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ml.chartshap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ml.chartshape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heme/themeOverride1.xml" ContentType="application/vnd.openxmlformats-officedocument.themeOverrid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2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3.xml" ContentType="application/vnd.openxmlformats-officedocument.drawingml.chartshapes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4.xml" ContentType="application/vnd.openxmlformats-officedocument.drawingml.chartshapes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5.xml" ContentType="application/vnd.openxmlformats-officedocument.drawingml.chartshapes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8.xml" ContentType="application/vnd.openxmlformats-officedocument.drawingml.chartshapes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9.xml" ContentType="application/vnd.openxmlformats-officedocument.drawingml.chartshapes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20.xml" ContentType="application/vnd.openxmlformats-officedocument.drawingml.chartshapes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21.xml" ContentType="application/vnd.openxmlformats-officedocument.drawingml.chartshapes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22.xml" ContentType="application/vnd.openxmlformats-officedocument.drawingml.chartshapes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23.xml" ContentType="application/vnd.openxmlformats-officedocument.drawingml.chartshapes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24.xml" ContentType="application/vnd.openxmlformats-officedocument.drawingml.chartshapes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25.xml" ContentType="application/vnd.openxmlformats-officedocument.drawingml.chartshapes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26.xml" ContentType="application/vnd.openxmlformats-officedocument.drawingml.chartshapes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27.xml" ContentType="application/vnd.openxmlformats-officedocument.drawingml.chartshapes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28.xml" ContentType="application/vnd.openxmlformats-officedocument.drawingml.chartshapes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29.xml" ContentType="application/vnd.openxmlformats-officedocument.drawingml.chartshapes+xml"/>
  <Override PartName="/xl/drawings/drawing30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31.xml" ContentType="application/vnd.openxmlformats-officedocument.drawingml.chartshapes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32.xml" ContentType="application/vnd.openxmlformats-officedocument.drawingml.chartshapes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33.xml" ContentType="application/vnd.openxmlformats-officedocument.drawingml.chartshapes+xml"/>
  <Override PartName="/xl/drawings/drawing34.xml" ContentType="application/vnd.openxmlformats-officedocument.drawing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35.xml" ContentType="application/vnd.openxmlformats-officedocument.drawingml.chartshapes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36.xml" ContentType="application/vnd.openxmlformats-officedocument.drawingml.chartshapes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drawings/drawing37.xml" ContentType="application/vnd.openxmlformats-officedocument.drawingml.chartshapes+xml"/>
  <Override PartName="/xl/drawings/drawing38.xml" ContentType="application/vnd.openxmlformats-officedocument.drawing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drawings/drawing39.xml" ContentType="application/vnd.openxmlformats-officedocument.drawing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drawings/drawing40.xml" ContentType="application/vnd.openxmlformats-officedocument.drawing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41.xml" ContentType="application/vnd.openxmlformats-officedocument.drawingml.chartshapes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drawings/drawing42.xml" ContentType="application/vnd.openxmlformats-officedocument.drawingml.chartshapes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drawings/drawing43.xml" ContentType="application/vnd.openxmlformats-officedocument.drawingml.chartshapes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drawings/drawing44.xml" ContentType="application/vnd.openxmlformats-officedocument.drawing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gvnjones/Projects/gavinjones/mccoled/docs/npjcompmat/"/>
    </mc:Choice>
  </mc:AlternateContent>
  <xr:revisionPtr revIDLastSave="0" documentId="13_ncr:1_{E0BEF290-1CBA-0B42-B69A-1EBEB4B9893F}" xr6:coauthVersionLast="46" xr6:coauthVersionMax="46" xr10:uidLastSave="{00000000-0000-0000-0000-000000000000}"/>
  <bookViews>
    <workbookView xWindow="0" yWindow="500" windowWidth="33600" windowHeight="19320" activeTab="8" xr2:uid="{00000000-000D-0000-FFFF-FFFF00000000}"/>
  </bookViews>
  <sheets>
    <sheet name="figure4" sheetId="7" r:id="rId1"/>
    <sheet name="figure5" sheetId="10" r:id="rId2"/>
    <sheet name="figure6" sheetId="11" r:id="rId3"/>
    <sheet name="figure7" sheetId="12" r:id="rId4"/>
    <sheet name="figure8to6" sheetId="13" r:id="rId5"/>
    <sheet name="figure9to7" sheetId="14" r:id="rId6"/>
    <sheet name="figure10to6" sheetId="15" r:id="rId7"/>
    <sheet name="figure11to7" sheetId="16" r:id="rId8"/>
    <sheet name="figure12to8" sheetId="20" r:id="rId9"/>
    <sheet name="figure13to9" sheetId="17" r:id="rId10"/>
    <sheet name="figure14to10" sheetId="18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6" i="7" l="1"/>
  <c r="E14" i="17" l="1"/>
  <c r="D14" i="17"/>
  <c r="C14" i="17"/>
  <c r="E12" i="17"/>
  <c r="D12" i="17"/>
  <c r="C12" i="17"/>
  <c r="E10" i="17"/>
  <c r="D10" i="17"/>
  <c r="C10" i="17"/>
  <c r="E8" i="17"/>
  <c r="D8" i="17"/>
  <c r="C8" i="17"/>
  <c r="E6" i="17"/>
  <c r="D6" i="17"/>
  <c r="C6" i="17"/>
  <c r="C4" i="17"/>
  <c r="D4" i="17"/>
  <c r="E4" i="17"/>
  <c r="C24" i="13" l="1"/>
  <c r="D24" i="13"/>
  <c r="F24" i="13"/>
  <c r="G24" i="13"/>
  <c r="C14" i="13"/>
  <c r="D14" i="13"/>
  <c r="F14" i="13"/>
  <c r="G14" i="13"/>
  <c r="C30" i="13"/>
  <c r="D30" i="13"/>
  <c r="E30" i="13"/>
  <c r="F30" i="13"/>
  <c r="G30" i="13"/>
  <c r="E31" i="13"/>
  <c r="F28" i="13"/>
  <c r="C27" i="13"/>
  <c r="C28" i="13" s="1"/>
  <c r="D27" i="13"/>
  <c r="E27" i="13"/>
  <c r="F27" i="13"/>
  <c r="G27" i="13"/>
  <c r="G28" i="13" s="1"/>
  <c r="E11" i="13"/>
  <c r="F11" i="13"/>
  <c r="C4" i="13"/>
  <c r="D4" i="13"/>
  <c r="F4" i="13"/>
  <c r="G4" i="13"/>
  <c r="G10" i="13"/>
  <c r="G11" i="13" s="1"/>
  <c r="G7" i="13"/>
  <c r="C8" i="13" s="1"/>
  <c r="C20" i="13"/>
  <c r="C21" i="13" s="1"/>
  <c r="D20" i="13"/>
  <c r="D21" i="13" s="1"/>
  <c r="E20" i="13"/>
  <c r="E21" i="13" s="1"/>
  <c r="F20" i="13"/>
  <c r="F21" i="13" s="1"/>
  <c r="G20" i="13"/>
  <c r="G21" i="13" s="1"/>
  <c r="C17" i="13"/>
  <c r="D17" i="13"/>
  <c r="E17" i="13"/>
  <c r="E18" i="13" s="1"/>
  <c r="F17" i="13"/>
  <c r="G17" i="13"/>
  <c r="G18" i="13" s="1"/>
  <c r="C10" i="13"/>
  <c r="C11" i="13" s="1"/>
  <c r="D10" i="13"/>
  <c r="D11" i="13" s="1"/>
  <c r="E10" i="13"/>
  <c r="F10" i="13"/>
  <c r="C7" i="13"/>
  <c r="D7" i="13"/>
  <c r="D8" i="13" s="1"/>
  <c r="E7" i="13"/>
  <c r="E8" i="13" s="1"/>
  <c r="F7" i="13"/>
  <c r="F8" i="13" s="1"/>
  <c r="G8" i="13" l="1"/>
  <c r="F18" i="13"/>
  <c r="D18" i="13"/>
  <c r="C31" i="13"/>
  <c r="F31" i="13"/>
  <c r="D28" i="13"/>
  <c r="E28" i="13"/>
  <c r="C18" i="13"/>
  <c r="G31" i="13"/>
  <c r="D31" i="13"/>
  <c r="O24" i="10"/>
  <c r="O21" i="10"/>
  <c r="F11" i="7" l="1"/>
  <c r="F12" i="7"/>
  <c r="F13" i="7"/>
  <c r="G11" i="7"/>
  <c r="G12" i="7"/>
  <c r="G13" i="7"/>
  <c r="I11" i="7"/>
  <c r="I12" i="7"/>
  <c r="I13" i="7"/>
  <c r="J11" i="7"/>
  <c r="J12" i="7"/>
  <c r="J13" i="7"/>
  <c r="L11" i="7"/>
  <c r="L12" i="7"/>
  <c r="L13" i="7"/>
  <c r="M11" i="7"/>
  <c r="M12" i="7"/>
  <c r="M13" i="7"/>
  <c r="K11" i="7"/>
  <c r="K12" i="7"/>
  <c r="K13" i="7"/>
  <c r="E11" i="7"/>
  <c r="H11" i="7"/>
  <c r="E12" i="7"/>
  <c r="E13" i="7"/>
  <c r="H12" i="7"/>
  <c r="H13" i="7"/>
  <c r="X11" i="7"/>
  <c r="Y11" i="7"/>
  <c r="Z11" i="7"/>
  <c r="AA11" i="7"/>
  <c r="AB11" i="7"/>
  <c r="AC11" i="7"/>
  <c r="AD11" i="7"/>
  <c r="AE11" i="7"/>
  <c r="AF11" i="7"/>
  <c r="X12" i="7"/>
  <c r="Y12" i="7"/>
  <c r="Z12" i="7"/>
  <c r="AA12" i="7"/>
  <c r="AB12" i="7"/>
  <c r="AC12" i="7"/>
  <c r="AD12" i="7"/>
  <c r="AE12" i="7"/>
  <c r="AF12" i="7"/>
  <c r="X13" i="7"/>
  <c r="Y13" i="7"/>
  <c r="Z13" i="7"/>
  <c r="AA13" i="7"/>
  <c r="AB13" i="7"/>
  <c r="AC13" i="7"/>
  <c r="AD13" i="7"/>
  <c r="AE13" i="7"/>
  <c r="AF13" i="7"/>
  <c r="AG7" i="10" l="1"/>
  <c r="AF7" i="10"/>
  <c r="AE7" i="10"/>
  <c r="AH7" i="10" s="1"/>
  <c r="AD7" i="10"/>
  <c r="AC7" i="10"/>
  <c r="AB7" i="10"/>
  <c r="AA7" i="10"/>
  <c r="Z7" i="10"/>
  <c r="Y7" i="10"/>
  <c r="AI6" i="10"/>
  <c r="AH6" i="10"/>
  <c r="AG6" i="10"/>
  <c r="AJ6" i="10" s="1"/>
  <c r="AE6" i="10"/>
  <c r="AD6" i="10"/>
  <c r="AC6" i="10"/>
  <c r="AB6" i="10"/>
  <c r="AA6" i="10"/>
  <c r="Z6" i="10"/>
  <c r="Y6" i="10"/>
  <c r="AJ5" i="10"/>
  <c r="AG5" i="10"/>
  <c r="AE5" i="10"/>
  <c r="AD5" i="10"/>
  <c r="AC5" i="10"/>
  <c r="AI5" i="10" s="1"/>
  <c r="AB5" i="10"/>
  <c r="AA5" i="10"/>
  <c r="Z5" i="10"/>
  <c r="Y5" i="10"/>
  <c r="N7" i="10"/>
  <c r="Q7" i="10" s="1"/>
  <c r="M7" i="10"/>
  <c r="P7" i="10" s="1"/>
  <c r="L7" i="10"/>
  <c r="O7" i="10" s="1"/>
  <c r="K7" i="10"/>
  <c r="J7" i="10"/>
  <c r="I7" i="10"/>
  <c r="H7" i="10"/>
  <c r="G7" i="10"/>
  <c r="F7" i="10"/>
  <c r="N6" i="10"/>
  <c r="Q6" i="10" s="1"/>
  <c r="M6" i="10"/>
  <c r="L6" i="10"/>
  <c r="K6" i="10"/>
  <c r="J6" i="10"/>
  <c r="I6" i="10"/>
  <c r="H6" i="10"/>
  <c r="G6" i="10"/>
  <c r="F6" i="10"/>
  <c r="N5" i="10"/>
  <c r="Q5" i="10" s="1"/>
  <c r="M5" i="10"/>
  <c r="P5" i="10" s="1"/>
  <c r="L5" i="10"/>
  <c r="O5" i="10" s="1"/>
  <c r="K5" i="10"/>
  <c r="J5" i="10"/>
  <c r="I5" i="10"/>
  <c r="H5" i="10"/>
  <c r="G5" i="10"/>
  <c r="F5" i="10"/>
  <c r="AB4" i="7"/>
  <c r="AB5" i="7"/>
  <c r="AF4" i="7"/>
  <c r="AC4" i="7"/>
  <c r="M5" i="7"/>
  <c r="P5" i="7" s="1"/>
  <c r="L6" i="7"/>
  <c r="L5" i="7"/>
  <c r="I6" i="7"/>
  <c r="I5" i="7"/>
  <c r="J6" i="7"/>
  <c r="J5" i="7"/>
  <c r="J4" i="7"/>
  <c r="AH5" i="10" l="1"/>
  <c r="P6" i="7"/>
  <c r="O6" i="10"/>
  <c r="P6" i="10"/>
  <c r="AI7" i="10"/>
  <c r="AJ7" i="10"/>
  <c r="O6" i="7"/>
  <c r="O5" i="7"/>
  <c r="Z6" i="7"/>
  <c r="Y6" i="7"/>
  <c r="AE6" i="7"/>
  <c r="AB6" i="7"/>
  <c r="AF6" i="7"/>
  <c r="AC6" i="7"/>
  <c r="AD6" i="7"/>
  <c r="AA6" i="7"/>
  <c r="X6" i="7"/>
  <c r="Y5" i="7"/>
  <c r="AF5" i="7"/>
  <c r="AC5" i="7"/>
  <c r="Z5" i="7"/>
  <c r="AD5" i="7"/>
  <c r="AA5" i="7"/>
  <c r="X5" i="7"/>
  <c r="Y4" i="7"/>
  <c r="Z4" i="7"/>
  <c r="AD4" i="7"/>
  <c r="AA4" i="7"/>
  <c r="X4" i="7"/>
  <c r="F6" i="7"/>
  <c r="K6" i="7"/>
  <c r="N6" i="7" s="1"/>
  <c r="G6" i="7"/>
  <c r="H6" i="7"/>
  <c r="E6" i="7"/>
  <c r="F5" i="7"/>
  <c r="G5" i="7"/>
  <c r="K5" i="7"/>
  <c r="H5" i="7"/>
  <c r="E5" i="7"/>
  <c r="L4" i="7"/>
  <c r="O4" i="7" s="1"/>
  <c r="I4" i="7"/>
  <c r="F4" i="7"/>
  <c r="G4" i="7"/>
  <c r="K4" i="7"/>
  <c r="H4" i="7"/>
  <c r="E4" i="7"/>
  <c r="N5" i="7" l="1"/>
  <c r="N4" i="7"/>
  <c r="D13" i="17" l="1"/>
  <c r="E13" i="17"/>
  <c r="C13" i="17"/>
  <c r="AI6" i="7" l="1"/>
  <c r="AI5" i="7"/>
  <c r="AI4" i="7"/>
  <c r="AG6" i="7"/>
  <c r="AG5" i="7"/>
  <c r="AG4" i="7"/>
  <c r="M4" i="7" l="1"/>
  <c r="P4" i="7" s="1"/>
  <c r="AH6" i="7"/>
  <c r="AH5" i="7"/>
  <c r="AH4" i="7"/>
</calcChain>
</file>

<file path=xl/sharedStrings.xml><?xml version="1.0" encoding="utf-8"?>
<sst xmlns="http://schemas.openxmlformats.org/spreadsheetml/2006/main" count="270" uniqueCount="84">
  <si>
    <t>YZ-IV-221</t>
  </si>
  <si>
    <t>YZ-IX-133</t>
  </si>
  <si>
    <t>YZ-IX-145</t>
  </si>
  <si>
    <t>Structure</t>
    <phoneticPr fontId="1"/>
  </si>
  <si>
    <t xml:space="preserve">Exact </t>
    <phoneticPr fontId="1"/>
  </si>
  <si>
    <t>experiment</t>
    <phoneticPr fontId="1"/>
  </si>
  <si>
    <r>
      <rPr>
        <b/>
        <sz val="12"/>
        <rFont val="ＭＳ Ｐ明朝"/>
        <family val="1"/>
        <charset val="128"/>
      </rPr>
      <t>Δ</t>
    </r>
    <r>
      <rPr>
        <b/>
        <sz val="12"/>
        <rFont val="Times New Roman"/>
        <family val="1"/>
      </rPr>
      <t>S1-T1(eV)</t>
    </r>
    <phoneticPr fontId="1"/>
  </si>
  <si>
    <t>Name (sto-3g)</t>
    <phoneticPr fontId="1"/>
  </si>
  <si>
    <t>QEOM</t>
    <phoneticPr fontId="1"/>
  </si>
  <si>
    <t>VQD</t>
    <phoneticPr fontId="1"/>
  </si>
  <si>
    <t>Name (6-31g*)</t>
    <phoneticPr fontId="1"/>
  </si>
  <si>
    <t>exact</t>
    <phoneticPr fontId="1"/>
  </si>
  <si>
    <t>exact</t>
  </si>
  <si>
    <t>Calculations from Quantum device using QST (ΔS1-T1(eV))</t>
    <phoneticPr fontId="1"/>
  </si>
  <si>
    <t>qEOM-VQE</t>
    <phoneticPr fontId="1"/>
  </si>
  <si>
    <t xml:space="preserve"> QASM with SPSA (8192shots)</t>
  </si>
  <si>
    <t>VQD</t>
  </si>
  <si>
    <t>PSPCz</t>
  </si>
  <si>
    <t>T1</t>
  </si>
  <si>
    <t>S1</t>
  </si>
  <si>
    <t>2F-PSPCz</t>
  </si>
  <si>
    <t>4F-PSPCz</t>
  </si>
  <si>
    <r>
      <t>VQD(qasm</t>
    </r>
    <r>
      <rPr>
        <b/>
        <sz val="12"/>
        <rFont val="Times New Roman"/>
        <family val="1"/>
      </rPr>
      <t>ΔS1-T1(eV))</t>
    </r>
  </si>
  <si>
    <t>VQE on quantum device</t>
    <phoneticPr fontId="1"/>
  </si>
  <si>
    <t>S0</t>
    <phoneticPr fontId="1"/>
  </si>
  <si>
    <t>E0
(unmitigated θ)</t>
    <phoneticPr fontId="1"/>
  </si>
  <si>
    <t>E0
(exact)</t>
    <phoneticPr fontId="1"/>
  </si>
  <si>
    <t>E0
(readout 
mitigated θ)</t>
    <phoneticPr fontId="1"/>
  </si>
  <si>
    <t>E0
(State
tomography θ)</t>
    <phoneticPr fontId="1"/>
  </si>
  <si>
    <t>VQE:readout
qEOM:readout</t>
    <phoneticPr fontId="1"/>
  </si>
  <si>
    <t>VQE:No_miti
qEOM:No_miti</t>
    <phoneticPr fontId="1"/>
  </si>
  <si>
    <t>VQE:readout
qEOM:No_miti</t>
    <phoneticPr fontId="1"/>
  </si>
  <si>
    <t>VQE:state tomography
qEOM:readout</t>
    <phoneticPr fontId="1"/>
  </si>
  <si>
    <t xml:space="preserve"> </t>
    <phoneticPr fontId="1"/>
  </si>
  <si>
    <t xml:space="preserve"> qEOM on qunatum device with SPSA (8192shots)</t>
    <phoneticPr fontId="1"/>
  </si>
  <si>
    <t xml:space="preserve"> VQD on quantum device with SPSA (8192shots)</t>
    <phoneticPr fontId="1"/>
  </si>
  <si>
    <t>S0 State(Difference to Exact)</t>
    <phoneticPr fontId="1"/>
  </si>
  <si>
    <t>T1 State(Difference to Exact)</t>
    <phoneticPr fontId="1"/>
  </si>
  <si>
    <t>S1 State(Difference to Exact)</t>
    <phoneticPr fontId="1"/>
  </si>
  <si>
    <t>PSPCz</t>
    <phoneticPr fontId="1"/>
  </si>
  <si>
    <t>2F-PSPCz</t>
    <phoneticPr fontId="1"/>
  </si>
  <si>
    <t>4F-PSPCz</t>
    <phoneticPr fontId="1"/>
  </si>
  <si>
    <t>PSPCz</t>
    <phoneticPr fontId="1"/>
  </si>
  <si>
    <t>2F-PSPCz</t>
    <phoneticPr fontId="1"/>
  </si>
  <si>
    <t>4F-PSPCz</t>
    <phoneticPr fontId="1"/>
  </si>
  <si>
    <t>Energy</t>
    <phoneticPr fontId="1"/>
  </si>
  <si>
    <t>Overlap</t>
    <phoneticPr fontId="1"/>
  </si>
  <si>
    <t>Steps</t>
    <phoneticPr fontId="1"/>
  </si>
  <si>
    <t>VQD calculation for ES1 without purifications</t>
    <phoneticPr fontId="1"/>
  </si>
  <si>
    <t>VQD calculation for ES1 with purifications</t>
    <phoneticPr fontId="1"/>
  </si>
  <si>
    <t>VQD calculation for ES2 without purifications</t>
    <phoneticPr fontId="1"/>
  </si>
  <si>
    <t>S0</t>
  </si>
  <si>
    <t>Exact (STO-3G)</t>
  </si>
  <si>
    <t>qEOM-VQE (STO-3G)</t>
  </si>
  <si>
    <t>VQD (STO-3G)</t>
  </si>
  <si>
    <t>Exact (6-31G(d))</t>
  </si>
  <si>
    <t>qEOM-VQE (6-31G(d))</t>
  </si>
  <si>
    <t>VQD (6-31G(d))</t>
  </si>
  <si>
    <t>S0 (rom)</t>
  </si>
  <si>
    <t>S0 (exact)</t>
  </si>
  <si>
    <t>S0 (qst)</t>
  </si>
  <si>
    <t xml:space="preserve"> qEOM on qunatum device</t>
  </si>
  <si>
    <t>T1 rel</t>
  </si>
  <si>
    <t>S1 rel</t>
  </si>
  <si>
    <t>VQE (qst), qEOM (rom)</t>
  </si>
  <si>
    <t>VQE (rom), qEOM (rom)</t>
  </si>
  <si>
    <t>S0 (nm)</t>
  </si>
  <si>
    <t>VQE (rom), qEOM(nm)</t>
  </si>
  <si>
    <t>VQE (nm), qEOM (nm)</t>
  </si>
  <si>
    <t>qeOM-VQE on quantum device</t>
  </si>
  <si>
    <t>VQE (nm)
qEOM (nm)</t>
  </si>
  <si>
    <t>VQE (rom) 
qEOM (nm)</t>
  </si>
  <si>
    <t>VQE (rom)
qEOM (rom)</t>
  </si>
  <si>
    <t>VQE (qst)
qEOM (rom)</t>
  </si>
  <si>
    <t>VQD (overlap by qst; Hamiltonian, nm)</t>
  </si>
  <si>
    <t>VQD (overlap by qst; Hamiltonian by qst)</t>
  </si>
  <si>
    <t>VQD (purified, qst)</t>
  </si>
  <si>
    <t>VQD (purified, nm)</t>
  </si>
  <si>
    <r>
      <t>S</t>
    </r>
    <r>
      <rPr>
        <b/>
        <vertAlign val="subscript"/>
        <sz val="12"/>
        <rFont val="Times New Roman"/>
        <family val="1"/>
      </rPr>
      <t>0</t>
    </r>
    <r>
      <rPr>
        <b/>
        <sz val="12"/>
        <rFont val="Times New Roman"/>
        <family val="1"/>
      </rPr>
      <t xml:space="preserve"> (6-31G(d))</t>
    </r>
  </si>
  <si>
    <r>
      <t>T</t>
    </r>
    <r>
      <rPr>
        <b/>
        <vertAlign val="subscript"/>
        <sz val="12"/>
        <rFont val="Times New Roman"/>
        <family val="1"/>
      </rPr>
      <t>1</t>
    </r>
    <r>
      <rPr>
        <b/>
        <sz val="12"/>
        <rFont val="Times New Roman"/>
        <family val="1"/>
      </rPr>
      <t xml:space="preserve"> (6-31G(d))</t>
    </r>
  </si>
  <si>
    <r>
      <t>S</t>
    </r>
    <r>
      <rPr>
        <b/>
        <vertAlign val="subscript"/>
        <sz val="12"/>
        <rFont val="Times New Roman"/>
        <family val="1"/>
      </rPr>
      <t>1</t>
    </r>
    <r>
      <rPr>
        <b/>
        <sz val="12"/>
        <rFont val="Times New Roman"/>
        <family val="1"/>
      </rPr>
      <t xml:space="preserve"> (6-31G(d))</t>
    </r>
  </si>
  <si>
    <r>
      <t>S</t>
    </r>
    <r>
      <rPr>
        <b/>
        <vertAlign val="subscript"/>
        <sz val="12"/>
        <rFont val="Times New Roman"/>
        <family val="1"/>
      </rPr>
      <t>0</t>
    </r>
    <r>
      <rPr>
        <b/>
        <sz val="12"/>
        <rFont val="Times New Roman"/>
        <family val="1"/>
      </rPr>
      <t xml:space="preserve"> (STO-3G)</t>
    </r>
  </si>
  <si>
    <r>
      <t>T</t>
    </r>
    <r>
      <rPr>
        <b/>
        <vertAlign val="subscript"/>
        <sz val="12"/>
        <rFont val="Times New Roman"/>
        <family val="1"/>
      </rPr>
      <t>1</t>
    </r>
    <r>
      <rPr>
        <b/>
        <sz val="12"/>
        <rFont val="Times New Roman"/>
        <family val="1"/>
      </rPr>
      <t xml:space="preserve"> (STO-3G)</t>
    </r>
  </si>
  <si>
    <r>
      <t>S</t>
    </r>
    <r>
      <rPr>
        <b/>
        <vertAlign val="subscript"/>
        <sz val="12"/>
        <rFont val="Times New Roman"/>
        <family val="1"/>
      </rPr>
      <t>1</t>
    </r>
    <r>
      <rPr>
        <b/>
        <sz val="12"/>
        <rFont val="Times New Roman"/>
        <family val="1"/>
      </rPr>
      <t xml:space="preserve"> (STO-3G)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</si>
</sst>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0.00_ "/>
    <numFmt numFmtId="165" formatCode="0.000000_ "/>
    <numFmt numFmtId="166" formatCode="0.00_);[Red]\(0.00\)"/>
    <numFmt numFmtId="167" formatCode="0.000_ "/>
    <numFmt numFmtId="168" formatCode="0.0E+00"/>
    <numFmt numFmtId="169" formatCode="0.000000"/>
    <numFmt numFmtId="170" formatCode="0.000000000"/>
    <numFmt numFmtId="171" formatCode="0.0_ "/>
    <numFmt numFmtId="172" formatCode="0.0"/>
  </numFmts>
  <fonts count="28">
    <font>
      <sz val="11"/>
      <color theme="1"/>
      <name val="Calibri"/>
      <family val="2"/>
      <charset val="128"/>
      <scheme val="minor"/>
    </font>
    <font>
      <sz val="6"/>
      <name val="Calibri"/>
      <family val="2"/>
      <charset val="128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b/>
      <sz val="18"/>
      <color theme="1"/>
      <name val="Times New Roman"/>
      <family val="1"/>
    </font>
    <font>
      <b/>
      <sz val="18"/>
      <color rgb="FF0070C0"/>
      <name val="Times New Roman"/>
      <family val="1"/>
    </font>
    <font>
      <b/>
      <sz val="12"/>
      <name val="Times New Roman"/>
      <family val="1"/>
    </font>
    <font>
      <sz val="11"/>
      <name val="Calibri"/>
      <family val="2"/>
      <charset val="128"/>
      <scheme val="minor"/>
    </font>
    <font>
      <b/>
      <sz val="10"/>
      <name val="Times New Roman"/>
      <family val="1"/>
    </font>
    <font>
      <b/>
      <sz val="12"/>
      <name val="ＭＳ Ｐ明朝"/>
      <family val="1"/>
      <charset val="128"/>
    </font>
    <font>
      <b/>
      <sz val="12"/>
      <name val="Times New Roman"/>
      <family val="1"/>
      <charset val="128"/>
    </font>
    <font>
      <b/>
      <sz val="12"/>
      <color rgb="FF0000FF"/>
      <name val="Times New Roman"/>
      <family val="1"/>
    </font>
    <font>
      <b/>
      <sz val="10"/>
      <color rgb="FF0000FF"/>
      <name val="Times New Roman"/>
      <family val="1"/>
    </font>
    <font>
      <sz val="11"/>
      <name val="Times New Roman"/>
      <family val="1"/>
    </font>
    <font>
      <sz val="11"/>
      <color rgb="FF1D1C1D"/>
      <name val="Times New Roman"/>
      <family val="1"/>
    </font>
    <font>
      <sz val="11"/>
      <name val="Calibri"/>
      <family val="3"/>
      <charset val="128"/>
      <scheme val="minor"/>
    </font>
    <font>
      <sz val="11"/>
      <color rgb="FFFF0000"/>
      <name val="Calibri"/>
      <family val="2"/>
      <charset val="128"/>
      <scheme val="minor"/>
    </font>
    <font>
      <sz val="6"/>
      <color rgb="FF1D1C1D"/>
      <name val="Consolas"/>
      <family val="3"/>
    </font>
    <font>
      <sz val="11"/>
      <color rgb="FF1D1C1D"/>
      <name val="游ゴシック"/>
      <family val="3"/>
      <charset val="128"/>
    </font>
    <font>
      <sz val="12"/>
      <color theme="1"/>
      <name val="Calibri"/>
      <family val="2"/>
      <charset val="128"/>
      <scheme val="minor"/>
    </font>
    <font>
      <sz val="11"/>
      <color rgb="FF1D1C1D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1D1C1D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1"/>
      <color rgb="FF7030A0"/>
      <name val="Times New Roman"/>
      <family val="1"/>
    </font>
    <font>
      <b/>
      <vertAlign val="subscript"/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13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164" fontId="6" fillId="0" borderId="3" xfId="0" applyNumberFormat="1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165" fontId="8" fillId="0" borderId="3" xfId="0" applyNumberFormat="1" applyFont="1" applyBorder="1" applyAlignment="1">
      <alignment horizontal="center" vertical="center"/>
    </xf>
    <xf numFmtId="165" fontId="8" fillId="0" borderId="3" xfId="0" applyNumberFormat="1" applyFont="1" applyBorder="1" applyAlignment="1">
      <alignment horizontal="center" vertical="center" wrapText="1"/>
    </xf>
    <xf numFmtId="166" fontId="8" fillId="0" borderId="0" xfId="0" applyNumberFormat="1" applyFont="1" applyFill="1" applyBorder="1" applyAlignment="1">
      <alignment horizontal="center" vertical="center"/>
    </xf>
    <xf numFmtId="166" fontId="13" fillId="0" borderId="0" xfId="0" applyNumberFormat="1" applyFont="1" applyFill="1" applyBorder="1" applyAlignment="1">
      <alignment horizontal="center" vertical="center" wrapText="1"/>
    </xf>
    <xf numFmtId="0" fontId="2" fillId="0" borderId="0" xfId="0" applyFont="1">
      <alignment vertical="center"/>
    </xf>
    <xf numFmtId="0" fontId="15" fillId="0" borderId="0" xfId="0" applyFont="1" applyAlignment="1">
      <alignment vertical="center" wrapText="1"/>
    </xf>
    <xf numFmtId="0" fontId="16" fillId="0" borderId="0" xfId="0" applyFont="1">
      <alignment vertical="center"/>
    </xf>
    <xf numFmtId="164" fontId="8" fillId="0" borderId="4" xfId="0" applyNumberFormat="1" applyFont="1" applyBorder="1" applyAlignment="1">
      <alignment horizontal="center" vertical="center"/>
    </xf>
    <xf numFmtId="164" fontId="8" fillId="0" borderId="3" xfId="0" applyNumberFormat="1" applyFont="1" applyBorder="1" applyAlignment="1">
      <alignment horizontal="center" vertical="center" wrapText="1"/>
    </xf>
    <xf numFmtId="165" fontId="17" fillId="0" borderId="0" xfId="0" applyNumberFormat="1" applyFont="1">
      <alignment vertical="center"/>
    </xf>
    <xf numFmtId="0" fontId="0" fillId="0" borderId="0" xfId="0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0" fillId="0" borderId="0" xfId="0" applyBorder="1">
      <alignment vertical="center"/>
    </xf>
    <xf numFmtId="0" fontId="2" fillId="0" borderId="0" xfId="0" applyFont="1" applyBorder="1">
      <alignment vertical="center"/>
    </xf>
    <xf numFmtId="0" fontId="15" fillId="0" borderId="0" xfId="0" applyFont="1" applyBorder="1" applyAlignment="1">
      <alignment vertical="center" wrapText="1"/>
    </xf>
    <xf numFmtId="0" fontId="16" fillId="0" borderId="0" xfId="0" applyFont="1" applyBorder="1">
      <alignment vertical="center"/>
    </xf>
    <xf numFmtId="0" fontId="8" fillId="0" borderId="0" xfId="0" applyFont="1" applyBorder="1" applyAlignment="1">
      <alignment horizontal="center" vertical="center" wrapText="1"/>
    </xf>
    <xf numFmtId="164" fontId="8" fillId="0" borderId="0" xfId="0" applyNumberFormat="1" applyFont="1" applyBorder="1" applyAlignment="1">
      <alignment horizontal="center" vertical="center"/>
    </xf>
    <xf numFmtId="164" fontId="8" fillId="0" borderId="0" xfId="0" applyNumberFormat="1" applyFont="1" applyBorder="1" applyAlignment="1">
      <alignment horizontal="center" vertical="center" wrapText="1"/>
    </xf>
    <xf numFmtId="164" fontId="6" fillId="0" borderId="0" xfId="0" applyNumberFormat="1" applyFont="1" applyBorder="1" applyAlignment="1">
      <alignment horizontal="center" vertical="center" wrapText="1"/>
    </xf>
    <xf numFmtId="165" fontId="17" fillId="0" borderId="0" xfId="0" applyNumberFormat="1" applyFont="1" applyBorder="1">
      <alignment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165" fontId="8" fillId="0" borderId="0" xfId="0" applyNumberFormat="1" applyFont="1" applyBorder="1" applyAlignment="1">
      <alignment horizontal="center" vertical="center"/>
    </xf>
    <xf numFmtId="165" fontId="8" fillId="0" borderId="0" xfId="0" applyNumberFormat="1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 wrapText="1"/>
    </xf>
    <xf numFmtId="0" fontId="14" fillId="0" borderId="0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165" fontId="13" fillId="0" borderId="0" xfId="0" applyNumberFormat="1" applyFont="1" applyBorder="1" applyAlignment="1">
      <alignment horizontal="center" vertical="center" wrapText="1"/>
    </xf>
    <xf numFmtId="166" fontId="8" fillId="0" borderId="0" xfId="0" applyNumberFormat="1" applyFont="1" applyBorder="1" applyAlignment="1">
      <alignment horizontal="center" vertical="center"/>
    </xf>
    <xf numFmtId="166" fontId="13" fillId="0" borderId="0" xfId="0" applyNumberFormat="1" applyFont="1" applyBorder="1" applyAlignment="1">
      <alignment horizontal="center" vertical="center" wrapText="1"/>
    </xf>
    <xf numFmtId="164" fontId="13" fillId="0" borderId="0" xfId="0" applyNumberFormat="1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 wrapText="1"/>
    </xf>
    <xf numFmtId="0" fontId="12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165" fontId="0" fillId="0" borderId="0" xfId="0" applyNumberFormat="1">
      <alignment vertical="center"/>
    </xf>
    <xf numFmtId="164" fontId="7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13" fillId="0" borderId="0" xfId="0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165" fontId="13" fillId="0" borderId="0" xfId="0" applyNumberFormat="1" applyFont="1" applyBorder="1" applyAlignment="1">
      <alignment horizontal="center" vertical="center"/>
    </xf>
    <xf numFmtId="166" fontId="13" fillId="0" borderId="0" xfId="0" applyNumberFormat="1" applyFont="1" applyBorder="1" applyAlignment="1">
      <alignment horizontal="center" vertical="center"/>
    </xf>
    <xf numFmtId="164" fontId="13" fillId="0" borderId="0" xfId="0" applyNumberFormat="1" applyFont="1" applyBorder="1" applyAlignment="1">
      <alignment horizontal="center" vertical="center"/>
    </xf>
    <xf numFmtId="166" fontId="13" fillId="0" borderId="0" xfId="0" applyNumberFormat="1" applyFont="1" applyFill="1" applyBorder="1" applyAlignment="1">
      <alignment horizontal="center" vertical="center"/>
    </xf>
    <xf numFmtId="0" fontId="19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20" fillId="0" borderId="0" xfId="0" applyFont="1">
      <alignment vertical="center"/>
    </xf>
    <xf numFmtId="0" fontId="16" fillId="0" borderId="0" xfId="0" applyFont="1" applyAlignment="1">
      <alignment horizontal="left" vertical="center"/>
    </xf>
    <xf numFmtId="165" fontId="2" fillId="0" borderId="0" xfId="0" applyNumberFormat="1" applyFont="1">
      <alignment vertical="center"/>
    </xf>
    <xf numFmtId="164" fontId="3" fillId="0" borderId="3" xfId="0" applyNumberFormat="1" applyFont="1" applyBorder="1" applyAlignment="1">
      <alignment horizontal="center" vertical="center" wrapText="1"/>
    </xf>
    <xf numFmtId="0" fontId="17" fillId="0" borderId="0" xfId="0" applyFont="1">
      <alignment vertical="center"/>
    </xf>
    <xf numFmtId="0" fontId="18" fillId="0" borderId="0" xfId="0" applyFont="1">
      <alignment vertical="center"/>
    </xf>
    <xf numFmtId="164" fontId="3" fillId="0" borderId="7" xfId="0" applyNumberFormat="1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3" fillId="0" borderId="3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165" fontId="8" fillId="0" borderId="10" xfId="0" applyNumberFormat="1" applyFont="1" applyBorder="1" applyAlignment="1">
      <alignment horizontal="center" vertical="center"/>
    </xf>
    <xf numFmtId="167" fontId="8" fillId="0" borderId="3" xfId="0" applyNumberFormat="1" applyFont="1" applyBorder="1" applyAlignment="1">
      <alignment horizontal="center" vertical="center"/>
    </xf>
    <xf numFmtId="168" fontId="8" fillId="0" borderId="3" xfId="0" applyNumberFormat="1" applyFont="1" applyBorder="1" applyAlignment="1">
      <alignment horizontal="center" vertical="center"/>
    </xf>
    <xf numFmtId="168" fontId="8" fillId="0" borderId="4" xfId="0" applyNumberFormat="1" applyFont="1" applyBorder="1" applyAlignment="1">
      <alignment horizontal="center" vertical="center"/>
    </xf>
    <xf numFmtId="164" fontId="8" fillId="0" borderId="3" xfId="0" applyNumberFormat="1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 wrapText="1"/>
    </xf>
    <xf numFmtId="0" fontId="22" fillId="0" borderId="0" xfId="0" applyFont="1" applyAlignment="1">
      <alignment horizontal="left" vertical="center"/>
    </xf>
    <xf numFmtId="1" fontId="23" fillId="0" borderId="0" xfId="0" applyNumberFormat="1" applyFont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170" fontId="16" fillId="0" borderId="0" xfId="0" applyNumberFormat="1" applyFont="1" applyAlignment="1">
      <alignment horizontal="center" vertical="center"/>
    </xf>
    <xf numFmtId="0" fontId="24" fillId="0" borderId="0" xfId="0" applyFont="1" applyAlignment="1">
      <alignment horizontal="left" vertical="center"/>
    </xf>
    <xf numFmtId="0" fontId="25" fillId="0" borderId="0" xfId="0" applyFont="1" applyAlignment="1">
      <alignment horizontal="center" vertical="center"/>
    </xf>
    <xf numFmtId="170" fontId="26" fillId="0" borderId="0" xfId="0" applyNumberFormat="1" applyFont="1" applyAlignment="1">
      <alignment horizontal="center" vertical="center"/>
    </xf>
    <xf numFmtId="0" fontId="26" fillId="0" borderId="0" xfId="0" applyFont="1" applyAlignment="1">
      <alignment horizontal="center" vertical="center"/>
    </xf>
    <xf numFmtId="165" fontId="26" fillId="0" borderId="0" xfId="0" applyNumberFormat="1" applyFont="1" applyAlignment="1">
      <alignment horizontal="center" vertical="center"/>
    </xf>
    <xf numFmtId="165" fontId="25" fillId="0" borderId="0" xfId="0" applyNumberFormat="1" applyFont="1" applyAlignment="1">
      <alignment horizontal="center" vertical="center"/>
    </xf>
    <xf numFmtId="169" fontId="25" fillId="0" borderId="0" xfId="0" applyNumberFormat="1" applyFont="1" applyAlignment="1">
      <alignment horizontal="center" vertical="center"/>
    </xf>
    <xf numFmtId="171" fontId="25" fillId="0" borderId="0" xfId="0" applyNumberFormat="1" applyFont="1" applyAlignment="1">
      <alignment horizontal="center" vertical="center"/>
    </xf>
    <xf numFmtId="171" fontId="26" fillId="0" borderId="0" xfId="0" applyNumberFormat="1" applyFont="1" applyAlignment="1">
      <alignment horizontal="center" vertical="center"/>
    </xf>
    <xf numFmtId="172" fontId="26" fillId="0" borderId="0" xfId="0" applyNumberFormat="1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165" fontId="17" fillId="0" borderId="0" xfId="0" applyNumberFormat="1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171" fontId="2" fillId="0" borderId="0" xfId="0" applyNumberFormat="1" applyFont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 wrapText="1"/>
    </xf>
    <xf numFmtId="0" fontId="12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vertical="center"/>
    </xf>
    <xf numFmtId="0" fontId="4" fillId="0" borderId="0" xfId="0" applyFont="1" applyBorder="1" applyAlignment="1">
      <alignment horizontal="left" vertical="top" wrapText="1"/>
    </xf>
    <xf numFmtId="0" fontId="0" fillId="0" borderId="0" xfId="0" applyBorder="1" applyAlignment="1">
      <alignment horizontal="left" vertical="center"/>
    </xf>
    <xf numFmtId="0" fontId="17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21" fillId="0" borderId="6" xfId="0" applyFont="1" applyBorder="1" applyAlignment="1">
      <alignment horizontal="center" vertical="center"/>
    </xf>
    <xf numFmtId="0" fontId="21" fillId="0" borderId="5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3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4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5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8.xml"/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9.xml"/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0.xml"/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1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2.xml"/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3.xml"/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4.xml"/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5.xml"/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6.xml"/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7.xml"/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8.xml"/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9.xml"/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1.xml"/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2.xml"/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3.xml"/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5.xml"/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6.xml"/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7.xml"/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1.xml"/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2.xml"/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3.xml"/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827301875032068"/>
          <c:y val="0.13642942856038617"/>
          <c:w val="0.60713582225514773"/>
          <c:h val="0.715941365720033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figure4!$E$2</c:f>
              <c:strCache>
                <c:ptCount val="1"/>
                <c:pt idx="0">
                  <c:v>S0 (STO-3G)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ash"/>
            <c:size val="1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yVal>
            <c:numRef>
              <c:f>figure4!$E$4:$G$4</c:f>
              <c:numCache>
                <c:formatCode>0.000000_ </c:formatCode>
                <c:ptCount val="3"/>
                <c:pt idx="0">
                  <c:v>-662.40667283599998</c:v>
                </c:pt>
                <c:pt idx="1">
                  <c:v>-662.40667283572793</c:v>
                </c:pt>
                <c:pt idx="2">
                  <c:v>-662.40667283572793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EC9-4720-BCD7-7587A56A8627}"/>
            </c:ext>
          </c:extLst>
        </c:ser>
        <c:ser>
          <c:idx val="1"/>
          <c:order val="1"/>
          <c:tx>
            <c:strRef>
              <c:f>figure4!$H$2</c:f>
              <c:strCache>
                <c:ptCount val="1"/>
                <c:pt idx="0">
                  <c:v>T1 (STO-3G)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ash"/>
            <c:size val="1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yVal>
            <c:numRef>
              <c:f>figure4!$H$4:$J$4</c:f>
              <c:numCache>
                <c:formatCode>0.000000_ </c:formatCode>
                <c:ptCount val="3"/>
                <c:pt idx="0">
                  <c:v>-493.755</c:v>
                </c:pt>
                <c:pt idx="1">
                  <c:v>-493.755000134</c:v>
                </c:pt>
                <c:pt idx="2">
                  <c:v>-493.75499999993201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EC9-4720-BCD7-7587A56A8627}"/>
            </c:ext>
          </c:extLst>
        </c:ser>
        <c:ser>
          <c:idx val="2"/>
          <c:order val="2"/>
          <c:tx>
            <c:strRef>
              <c:f>figure4!$K$2</c:f>
              <c:strCache>
                <c:ptCount val="1"/>
                <c:pt idx="0">
                  <c:v>S1 (STO-3G)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ash"/>
            <c:size val="1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yVal>
            <c:numRef>
              <c:f>figure4!$K$4:$M$4</c:f>
              <c:numCache>
                <c:formatCode>0.000000_ </c:formatCode>
                <c:ptCount val="3"/>
                <c:pt idx="0">
                  <c:v>-400.29612566599997</c:v>
                </c:pt>
                <c:pt idx="1">
                  <c:v>-400.29612580700001</c:v>
                </c:pt>
                <c:pt idx="2">
                  <c:v>-400.29612566612099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EC9-4720-BCD7-7587A56A86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4301912"/>
        <c:axId val="314304208"/>
      </c:scatterChart>
      <c:scatterChart>
        <c:scatterStyle val="lineMarker"/>
        <c:varyColors val="0"/>
        <c:ser>
          <c:idx val="3"/>
          <c:order val="3"/>
          <c:tx>
            <c:v>S0 Deviation</c:v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noFill/>
              </a:ln>
              <a:effectLst/>
            </c:spPr>
          </c:marker>
          <c:yVal>
            <c:numRef>
              <c:f>figure4!$E$11:$G$11</c:f>
              <c:numCache>
                <c:formatCode>0.0E+00</c:formatCode>
                <c:ptCount val="3"/>
                <c:pt idx="0">
                  <c:v>0</c:v>
                </c:pt>
                <c:pt idx="1">
                  <c:v>2.7205260266782716E-10</c:v>
                </c:pt>
                <c:pt idx="2">
                  <c:v>2.7205260266782716E-10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EC9-4720-BCD7-7587A56A8627}"/>
            </c:ext>
          </c:extLst>
        </c:ser>
        <c:ser>
          <c:idx val="4"/>
          <c:order val="4"/>
          <c:tx>
            <c:v>T1 Deviation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noFill/>
              </a:ln>
              <a:effectLst/>
            </c:spPr>
          </c:marker>
          <c:yVal>
            <c:numRef>
              <c:f>figure4!$H$11:$J$11</c:f>
              <c:numCache>
                <c:formatCode>0.0E+00</c:formatCode>
                <c:ptCount val="3"/>
                <c:pt idx="0">
                  <c:v>0</c:v>
                </c:pt>
                <c:pt idx="1">
                  <c:v>1.3400000398178236E-7</c:v>
                </c:pt>
                <c:pt idx="2">
                  <c:v>6.7984728957526386E-11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EC9-4720-BCD7-7587A56A8627}"/>
            </c:ext>
          </c:extLst>
        </c:ser>
        <c:ser>
          <c:idx val="5"/>
          <c:order val="5"/>
          <c:tx>
            <c:v>S1 Deviation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noFill/>
              </a:ln>
              <a:effectLst/>
            </c:spPr>
          </c:marker>
          <c:yVal>
            <c:numRef>
              <c:f>figure4!$K$11:$M$11</c:f>
              <c:numCache>
                <c:formatCode>0.0E+00</c:formatCode>
                <c:ptCount val="3"/>
                <c:pt idx="0">
                  <c:v>0</c:v>
                </c:pt>
                <c:pt idx="1">
                  <c:v>1.4100004364081542E-7</c:v>
                </c:pt>
                <c:pt idx="2">
                  <c:v>1.2101963875466026E-10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EC9-4720-BCD7-7587A56A86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2834728"/>
        <c:axId val="552827512"/>
      </c:scatterChart>
      <c:valAx>
        <c:axId val="314301912"/>
        <c:scaling>
          <c:orientation val="minMax"/>
          <c:min val="0.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Method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0.3522817957153212"/>
              <c:y val="0.923865566845161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304208"/>
        <c:crossesAt val="-2000"/>
        <c:crossBetween val="midCat"/>
      </c:valAx>
      <c:valAx>
        <c:axId val="314304208"/>
        <c:scaling>
          <c:orientation val="minMax"/>
          <c:max val="-300"/>
          <c:min val="-7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Energy (Ha)</a:t>
                </a:r>
                <a:endParaRPr lang="ja-JP" alt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alpha val="99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301912"/>
        <c:crossesAt val="-2000"/>
        <c:crossBetween val="midCat"/>
      </c:valAx>
      <c:valAx>
        <c:axId val="552827512"/>
        <c:scaling>
          <c:orientation val="minMax"/>
          <c:max val="1.0000000000000004E-5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Deviation</a:t>
                </a:r>
                <a:r>
                  <a:rPr lang="en-US" altLang="ja-JP" sz="1200" baseline="0"/>
                  <a:t> from FCI (Ha)</a:t>
                </a:r>
                <a:endParaRPr lang="ja-JP" alt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834728"/>
        <c:crosses val="max"/>
        <c:crossBetween val="midCat"/>
      </c:valAx>
      <c:valAx>
        <c:axId val="552834728"/>
        <c:scaling>
          <c:orientation val="minMax"/>
        </c:scaling>
        <c:delete val="1"/>
        <c:axPos val="b"/>
        <c:majorTickMark val="out"/>
        <c:minorTickMark val="none"/>
        <c:tickLblPos val="nextTo"/>
        <c:crossAx val="55282751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t"/>
      <c:layout>
        <c:manualLayout>
          <c:xMode val="edge"/>
          <c:yMode val="edge"/>
          <c:x val="0.11773716813491977"/>
          <c:y val="2.4679336417032807E-2"/>
          <c:w val="0.76781026659557594"/>
          <c:h val="8.01397373985126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272555800922134"/>
          <c:y val="0.10381890495004706"/>
          <c:w val="0.75682815951068627"/>
          <c:h val="0.7574496428524730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figure5!$O$4</c:f>
              <c:strCache>
                <c:ptCount val="1"/>
                <c:pt idx="0">
                  <c:v>Exact (STO-3G)</c:v>
                </c:pt>
              </c:strCache>
            </c:strRef>
          </c:tx>
          <c:spPr>
            <a:ln w="12700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figure5!$O$5:$O$7</c:f>
              <c:numCache>
                <c:formatCode>0.00_ </c:formatCode>
                <c:ptCount val="3"/>
                <c:pt idx="0">
                  <c:v>2.543015970628141</c:v>
                </c:pt>
                <c:pt idx="1">
                  <c:v>1.077127807310549</c:v>
                </c:pt>
                <c:pt idx="2">
                  <c:v>0.24607525769555993</c:v>
                </c:pt>
              </c:numCache>
            </c:numRef>
          </c:xVal>
          <c:yVal>
            <c:numRef>
              <c:f>figure5!$R$5:$R$7</c:f>
              <c:numCache>
                <c:formatCode>0.00_ </c:formatCode>
                <c:ptCount val="3"/>
                <c:pt idx="0">
                  <c:v>0.4</c:v>
                </c:pt>
                <c:pt idx="1">
                  <c:v>0.1</c:v>
                </c:pt>
                <c:pt idx="2">
                  <c:v>-0.37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F8-41D3-861F-22AF57FCB4F5}"/>
            </c:ext>
          </c:extLst>
        </c:ser>
        <c:ser>
          <c:idx val="1"/>
          <c:order val="1"/>
          <c:tx>
            <c:strRef>
              <c:f>figure5!$P$4</c:f>
              <c:strCache>
                <c:ptCount val="1"/>
                <c:pt idx="0">
                  <c:v>qEOM-VQE (STO-3G)</c:v>
                </c:pt>
              </c:strCache>
            </c:strRef>
          </c:tx>
          <c:spPr>
            <a:ln w="4445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x"/>
            <c:size val="10"/>
            <c:spPr>
              <a:solidFill>
                <a:srgbClr val="FF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figure5!$P$5:$P$7</c:f>
              <c:numCache>
                <c:formatCode>0.00_ </c:formatCode>
                <c:ptCount val="3"/>
                <c:pt idx="0">
                  <c:v>2.5430159704376698</c:v>
                </c:pt>
                <c:pt idx="1">
                  <c:v>1.0771278107390085</c:v>
                </c:pt>
                <c:pt idx="2">
                  <c:v>0.24607526232126051</c:v>
                </c:pt>
              </c:numCache>
            </c:numRef>
          </c:xVal>
          <c:yVal>
            <c:numRef>
              <c:f>figure5!$R$5:$R$7</c:f>
              <c:numCache>
                <c:formatCode>0.00_ </c:formatCode>
                <c:ptCount val="3"/>
                <c:pt idx="0">
                  <c:v>0.4</c:v>
                </c:pt>
                <c:pt idx="1">
                  <c:v>0.1</c:v>
                </c:pt>
                <c:pt idx="2">
                  <c:v>-0.37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0F8-41D3-861F-22AF57FCB4F5}"/>
            </c:ext>
          </c:extLst>
        </c:ser>
        <c:ser>
          <c:idx val="2"/>
          <c:order val="2"/>
          <c:tx>
            <c:strRef>
              <c:f>figure5!$Q$4</c:f>
              <c:strCache>
                <c:ptCount val="1"/>
                <c:pt idx="0">
                  <c:v>VQD (STO-3G)</c:v>
                </c:pt>
              </c:strCache>
            </c:strRef>
          </c:tx>
          <c:spPr>
            <a:ln w="4445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diamond"/>
            <c:size val="10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figure5!$Q$5:$Q$7</c:f>
              <c:numCache>
                <c:formatCode>0.00_ </c:formatCode>
                <c:ptCount val="3"/>
                <c:pt idx="0">
                  <c:v>2.543015970622998</c:v>
                </c:pt>
                <c:pt idx="1">
                  <c:v>1.0771278073085353</c:v>
                </c:pt>
                <c:pt idx="2">
                  <c:v>0.24607525768407565</c:v>
                </c:pt>
              </c:numCache>
            </c:numRef>
          </c:xVal>
          <c:yVal>
            <c:numRef>
              <c:f>figure5!$R$5:$R$7</c:f>
              <c:numCache>
                <c:formatCode>0.00_ </c:formatCode>
                <c:ptCount val="3"/>
                <c:pt idx="0">
                  <c:v>0.4</c:v>
                </c:pt>
                <c:pt idx="1">
                  <c:v>0.1</c:v>
                </c:pt>
                <c:pt idx="2">
                  <c:v>-0.37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0F8-41D3-861F-22AF57FCB4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1640784"/>
        <c:axId val="531644720"/>
      </c:scatterChart>
      <c:valAx>
        <c:axId val="531640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Calculated</a:t>
                </a:r>
                <a:r>
                  <a:rPr lang="en-US" altLang="ja-JP" sz="1600" baseline="0"/>
                  <a:t> </a:t>
                </a:r>
                <a:r>
                  <a:rPr lang="en-US" altLang="ja-JP" sz="1600" i="1" baseline="0"/>
                  <a:t>ΔE</a:t>
                </a:r>
                <a:r>
                  <a:rPr lang="en-US" altLang="ja-JP" sz="1600" i="1" baseline="-25000"/>
                  <a:t>ST</a:t>
                </a:r>
                <a:r>
                  <a:rPr lang="en-US" altLang="ja-JP" sz="1600" baseline="0"/>
                  <a:t>  [eV]</a:t>
                </a:r>
                <a:endParaRPr lang="ja-JP" alt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644720"/>
        <c:crossesAt val="-100"/>
        <c:crossBetween val="midCat"/>
      </c:valAx>
      <c:valAx>
        <c:axId val="53164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Experimental</a:t>
                </a:r>
                <a:r>
                  <a:rPr lang="en-US" altLang="ja-JP" sz="1600" baseline="0"/>
                  <a:t> </a:t>
                </a:r>
                <a:r>
                  <a:rPr lang="en-US" altLang="ja-JP" sz="1600" i="1" baseline="0"/>
                  <a:t>ΔE</a:t>
                </a:r>
                <a:r>
                  <a:rPr lang="en-US" altLang="ja-JP" sz="1600" i="1" baseline="-25000"/>
                  <a:t>ST</a:t>
                </a:r>
                <a:r>
                  <a:rPr lang="en-US" altLang="ja-JP" sz="1600" baseline="0"/>
                  <a:t> [eV]</a:t>
                </a:r>
                <a:endParaRPr lang="ja-JP" alt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640784"/>
        <c:crosses val="autoZero"/>
        <c:crossBetween val="midCat"/>
      </c:valAx>
      <c:spPr>
        <a:noFill/>
        <a:ln w="1905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15879001192847708"/>
          <c:y val="0.13079360049470723"/>
          <c:w val="0.36826705764345685"/>
          <c:h val="0.16483625514647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16803044619422572"/>
          <c:y val="0.1067675771399369"/>
          <c:w val="0.75682815951068627"/>
          <c:h val="0.7574496428524730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figure5!$AH$4</c:f>
              <c:strCache>
                <c:ptCount val="1"/>
                <c:pt idx="0">
                  <c:v>Exact (6-31G(d))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figure5!$AH$5:$AH$7</c:f>
              <c:numCache>
                <c:formatCode>0.00_ </c:formatCode>
                <c:ptCount val="3"/>
                <c:pt idx="0">
                  <c:v>0.85580163675372023</c:v>
                </c:pt>
                <c:pt idx="1">
                  <c:v>0.49616970985149089</c:v>
                </c:pt>
                <c:pt idx="2">
                  <c:v>5.4516326665213057E-3</c:v>
                </c:pt>
              </c:numCache>
            </c:numRef>
          </c:xVal>
          <c:yVal>
            <c:numRef>
              <c:f>figure5!$AK$5:$AK$7</c:f>
              <c:numCache>
                <c:formatCode>0.00_ </c:formatCode>
                <c:ptCount val="3"/>
                <c:pt idx="0">
                  <c:v>0.4</c:v>
                </c:pt>
                <c:pt idx="1">
                  <c:v>0.1</c:v>
                </c:pt>
                <c:pt idx="2">
                  <c:v>-0.37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E5C-4C9B-A709-703C5F77FEC2}"/>
            </c:ext>
          </c:extLst>
        </c:ser>
        <c:ser>
          <c:idx val="1"/>
          <c:order val="1"/>
          <c:tx>
            <c:strRef>
              <c:f>figure5!$AI$4</c:f>
              <c:strCache>
                <c:ptCount val="1"/>
                <c:pt idx="0">
                  <c:v>qEOM-VQE (6-31G(d))</c:v>
                </c:pt>
              </c:strCache>
            </c:strRef>
          </c:tx>
          <c:spPr>
            <a:ln w="44450" cap="rnd">
              <a:solidFill>
                <a:srgbClr val="C00000"/>
              </a:solidFill>
              <a:prstDash val="dash"/>
              <a:round/>
            </a:ln>
            <a:effectLst/>
          </c:spPr>
          <c:marker>
            <c:symbol val="x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figure5!$AI$5:$AI$7</c:f>
              <c:numCache>
                <c:formatCode>0.00_ </c:formatCode>
                <c:ptCount val="3"/>
                <c:pt idx="0">
                  <c:v>0.85580164045393492</c:v>
                </c:pt>
                <c:pt idx="1">
                  <c:v>0.49616971247453379</c:v>
                </c:pt>
                <c:pt idx="2">
                  <c:v>5.4516328025698679E-3</c:v>
                </c:pt>
              </c:numCache>
            </c:numRef>
          </c:xVal>
          <c:yVal>
            <c:numRef>
              <c:f>figure5!$AK$5:$AK$7</c:f>
              <c:numCache>
                <c:formatCode>0.00_ </c:formatCode>
                <c:ptCount val="3"/>
                <c:pt idx="0">
                  <c:v>0.4</c:v>
                </c:pt>
                <c:pt idx="1">
                  <c:v>0.1</c:v>
                </c:pt>
                <c:pt idx="2">
                  <c:v>-0.37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E5C-4C9B-A709-703C5F77FEC2}"/>
            </c:ext>
          </c:extLst>
        </c:ser>
        <c:ser>
          <c:idx val="2"/>
          <c:order val="2"/>
          <c:tx>
            <c:strRef>
              <c:f>figure5!$AJ$4</c:f>
              <c:strCache>
                <c:ptCount val="1"/>
                <c:pt idx="0">
                  <c:v>VQD (6-31G(d))</c:v>
                </c:pt>
              </c:strCache>
            </c:strRef>
          </c:tx>
          <c:spPr>
            <a:ln w="44450" cap="rnd">
              <a:solidFill>
                <a:srgbClr val="00B0F0"/>
              </a:solidFill>
              <a:prstDash val="sysDot"/>
              <a:round/>
            </a:ln>
            <a:effectLst/>
          </c:spPr>
          <c:marker>
            <c:symbol val="circle"/>
            <c:size val="10"/>
            <c:spPr>
              <a:solidFill>
                <a:sysClr val="windowText" lastClr="000000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figure5!$AJ$5:$AJ$7</c:f>
              <c:numCache>
                <c:formatCode>0.00_ </c:formatCode>
                <c:ptCount val="3"/>
                <c:pt idx="0">
                  <c:v>0.85580163674069076</c:v>
                </c:pt>
                <c:pt idx="1">
                  <c:v>0.49616970984615477</c:v>
                </c:pt>
                <c:pt idx="2">
                  <c:v>5.4516326652932186E-3</c:v>
                </c:pt>
              </c:numCache>
            </c:numRef>
          </c:xVal>
          <c:yVal>
            <c:numRef>
              <c:f>figure5!$AK$5:$AK$7</c:f>
              <c:numCache>
                <c:formatCode>0.00_ </c:formatCode>
                <c:ptCount val="3"/>
                <c:pt idx="0">
                  <c:v>0.4</c:v>
                </c:pt>
                <c:pt idx="1">
                  <c:v>0.1</c:v>
                </c:pt>
                <c:pt idx="2">
                  <c:v>-0.37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E5C-4C9B-A709-703C5F77FE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1640784"/>
        <c:axId val="531644720"/>
      </c:scatterChart>
      <c:valAx>
        <c:axId val="531640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Calculated</a:t>
                </a:r>
                <a:r>
                  <a:rPr lang="en-US" altLang="ja-JP" sz="1600" baseline="0"/>
                  <a:t> </a:t>
                </a:r>
                <a:r>
                  <a:rPr lang="en-US" altLang="ja-JP" sz="1600" i="1" baseline="0"/>
                  <a:t>ΔE</a:t>
                </a:r>
                <a:r>
                  <a:rPr lang="en-US" altLang="ja-JP" sz="1600" i="1" baseline="-25000"/>
                  <a:t>ST</a:t>
                </a:r>
                <a:r>
                  <a:rPr lang="en-US" altLang="ja-JP" sz="1600" i="1" baseline="0"/>
                  <a:t> </a:t>
                </a:r>
                <a:r>
                  <a:rPr lang="en-US" altLang="ja-JP" sz="1600" baseline="0"/>
                  <a:t> [eV]</a:t>
                </a:r>
                <a:endParaRPr lang="ja-JP" alt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_ " sourceLinked="0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644720"/>
        <c:crossesAt val="-100"/>
        <c:crossBetween val="midCat"/>
      </c:valAx>
      <c:valAx>
        <c:axId val="53164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Experimental</a:t>
                </a:r>
                <a:r>
                  <a:rPr lang="en-US" altLang="ja-JP" sz="1600" baseline="0"/>
                  <a:t> </a:t>
                </a:r>
                <a:r>
                  <a:rPr lang="en-US" altLang="ja-JP" sz="1600" i="1" baseline="0"/>
                  <a:t>ΔE</a:t>
                </a:r>
                <a:r>
                  <a:rPr lang="en-US" altLang="ja-JP" sz="1600" i="1" baseline="-25000"/>
                  <a:t>ST</a:t>
                </a:r>
                <a:r>
                  <a:rPr lang="en-US" altLang="ja-JP" sz="1600" baseline="0"/>
                  <a:t> [eV]</a:t>
                </a:r>
                <a:endParaRPr lang="ja-JP" alt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640784"/>
        <c:crosses val="autoZero"/>
        <c:crossBetween val="midCat"/>
      </c:valAx>
      <c:spPr>
        <a:noFill/>
        <a:ln w="19050">
          <a:solidFill>
            <a:sysClr val="windowText" lastClr="000000"/>
          </a:solidFill>
        </a:ln>
        <a:effectLst/>
      </c:spPr>
    </c:plotArea>
    <c:legend>
      <c:legendPos val="r"/>
      <c:layout>
        <c:manualLayout>
          <c:xMode val="edge"/>
          <c:yMode val="edge"/>
          <c:x val="0.15879001192847708"/>
          <c:y val="0.13079360049470723"/>
          <c:w val="0.32870839882027153"/>
          <c:h val="0.16483625514647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272555800922134"/>
          <c:y val="0.10381890495004706"/>
          <c:w val="0.54976859434236558"/>
          <c:h val="0.7574496428524730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figure5!$O$4</c:f>
              <c:strCache>
                <c:ptCount val="1"/>
                <c:pt idx="0">
                  <c:v>Exact (STO-3G)</c:v>
                </c:pt>
              </c:strCache>
            </c:strRef>
          </c:tx>
          <c:spPr>
            <a:ln w="12700" cap="rnd">
              <a:solidFill>
                <a:schemeClr val="accent5">
                  <a:lumMod val="60000"/>
                  <a:lumOff val="4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figure5!$O$5:$O$7</c:f>
              <c:numCache>
                <c:formatCode>0.00_ </c:formatCode>
                <c:ptCount val="3"/>
                <c:pt idx="0">
                  <c:v>2.543015970628141</c:v>
                </c:pt>
                <c:pt idx="1">
                  <c:v>1.077127807310549</c:v>
                </c:pt>
                <c:pt idx="2">
                  <c:v>0.24607525769555993</c:v>
                </c:pt>
              </c:numCache>
            </c:numRef>
          </c:xVal>
          <c:yVal>
            <c:numRef>
              <c:f>figure5!$R$5:$R$7</c:f>
              <c:numCache>
                <c:formatCode>0.00_ </c:formatCode>
                <c:ptCount val="3"/>
                <c:pt idx="0">
                  <c:v>0.4</c:v>
                </c:pt>
                <c:pt idx="1">
                  <c:v>0.1</c:v>
                </c:pt>
                <c:pt idx="2">
                  <c:v>-0.37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356-E847-AC25-A57928F9BDCF}"/>
            </c:ext>
          </c:extLst>
        </c:ser>
        <c:ser>
          <c:idx val="1"/>
          <c:order val="1"/>
          <c:tx>
            <c:strRef>
              <c:f>figure5!$P$4</c:f>
              <c:strCache>
                <c:ptCount val="1"/>
                <c:pt idx="0">
                  <c:v>qEOM-VQE (STO-3G)</c:v>
                </c:pt>
              </c:strCache>
            </c:strRef>
          </c:tx>
          <c:spPr>
            <a:ln w="44450" cap="rnd">
              <a:solidFill>
                <a:schemeClr val="accent2">
                  <a:lumMod val="60000"/>
                  <a:lumOff val="40000"/>
                </a:schemeClr>
              </a:solidFill>
              <a:prstDash val="dash"/>
              <a:round/>
            </a:ln>
            <a:effectLst/>
          </c:spPr>
          <c:marker>
            <c:symbol val="x"/>
            <c:size val="10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figure5!$P$5:$P$7</c:f>
              <c:numCache>
                <c:formatCode>0.00_ </c:formatCode>
                <c:ptCount val="3"/>
                <c:pt idx="0">
                  <c:v>2.5430159704376698</c:v>
                </c:pt>
                <c:pt idx="1">
                  <c:v>1.0771278107390085</c:v>
                </c:pt>
                <c:pt idx="2">
                  <c:v>0.24607526232126051</c:v>
                </c:pt>
              </c:numCache>
            </c:numRef>
          </c:xVal>
          <c:yVal>
            <c:numRef>
              <c:f>figure5!$R$5:$R$7</c:f>
              <c:numCache>
                <c:formatCode>0.00_ </c:formatCode>
                <c:ptCount val="3"/>
                <c:pt idx="0">
                  <c:v>0.4</c:v>
                </c:pt>
                <c:pt idx="1">
                  <c:v>0.1</c:v>
                </c:pt>
                <c:pt idx="2">
                  <c:v>-0.37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356-E847-AC25-A57928F9BDCF}"/>
            </c:ext>
          </c:extLst>
        </c:ser>
        <c:ser>
          <c:idx val="2"/>
          <c:order val="2"/>
          <c:tx>
            <c:strRef>
              <c:f>figure5!$Q$4</c:f>
              <c:strCache>
                <c:ptCount val="1"/>
                <c:pt idx="0">
                  <c:v>VQD (STO-3G)</c:v>
                </c:pt>
              </c:strCache>
            </c:strRef>
          </c:tx>
          <c:spPr>
            <a:ln w="44450" cap="rnd">
              <a:solidFill>
                <a:schemeClr val="bg1">
                  <a:lumMod val="75000"/>
                </a:schemeClr>
              </a:solidFill>
              <a:prstDash val="sysDot"/>
              <a:round/>
            </a:ln>
            <a:effectLst/>
          </c:spPr>
          <c:marker>
            <c:symbol val="diamond"/>
            <c:size val="10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xVal>
            <c:numRef>
              <c:f>figure5!$Q$5:$Q$7</c:f>
              <c:numCache>
                <c:formatCode>0.00_ </c:formatCode>
                <c:ptCount val="3"/>
                <c:pt idx="0">
                  <c:v>2.543015970622998</c:v>
                </c:pt>
                <c:pt idx="1">
                  <c:v>1.0771278073085353</c:v>
                </c:pt>
                <c:pt idx="2">
                  <c:v>0.24607525768407565</c:v>
                </c:pt>
              </c:numCache>
            </c:numRef>
          </c:xVal>
          <c:yVal>
            <c:numRef>
              <c:f>figure5!$R$5:$R$7</c:f>
              <c:numCache>
                <c:formatCode>0.00_ </c:formatCode>
                <c:ptCount val="3"/>
                <c:pt idx="0">
                  <c:v>0.4</c:v>
                </c:pt>
                <c:pt idx="1">
                  <c:v>0.1</c:v>
                </c:pt>
                <c:pt idx="2">
                  <c:v>-0.37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356-E847-AC25-A57928F9BDCF}"/>
            </c:ext>
          </c:extLst>
        </c:ser>
        <c:ser>
          <c:idx val="3"/>
          <c:order val="3"/>
          <c:tx>
            <c:strRef>
              <c:f>figure5!$AH$4</c:f>
              <c:strCache>
                <c:ptCount val="1"/>
                <c:pt idx="0">
                  <c:v>Exact (6-31G(d))</c:v>
                </c:pt>
              </c:strCache>
            </c:strRef>
          </c:tx>
          <c:spPr>
            <a:ln w="12700" cap="rnd">
              <a:solidFill>
                <a:srgbClr val="00206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figure5!$AH$5:$AH$7</c:f>
              <c:numCache>
                <c:formatCode>0.00_ </c:formatCode>
                <c:ptCount val="3"/>
                <c:pt idx="0">
                  <c:v>0.85580163675372023</c:v>
                </c:pt>
                <c:pt idx="1">
                  <c:v>0.49616970985149089</c:v>
                </c:pt>
                <c:pt idx="2">
                  <c:v>5.4516326665213057E-3</c:v>
                </c:pt>
              </c:numCache>
            </c:numRef>
          </c:xVal>
          <c:yVal>
            <c:numRef>
              <c:f>figure5!$AK$5:$AK$7</c:f>
              <c:numCache>
                <c:formatCode>0.00_ </c:formatCode>
                <c:ptCount val="3"/>
                <c:pt idx="0">
                  <c:v>0.4</c:v>
                </c:pt>
                <c:pt idx="1">
                  <c:v>0.1</c:v>
                </c:pt>
                <c:pt idx="2">
                  <c:v>-0.37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356-E847-AC25-A57928F9BDCF}"/>
            </c:ext>
          </c:extLst>
        </c:ser>
        <c:ser>
          <c:idx val="4"/>
          <c:order val="4"/>
          <c:tx>
            <c:strRef>
              <c:f>figure5!$AI$4</c:f>
              <c:strCache>
                <c:ptCount val="1"/>
                <c:pt idx="0">
                  <c:v>qEOM-VQE (6-31G(d))</c:v>
                </c:pt>
              </c:strCache>
            </c:strRef>
          </c:tx>
          <c:spPr>
            <a:ln w="44450" cap="rnd">
              <a:solidFill>
                <a:srgbClr val="C00000"/>
              </a:solidFill>
              <a:prstDash val="dash"/>
              <a:round/>
            </a:ln>
            <a:effectLst/>
          </c:spPr>
          <c:marker>
            <c:symbol val="x"/>
            <c:size val="10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figure5!$AI$5:$AI$7</c:f>
              <c:numCache>
                <c:formatCode>0.00_ </c:formatCode>
                <c:ptCount val="3"/>
                <c:pt idx="0">
                  <c:v>0.85580164045393492</c:v>
                </c:pt>
                <c:pt idx="1">
                  <c:v>0.49616971247453379</c:v>
                </c:pt>
                <c:pt idx="2">
                  <c:v>5.4516328025698679E-3</c:v>
                </c:pt>
              </c:numCache>
            </c:numRef>
          </c:xVal>
          <c:yVal>
            <c:numRef>
              <c:f>figure5!$AK$5:$AK$7</c:f>
              <c:numCache>
                <c:formatCode>0.00_ </c:formatCode>
                <c:ptCount val="3"/>
                <c:pt idx="0">
                  <c:v>0.4</c:v>
                </c:pt>
                <c:pt idx="1">
                  <c:v>0.1</c:v>
                </c:pt>
                <c:pt idx="2">
                  <c:v>-0.37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356-E847-AC25-A57928F9BDCF}"/>
            </c:ext>
          </c:extLst>
        </c:ser>
        <c:ser>
          <c:idx val="5"/>
          <c:order val="5"/>
          <c:tx>
            <c:strRef>
              <c:f>figure5!$AJ$4</c:f>
              <c:strCache>
                <c:ptCount val="1"/>
                <c:pt idx="0">
                  <c:v>VQD (6-31G(d))</c:v>
                </c:pt>
              </c:strCache>
            </c:strRef>
          </c:tx>
          <c:spPr>
            <a:ln w="44450" cap="rnd">
              <a:solidFill>
                <a:schemeClr val="tx1">
                  <a:lumMod val="65000"/>
                  <a:lumOff val="35000"/>
                </a:schemeClr>
              </a:solidFill>
              <a:prstDash val="sysDot"/>
              <a:round/>
            </a:ln>
            <a:effectLst/>
          </c:spPr>
          <c:marker>
            <c:symbol val="diamond"/>
            <c:size val="10"/>
            <c:spPr>
              <a:solidFill>
                <a:schemeClr val="tx1">
                  <a:lumMod val="65000"/>
                  <a:lumOff val="35000"/>
                </a:schemeClr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marker>
          <c:xVal>
            <c:numRef>
              <c:f>figure5!$AJ$5:$AJ$7</c:f>
              <c:numCache>
                <c:formatCode>0.00_ </c:formatCode>
                <c:ptCount val="3"/>
                <c:pt idx="0">
                  <c:v>0.85580163674069076</c:v>
                </c:pt>
                <c:pt idx="1">
                  <c:v>0.49616970984615477</c:v>
                </c:pt>
                <c:pt idx="2">
                  <c:v>5.4516326652932186E-3</c:v>
                </c:pt>
              </c:numCache>
            </c:numRef>
          </c:xVal>
          <c:yVal>
            <c:numRef>
              <c:f>figure5!$AK$5:$AK$7</c:f>
              <c:numCache>
                <c:formatCode>0.00_ </c:formatCode>
                <c:ptCount val="3"/>
                <c:pt idx="0">
                  <c:v>0.4</c:v>
                </c:pt>
                <c:pt idx="1">
                  <c:v>0.1</c:v>
                </c:pt>
                <c:pt idx="2">
                  <c:v>-0.37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356-E847-AC25-A57928F9BD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1640784"/>
        <c:axId val="531644720"/>
      </c:scatterChart>
      <c:valAx>
        <c:axId val="531640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Calculated</a:t>
                </a:r>
                <a:r>
                  <a:rPr lang="en-US" altLang="ja-JP" sz="1600" baseline="0"/>
                  <a:t> </a:t>
                </a:r>
                <a:r>
                  <a:rPr lang="en-US" altLang="ja-JP" sz="1600" i="1" baseline="0"/>
                  <a:t>ΔE</a:t>
                </a:r>
                <a:r>
                  <a:rPr lang="en-US" altLang="ja-JP" sz="1600" i="1" baseline="-25000"/>
                  <a:t>ST</a:t>
                </a:r>
                <a:r>
                  <a:rPr lang="en-US" altLang="ja-JP" sz="1600" baseline="0"/>
                  <a:t>  [eV]</a:t>
                </a:r>
                <a:endParaRPr lang="ja-JP" alt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644720"/>
        <c:crossesAt val="-100"/>
        <c:crossBetween val="midCat"/>
      </c:valAx>
      <c:valAx>
        <c:axId val="53164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Experimental</a:t>
                </a:r>
                <a:r>
                  <a:rPr lang="en-US" altLang="ja-JP" sz="1600" baseline="0"/>
                  <a:t> </a:t>
                </a:r>
                <a:r>
                  <a:rPr lang="en-US" altLang="ja-JP" sz="1600" i="1" baseline="0"/>
                  <a:t>ΔE</a:t>
                </a:r>
                <a:r>
                  <a:rPr lang="en-US" altLang="ja-JP" sz="1600" i="1" baseline="-25000"/>
                  <a:t>ST</a:t>
                </a:r>
                <a:r>
                  <a:rPr lang="en-US" altLang="ja-JP" sz="1600" baseline="0"/>
                  <a:t> [eV]</a:t>
                </a:r>
                <a:endParaRPr lang="ja-JP" alt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640784"/>
        <c:crosses val="autoZero"/>
        <c:crossBetween val="midCat"/>
      </c:valAx>
      <c:spPr>
        <a:noFill/>
        <a:ln w="19050">
          <a:solidFill>
            <a:schemeClr val="tx1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678200192206803"/>
          <c:y val="0.15789903886346823"/>
          <c:w val="0.69702820375712204"/>
          <c:h val="0.7697963575072938"/>
        </c:manualLayout>
      </c:layout>
      <c:lineChart>
        <c:grouping val="standard"/>
        <c:varyColors val="0"/>
        <c:ser>
          <c:idx val="0"/>
          <c:order val="0"/>
          <c:tx>
            <c:strRef>
              <c:f>figure6!$C$2:$E$2</c:f>
              <c:strCache>
                <c:ptCount val="3"/>
                <c:pt idx="0">
                  <c:v>qEOM-VQE</c:v>
                </c:pt>
                <c:pt idx="1">
                  <c:v>VQD</c:v>
                </c:pt>
                <c:pt idx="2">
                  <c:v>exact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ash"/>
            <c:size val="1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cat>
            <c:strRef>
              <c:f>figure6!$C$2:$E$2</c:f>
              <c:strCache>
                <c:ptCount val="3"/>
                <c:pt idx="0">
                  <c:v>qEOM-VQE</c:v>
                </c:pt>
                <c:pt idx="1">
                  <c:v>VQD</c:v>
                </c:pt>
                <c:pt idx="2">
                  <c:v>exact</c:v>
                </c:pt>
              </c:strCache>
            </c:strRef>
          </c:cat>
          <c:val>
            <c:numRef>
              <c:f>figure6!$C$3:$E$3</c:f>
              <c:numCache>
                <c:formatCode>0.000000_ </c:formatCode>
                <c:ptCount val="3"/>
                <c:pt idx="0">
                  <c:v>-559.66585068400002</c:v>
                </c:pt>
                <c:pt idx="1">
                  <c:v>-561.07691314701299</c:v>
                </c:pt>
                <c:pt idx="2">
                  <c:v>-560.01499999999999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46-403C-ADE9-76697846364D}"/>
            </c:ext>
          </c:extLst>
        </c:ser>
        <c:ser>
          <c:idx val="1"/>
          <c:order val="1"/>
          <c:tx>
            <c:strRef>
              <c:f>figure6!$C$2:$E$2</c:f>
              <c:strCache>
                <c:ptCount val="3"/>
                <c:pt idx="0">
                  <c:v>qEOM-VQE</c:v>
                </c:pt>
                <c:pt idx="1">
                  <c:v>VQD</c:v>
                </c:pt>
                <c:pt idx="2">
                  <c:v>exact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strRef>
              <c:f>figure6!$C$2:$E$2</c:f>
              <c:strCache>
                <c:ptCount val="3"/>
                <c:pt idx="0">
                  <c:v>qEOM-VQE</c:v>
                </c:pt>
                <c:pt idx="1">
                  <c:v>VQD</c:v>
                </c:pt>
                <c:pt idx="2">
                  <c:v>exact</c:v>
                </c:pt>
              </c:strCache>
            </c:strRef>
          </c:cat>
          <c:val>
            <c:numRef>
              <c:f>figure6!$C$4:$E$4</c:f>
              <c:numCache>
                <c:formatCode>0.000000_ </c:formatCode>
                <c:ptCount val="3"/>
                <c:pt idx="0">
                  <c:v>-528.03339169399999</c:v>
                </c:pt>
                <c:pt idx="1">
                  <c:v>-527.49349768052798</c:v>
                </c:pt>
                <c:pt idx="2">
                  <c:v>-528.56326766799998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46-403C-ADE9-7669784636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8244696"/>
        <c:axId val="568242400"/>
      </c:lineChart>
      <c:catAx>
        <c:axId val="568244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242400"/>
        <c:crosses val="autoZero"/>
        <c:auto val="1"/>
        <c:lblAlgn val="ctr"/>
        <c:lblOffset val="100"/>
        <c:tickMarkSkip val="1"/>
        <c:noMultiLvlLbl val="0"/>
      </c:catAx>
      <c:valAx>
        <c:axId val="568242400"/>
        <c:scaling>
          <c:orientation val="minMax"/>
          <c:max val="-520"/>
          <c:min val="-57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 b="1"/>
                  <a:t>Energy(mHa)</a:t>
                </a:r>
                <a:endParaRPr lang="ja-JP" altLang="en-US" sz="1200" b="1"/>
              </a:p>
            </c:rich>
          </c:tx>
          <c:layout>
            <c:manualLayout>
              <c:xMode val="edge"/>
              <c:yMode val="edge"/>
              <c:x val="6.5910273000884936E-2"/>
              <c:y val="0.35483503611635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_ 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244696"/>
        <c:crosses val="autoZero"/>
        <c:crossBetween val="between"/>
        <c:majorUnit val="10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678200192206803"/>
          <c:y val="0.15789903886346823"/>
          <c:w val="0.69702820375712204"/>
          <c:h val="0.7697963575072938"/>
        </c:manualLayout>
      </c:layout>
      <c:lineChart>
        <c:grouping val="standard"/>
        <c:varyColors val="0"/>
        <c:ser>
          <c:idx val="0"/>
          <c:order val="0"/>
          <c:tx>
            <c:strRef>
              <c:f>figure6!$C$2:$E$2</c:f>
              <c:strCache>
                <c:ptCount val="3"/>
                <c:pt idx="0">
                  <c:v>qEOM-VQE</c:v>
                </c:pt>
                <c:pt idx="1">
                  <c:v>VQD</c:v>
                </c:pt>
                <c:pt idx="2">
                  <c:v>exact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ash"/>
            <c:size val="1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cat>
            <c:strRef>
              <c:f>figure6!$C$2:$E$2</c:f>
              <c:strCache>
                <c:ptCount val="3"/>
                <c:pt idx="0">
                  <c:v>qEOM-VQE</c:v>
                </c:pt>
                <c:pt idx="1">
                  <c:v>VQD</c:v>
                </c:pt>
                <c:pt idx="2">
                  <c:v>exact</c:v>
                </c:pt>
              </c:strCache>
            </c:strRef>
          </c:cat>
          <c:val>
            <c:numRef>
              <c:f>figure6!$C$7:$E$7</c:f>
              <c:numCache>
                <c:formatCode>0.000000_ </c:formatCode>
                <c:ptCount val="3"/>
                <c:pt idx="0">
                  <c:v>-624.22146389599993</c:v>
                </c:pt>
                <c:pt idx="1">
                  <c:v>-622.73697753924898</c:v>
                </c:pt>
                <c:pt idx="2">
                  <c:v>-624.00400000000002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11-47B3-BC41-21419E765DC1}"/>
            </c:ext>
          </c:extLst>
        </c:ser>
        <c:ser>
          <c:idx val="1"/>
          <c:order val="1"/>
          <c:tx>
            <c:strRef>
              <c:f>figure6!$C$2:$E$2</c:f>
              <c:strCache>
                <c:ptCount val="3"/>
                <c:pt idx="0">
                  <c:v>qEOM-VQE</c:v>
                </c:pt>
                <c:pt idx="1">
                  <c:v>VQD</c:v>
                </c:pt>
                <c:pt idx="2">
                  <c:v>exact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strRef>
              <c:f>figure6!$C$2:$E$2</c:f>
              <c:strCache>
                <c:ptCount val="3"/>
                <c:pt idx="0">
                  <c:v>qEOM-VQE</c:v>
                </c:pt>
                <c:pt idx="1">
                  <c:v>VQD</c:v>
                </c:pt>
                <c:pt idx="2">
                  <c:v>exact</c:v>
                </c:pt>
              </c:strCache>
            </c:strRef>
          </c:cat>
          <c:val>
            <c:numRef>
              <c:f>figure6!$C$8:$E$8</c:f>
              <c:numCache>
                <c:formatCode>0.000000_ </c:formatCode>
                <c:ptCount val="3"/>
                <c:pt idx="0">
                  <c:v>-623.67748506800001</c:v>
                </c:pt>
                <c:pt idx="1">
                  <c:v>-622.54771990382596</c:v>
                </c:pt>
                <c:pt idx="2">
                  <c:v>-623.80364598799997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11-47B3-BC41-21419E765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8244696"/>
        <c:axId val="568242400"/>
      </c:lineChart>
      <c:catAx>
        <c:axId val="568244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242400"/>
        <c:crosses val="autoZero"/>
        <c:auto val="1"/>
        <c:lblAlgn val="ctr"/>
        <c:lblOffset val="100"/>
        <c:tickMarkSkip val="1"/>
        <c:noMultiLvlLbl val="0"/>
      </c:catAx>
      <c:valAx>
        <c:axId val="568242400"/>
        <c:scaling>
          <c:orientation val="minMax"/>
          <c:max val="-580"/>
          <c:min val="-63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 b="1"/>
                  <a:t>Energy(mHa)</a:t>
                </a:r>
                <a:endParaRPr lang="ja-JP" altLang="en-US" sz="1200" b="1"/>
              </a:p>
            </c:rich>
          </c:tx>
          <c:layout>
            <c:manualLayout>
              <c:xMode val="edge"/>
              <c:yMode val="edge"/>
              <c:x val="6.5910273000884936E-2"/>
              <c:y val="0.35483503611635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_ 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244696"/>
        <c:crosses val="autoZero"/>
        <c:crossBetween val="between"/>
        <c:majorUnit val="10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678200192206803"/>
          <c:y val="0.15789903886346823"/>
          <c:w val="0.69702820375712204"/>
          <c:h val="0.7697963575072938"/>
        </c:manualLayout>
      </c:layout>
      <c:lineChart>
        <c:grouping val="standard"/>
        <c:varyColors val="0"/>
        <c:ser>
          <c:idx val="0"/>
          <c:order val="0"/>
          <c:tx>
            <c:strRef>
              <c:f>figure6!$C$2:$E$2</c:f>
              <c:strCache>
                <c:ptCount val="3"/>
                <c:pt idx="0">
                  <c:v>qEOM-VQE</c:v>
                </c:pt>
                <c:pt idx="1">
                  <c:v>VQD</c:v>
                </c:pt>
                <c:pt idx="2">
                  <c:v>exact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ash"/>
            <c:size val="1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cat>
            <c:strRef>
              <c:f>figure6!$C$2:$E$2</c:f>
              <c:strCache>
                <c:ptCount val="3"/>
                <c:pt idx="0">
                  <c:v>qEOM-VQE</c:v>
                </c:pt>
                <c:pt idx="1">
                  <c:v>VQD</c:v>
                </c:pt>
                <c:pt idx="2">
                  <c:v>exact</c:v>
                </c:pt>
              </c:strCache>
            </c:strRef>
          </c:cat>
          <c:val>
            <c:numRef>
              <c:f>figure6!$C$5:$E$5</c:f>
              <c:numCache>
                <c:formatCode>0.000000_ </c:formatCode>
                <c:ptCount val="3"/>
                <c:pt idx="0">
                  <c:v>-599.40803444400001</c:v>
                </c:pt>
                <c:pt idx="1">
                  <c:v>-598.50546350068305</c:v>
                </c:pt>
                <c:pt idx="2">
                  <c:v>-599.08100000000002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90-4BDB-8366-11F33C748EE4}"/>
            </c:ext>
          </c:extLst>
        </c:ser>
        <c:ser>
          <c:idx val="1"/>
          <c:order val="1"/>
          <c:tx>
            <c:strRef>
              <c:f>figure6!$C$2:$E$2</c:f>
              <c:strCache>
                <c:ptCount val="3"/>
                <c:pt idx="0">
                  <c:v>qEOM-VQE</c:v>
                </c:pt>
                <c:pt idx="1">
                  <c:v>VQD</c:v>
                </c:pt>
                <c:pt idx="2">
                  <c:v>exact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strRef>
              <c:f>figure6!$C$2:$E$2</c:f>
              <c:strCache>
                <c:ptCount val="3"/>
                <c:pt idx="0">
                  <c:v>qEOM-VQE</c:v>
                </c:pt>
                <c:pt idx="1">
                  <c:v>VQD</c:v>
                </c:pt>
                <c:pt idx="2">
                  <c:v>exact</c:v>
                </c:pt>
              </c:strCache>
            </c:strRef>
          </c:cat>
          <c:val>
            <c:numRef>
              <c:f>figure6!$C$6:$E$6</c:f>
              <c:numCache>
                <c:formatCode>0.000000_ </c:formatCode>
                <c:ptCount val="3"/>
                <c:pt idx="0">
                  <c:v>-580.89709937800001</c:v>
                </c:pt>
                <c:pt idx="1">
                  <c:v>-578.85760886978198</c:v>
                </c:pt>
                <c:pt idx="2">
                  <c:v>-580.84617053099998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90-4BDB-8366-11F33C748E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8244696"/>
        <c:axId val="568242400"/>
      </c:lineChart>
      <c:catAx>
        <c:axId val="568244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242400"/>
        <c:crosses val="autoZero"/>
        <c:auto val="1"/>
        <c:lblAlgn val="ctr"/>
        <c:lblOffset val="100"/>
        <c:tickMarkSkip val="1"/>
        <c:noMultiLvlLbl val="0"/>
      </c:catAx>
      <c:valAx>
        <c:axId val="568242400"/>
        <c:scaling>
          <c:orientation val="minMax"/>
          <c:max val="-570"/>
          <c:min val="-62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 b="1"/>
                  <a:t>Energy(mHa)</a:t>
                </a:r>
                <a:endParaRPr lang="ja-JP" altLang="en-US" sz="1200" b="1"/>
              </a:p>
            </c:rich>
          </c:tx>
          <c:layout>
            <c:manualLayout>
              <c:xMode val="edge"/>
              <c:yMode val="edge"/>
              <c:x val="6.5910273000884936E-2"/>
              <c:y val="0.35483503611635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_ 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244696"/>
        <c:crosses val="autoZero"/>
        <c:crossBetween val="between"/>
        <c:majorUnit val="10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945928011490026"/>
          <c:y val="7.4243096268611225E-2"/>
          <c:w val="0.75682815951068627"/>
          <c:h val="0.75744964285247307"/>
        </c:manualLayout>
      </c:layout>
      <c:scatterChart>
        <c:scatterStyle val="smoothMarker"/>
        <c:varyColors val="0"/>
        <c:ser>
          <c:idx val="2"/>
          <c:order val="0"/>
          <c:tx>
            <c:strRef>
              <c:f>figure7!$A$2</c:f>
              <c:strCache>
                <c:ptCount val="1"/>
                <c:pt idx="0">
                  <c:v>qEOM-VQE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figure7!$A$3:$A$5</c:f>
              <c:numCache>
                <c:formatCode>0.00_ </c:formatCode>
                <c:ptCount val="3"/>
                <c:pt idx="0">
                  <c:v>0.86071920911790001</c:v>
                </c:pt>
                <c:pt idx="1">
                  <c:v>0.5036825431458597</c:v>
                </c:pt>
                <c:pt idx="2">
                  <c:v>1.4801663909878556E-2</c:v>
                </c:pt>
              </c:numCache>
            </c:numRef>
          </c:xVal>
          <c:yVal>
            <c:numRef>
              <c:f>figure7!$D$3:$D$5</c:f>
              <c:numCache>
                <c:formatCode>0.00_ </c:formatCode>
                <c:ptCount val="3"/>
                <c:pt idx="0">
                  <c:v>0.4</c:v>
                </c:pt>
                <c:pt idx="1">
                  <c:v>0.1</c:v>
                </c:pt>
                <c:pt idx="2">
                  <c:v>-0.37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21F-4085-A3E2-A943D40CDF6C}"/>
            </c:ext>
          </c:extLst>
        </c:ser>
        <c:ser>
          <c:idx val="3"/>
          <c:order val="1"/>
          <c:tx>
            <c:strRef>
              <c:f>figure7!$B$2</c:f>
              <c:strCache>
                <c:ptCount val="1"/>
                <c:pt idx="0">
                  <c:v>VQD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figure7!$B$3:$B$5</c:f>
              <c:numCache>
                <c:formatCode>0.00_ </c:formatCode>
                <c:ptCount val="3"/>
                <c:pt idx="0">
                  <c:v>0.91380473484305746</c:v>
                </c:pt>
                <c:pt idx="1">
                  <c:v>0.53461812450681667</c:v>
                </c:pt>
                <c:pt idx="2">
                  <c:v>5.1497002598595645E-3</c:v>
                </c:pt>
              </c:numCache>
            </c:numRef>
          </c:xVal>
          <c:yVal>
            <c:numRef>
              <c:f>figure7!$D$3:$D$5</c:f>
              <c:numCache>
                <c:formatCode>0.00_ </c:formatCode>
                <c:ptCount val="3"/>
                <c:pt idx="0">
                  <c:v>0.4</c:v>
                </c:pt>
                <c:pt idx="1">
                  <c:v>0.1</c:v>
                </c:pt>
                <c:pt idx="2">
                  <c:v>-0.37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21F-4085-A3E2-A943D40CDF6C}"/>
            </c:ext>
          </c:extLst>
        </c:ser>
        <c:ser>
          <c:idx val="0"/>
          <c:order val="2"/>
          <c:tx>
            <c:strRef>
              <c:f>figure7!$C$2</c:f>
              <c:strCache>
                <c:ptCount val="1"/>
                <c:pt idx="0">
                  <c:v>exact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figure7!$C$3:$C$5</c:f>
              <c:numCache>
                <c:formatCode>0.00_ </c:formatCode>
                <c:ptCount val="3"/>
                <c:pt idx="0">
                  <c:v>0.85580163675372134</c:v>
                </c:pt>
                <c:pt idx="1">
                  <c:v>0.49616970985149039</c:v>
                </c:pt>
                <c:pt idx="2">
                  <c:v>5.451632666520702E-3</c:v>
                </c:pt>
              </c:numCache>
            </c:numRef>
          </c:xVal>
          <c:yVal>
            <c:numRef>
              <c:f>figure7!$D$3:$D$5</c:f>
              <c:numCache>
                <c:formatCode>0.00_ </c:formatCode>
                <c:ptCount val="3"/>
                <c:pt idx="0">
                  <c:v>0.4</c:v>
                </c:pt>
                <c:pt idx="1">
                  <c:v>0.1</c:v>
                </c:pt>
                <c:pt idx="2">
                  <c:v>-0.37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21F-4085-A3E2-A943D40CDF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1640784"/>
        <c:axId val="531644720"/>
      </c:scatterChart>
      <c:valAx>
        <c:axId val="531640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Calculated</a:t>
                </a:r>
                <a:r>
                  <a:rPr lang="en-US" altLang="ja-JP" sz="1200" baseline="0"/>
                  <a:t> ΔEST [eV]</a:t>
                </a:r>
                <a:endParaRPr lang="ja-JP" alt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_ 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644720"/>
        <c:crossesAt val="-100"/>
        <c:crossBetween val="midCat"/>
      </c:valAx>
      <c:valAx>
        <c:axId val="53164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Experimental</a:t>
                </a:r>
                <a:r>
                  <a:rPr lang="en-US" altLang="ja-JP" sz="1200" baseline="0"/>
                  <a:t> ΔEST [eV]</a:t>
                </a:r>
                <a:endParaRPr lang="ja-JP" alt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640784"/>
        <c:crosses val="autoZero"/>
        <c:crossBetween val="midCat"/>
      </c:valAx>
      <c:spPr>
        <a:noFill/>
        <a:ln w="1905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16905221153626943"/>
          <c:y val="7.7574881075252095E-2"/>
          <c:w val="0.20829289461942557"/>
          <c:h val="0.1520667225817934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678200192206803"/>
          <c:y val="7.7207409592532916E-2"/>
          <c:w val="0.69702820375712204"/>
          <c:h val="0.61710544827429714"/>
        </c:manualLayout>
      </c:layout>
      <c:lineChart>
        <c:grouping val="standard"/>
        <c:varyColors val="0"/>
        <c:ser>
          <c:idx val="0"/>
          <c:order val="0"/>
          <c:tx>
            <c:strRef>
              <c:f>figure8to6!$C$2:$G$2</c:f>
              <c:strCache>
                <c:ptCount val="5"/>
                <c:pt idx="0">
                  <c:v>S0 (nm)</c:v>
                </c:pt>
                <c:pt idx="1">
                  <c:v>S0 (rom)</c:v>
                </c:pt>
                <c:pt idx="3">
                  <c:v>S0 (qst)</c:v>
                </c:pt>
                <c:pt idx="4">
                  <c:v>S0 (exact)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ash"/>
            <c:size val="15"/>
            <c:spPr>
              <a:solidFill>
                <a:srgbClr val="0000FF"/>
              </a:solidFill>
              <a:ln w="9525">
                <a:noFill/>
              </a:ln>
              <a:effectLst/>
            </c:spPr>
          </c:marker>
          <c:cat>
            <c:strRef>
              <c:f>figure8to6!$C$2:$G$2</c:f>
              <c:strCache>
                <c:ptCount val="5"/>
                <c:pt idx="0">
                  <c:v>S0 (nm)</c:v>
                </c:pt>
                <c:pt idx="1">
                  <c:v>S0 (rom)</c:v>
                </c:pt>
                <c:pt idx="3">
                  <c:v>S0 (qst)</c:v>
                </c:pt>
                <c:pt idx="4">
                  <c:v>S0 (exact)</c:v>
                </c:pt>
              </c:strCache>
            </c:strRef>
          </c:cat>
          <c:val>
            <c:numRef>
              <c:f>figure8to6!$C$3:$G$3</c:f>
              <c:numCache>
                <c:formatCode>0.000000_ </c:formatCode>
                <c:ptCount val="5"/>
                <c:pt idx="0">
                  <c:v>-753.2113344725999</c:v>
                </c:pt>
                <c:pt idx="1">
                  <c:v>-760.13290963899999</c:v>
                </c:pt>
                <c:pt idx="3">
                  <c:v>-765.27954530355203</c:v>
                </c:pt>
                <c:pt idx="4">
                  <c:v>-766.11446521599999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2C-46C9-8D7E-DA53CC473F3A}"/>
            </c:ext>
          </c:extLst>
        </c:ser>
        <c:ser>
          <c:idx val="1"/>
          <c:order val="1"/>
          <c:tx>
            <c:strRef>
              <c:f>figure8to6!#REF!</c:f>
              <c:strCache>
                <c:ptCount val="1"/>
                <c:pt idx="0">
                  <c:v>#REF!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strRef>
              <c:f>figure8to6!$C$2:$G$2</c:f>
              <c:strCache>
                <c:ptCount val="5"/>
                <c:pt idx="0">
                  <c:v>S0 (nm)</c:v>
                </c:pt>
                <c:pt idx="1">
                  <c:v>S0 (rom)</c:v>
                </c:pt>
                <c:pt idx="3">
                  <c:v>S0 (qst)</c:v>
                </c:pt>
                <c:pt idx="4">
                  <c:v>S0 (exact)</c:v>
                </c:pt>
              </c:strCache>
            </c:strRef>
          </c:cat>
          <c:val>
            <c:numRef>
              <c:f>figure8to6!#REF!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2C-46C9-8D7E-DA53CC473F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8244696"/>
        <c:axId val="568242400"/>
      </c:lineChart>
      <c:catAx>
        <c:axId val="568244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242400"/>
        <c:crosses val="autoZero"/>
        <c:auto val="1"/>
        <c:lblAlgn val="ctr"/>
        <c:lblOffset val="100"/>
        <c:tickMarkSkip val="1"/>
        <c:noMultiLvlLbl val="0"/>
      </c:catAx>
      <c:valAx>
        <c:axId val="568242400"/>
        <c:scaling>
          <c:orientation val="minMax"/>
          <c:max val="-740"/>
          <c:min val="-77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 b="1"/>
                  <a:t>Energy(mHa)</a:t>
                </a:r>
                <a:endParaRPr lang="ja-JP" altLang="en-US" sz="1200" b="1"/>
              </a:p>
            </c:rich>
          </c:tx>
          <c:layout>
            <c:manualLayout>
              <c:xMode val="edge"/>
              <c:yMode val="edge"/>
              <c:x val="9.3928878087244622E-2"/>
              <c:y val="0.319992634167984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_ 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244696"/>
        <c:crosses val="autoZero"/>
        <c:crossBetween val="between"/>
        <c:majorUnit val="10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678200192206803"/>
          <c:y val="7.7207409592532916E-2"/>
          <c:w val="0.69702820375712204"/>
          <c:h val="0.61710544827429714"/>
        </c:manualLayout>
      </c:layout>
      <c:lineChart>
        <c:grouping val="standard"/>
        <c:varyColors val="0"/>
        <c:ser>
          <c:idx val="0"/>
          <c:order val="0"/>
          <c:tx>
            <c:strRef>
              <c:f>figure8to6!$C$2:$G$2</c:f>
              <c:strCache>
                <c:ptCount val="5"/>
                <c:pt idx="0">
                  <c:v>S0 (nm)</c:v>
                </c:pt>
                <c:pt idx="1">
                  <c:v>S0 (rom)</c:v>
                </c:pt>
                <c:pt idx="3">
                  <c:v>S0 (qst)</c:v>
                </c:pt>
                <c:pt idx="4">
                  <c:v>S0 (exact)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ash"/>
            <c:size val="15"/>
            <c:spPr>
              <a:solidFill>
                <a:srgbClr val="0000FF"/>
              </a:solidFill>
              <a:ln w="9525">
                <a:noFill/>
              </a:ln>
              <a:effectLst/>
            </c:spPr>
          </c:marker>
          <c:cat>
            <c:strRef>
              <c:f>figure8to6!$C$2:$G$2</c:f>
              <c:strCache>
                <c:ptCount val="5"/>
                <c:pt idx="0">
                  <c:v>S0 (nm)</c:v>
                </c:pt>
                <c:pt idx="1">
                  <c:v>S0 (rom)</c:v>
                </c:pt>
                <c:pt idx="3">
                  <c:v>S0 (qst)</c:v>
                </c:pt>
                <c:pt idx="4">
                  <c:v>S0 (exact)</c:v>
                </c:pt>
              </c:strCache>
            </c:strRef>
          </c:cat>
          <c:val>
            <c:numRef>
              <c:f>figure8to6!$C$13:$G$13</c:f>
              <c:numCache>
                <c:formatCode>0.000000_ </c:formatCode>
                <c:ptCount val="5"/>
                <c:pt idx="0">
                  <c:v>-761.35914826800001</c:v>
                </c:pt>
                <c:pt idx="1">
                  <c:v>-769.77057028180002</c:v>
                </c:pt>
                <c:pt idx="3">
                  <c:v>-771.79245230817094</c:v>
                </c:pt>
                <c:pt idx="4">
                  <c:v>-773.12345847200004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79-4E8B-8E58-07EB89C76348}"/>
            </c:ext>
          </c:extLst>
        </c:ser>
        <c:ser>
          <c:idx val="1"/>
          <c:order val="1"/>
          <c:tx>
            <c:strRef>
              <c:f>figure8to6!#REF!</c:f>
              <c:strCache>
                <c:ptCount val="1"/>
                <c:pt idx="0">
                  <c:v>#REF!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strRef>
              <c:f>figure8to6!$C$2:$G$2</c:f>
              <c:strCache>
                <c:ptCount val="5"/>
                <c:pt idx="0">
                  <c:v>S0 (nm)</c:v>
                </c:pt>
                <c:pt idx="1">
                  <c:v>S0 (rom)</c:v>
                </c:pt>
                <c:pt idx="3">
                  <c:v>S0 (qst)</c:v>
                </c:pt>
                <c:pt idx="4">
                  <c:v>S0 (exact)</c:v>
                </c:pt>
              </c:strCache>
            </c:strRef>
          </c:cat>
          <c:val>
            <c:numRef>
              <c:f>figure8to6!#REF!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79-4E8B-8E58-07EB89C763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8244696"/>
        <c:axId val="568242400"/>
      </c:lineChart>
      <c:catAx>
        <c:axId val="568244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242400"/>
        <c:crosses val="autoZero"/>
        <c:auto val="1"/>
        <c:lblAlgn val="ctr"/>
        <c:lblOffset val="100"/>
        <c:tickMarkSkip val="1"/>
        <c:noMultiLvlLbl val="0"/>
      </c:catAx>
      <c:valAx>
        <c:axId val="568242400"/>
        <c:scaling>
          <c:orientation val="minMax"/>
          <c:max val="-750"/>
          <c:min val="-78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 b="1"/>
                  <a:t>Energy(mHa)</a:t>
                </a:r>
                <a:endParaRPr lang="ja-JP" altLang="en-US" sz="1200" b="1"/>
              </a:p>
            </c:rich>
          </c:tx>
          <c:layout>
            <c:manualLayout>
              <c:xMode val="edge"/>
              <c:yMode val="edge"/>
              <c:x val="9.3928878087244622E-2"/>
              <c:y val="0.319992634167984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_ 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244696"/>
        <c:crosses val="autoZero"/>
        <c:crossBetween val="between"/>
        <c:majorUnit val="10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678200192206803"/>
          <c:y val="7.7207409592532916E-2"/>
          <c:w val="0.69702820375712204"/>
          <c:h val="0.61710544827429714"/>
        </c:manualLayout>
      </c:layout>
      <c:lineChart>
        <c:grouping val="standard"/>
        <c:varyColors val="0"/>
        <c:ser>
          <c:idx val="0"/>
          <c:order val="0"/>
          <c:tx>
            <c:strRef>
              <c:f>figure8to6!$C$2:$G$2</c:f>
              <c:strCache>
                <c:ptCount val="5"/>
                <c:pt idx="0">
                  <c:v>S0 (nm)</c:v>
                </c:pt>
                <c:pt idx="1">
                  <c:v>S0 (rom)</c:v>
                </c:pt>
                <c:pt idx="3">
                  <c:v>S0 (qst)</c:v>
                </c:pt>
                <c:pt idx="4">
                  <c:v>S0 (exact)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ash"/>
            <c:size val="15"/>
            <c:spPr>
              <a:solidFill>
                <a:srgbClr val="0000FF"/>
              </a:solidFill>
              <a:ln w="9525">
                <a:noFill/>
              </a:ln>
              <a:effectLst/>
            </c:spPr>
          </c:marker>
          <c:cat>
            <c:strRef>
              <c:f>figure8to6!$C$2:$G$2</c:f>
              <c:strCache>
                <c:ptCount val="5"/>
                <c:pt idx="0">
                  <c:v>S0 (nm)</c:v>
                </c:pt>
                <c:pt idx="1">
                  <c:v>S0 (rom)</c:v>
                </c:pt>
                <c:pt idx="3">
                  <c:v>S0 (qst)</c:v>
                </c:pt>
                <c:pt idx="4">
                  <c:v>S0 (exact)</c:v>
                </c:pt>
              </c:strCache>
            </c:strRef>
          </c:cat>
          <c:val>
            <c:numRef>
              <c:f>figure8to6!$C$23:$G$23</c:f>
              <c:numCache>
                <c:formatCode>0.000000_ </c:formatCode>
                <c:ptCount val="5"/>
                <c:pt idx="0">
                  <c:v>-807.3012731732</c:v>
                </c:pt>
                <c:pt idx="1">
                  <c:v>-816.20535462199996</c:v>
                </c:pt>
                <c:pt idx="3">
                  <c:v>-817.92319268205597</c:v>
                </c:pt>
                <c:pt idx="4">
                  <c:v>-818.64301579200003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79-4DED-83CD-1A05E968AF22}"/>
            </c:ext>
          </c:extLst>
        </c:ser>
        <c:ser>
          <c:idx val="1"/>
          <c:order val="1"/>
          <c:tx>
            <c:strRef>
              <c:f>figure8to6!#REF!</c:f>
              <c:strCache>
                <c:ptCount val="1"/>
                <c:pt idx="0">
                  <c:v>#REF!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strRef>
              <c:f>figure8to6!$C$2:$G$2</c:f>
              <c:strCache>
                <c:ptCount val="5"/>
                <c:pt idx="0">
                  <c:v>S0 (nm)</c:v>
                </c:pt>
                <c:pt idx="1">
                  <c:v>S0 (rom)</c:v>
                </c:pt>
                <c:pt idx="3">
                  <c:v>S0 (qst)</c:v>
                </c:pt>
                <c:pt idx="4">
                  <c:v>S0 (exact)</c:v>
                </c:pt>
              </c:strCache>
            </c:strRef>
          </c:cat>
          <c:val>
            <c:numRef>
              <c:f>figure8to6!#REF!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79-4DED-83CD-1A05E968AF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8244696"/>
        <c:axId val="568242400"/>
      </c:lineChart>
      <c:catAx>
        <c:axId val="568244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242400"/>
        <c:crosses val="autoZero"/>
        <c:auto val="1"/>
        <c:lblAlgn val="ctr"/>
        <c:lblOffset val="100"/>
        <c:tickMarkSkip val="1"/>
        <c:noMultiLvlLbl val="0"/>
      </c:catAx>
      <c:valAx>
        <c:axId val="568242400"/>
        <c:scaling>
          <c:orientation val="minMax"/>
          <c:max val="-800"/>
          <c:min val="-82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 b="1"/>
                  <a:t>Energy(mHa)</a:t>
                </a:r>
                <a:endParaRPr lang="ja-JP" altLang="en-US" sz="1200" b="1"/>
              </a:p>
            </c:rich>
          </c:tx>
          <c:layout>
            <c:manualLayout>
              <c:xMode val="edge"/>
              <c:yMode val="edge"/>
              <c:x val="9.3928878087244622E-2"/>
              <c:y val="0.319992634167984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_ 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244696"/>
        <c:crosses val="autoZero"/>
        <c:crossBetween val="between"/>
        <c:majorUnit val="10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827301875032068"/>
          <c:y val="0.13642942856038617"/>
          <c:w val="0.60713582225514773"/>
          <c:h val="0.715941365720033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figure4!$E$2</c:f>
              <c:strCache>
                <c:ptCount val="1"/>
                <c:pt idx="0">
                  <c:v>S0 (STO-3G)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ash"/>
            <c:size val="1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yVal>
            <c:numRef>
              <c:f>figure4!$X$4:$Z$4</c:f>
              <c:numCache>
                <c:formatCode>0.000000_ </c:formatCode>
                <c:ptCount val="3"/>
                <c:pt idx="0">
                  <c:v>-766.11446521599999</c:v>
                </c:pt>
                <c:pt idx="1">
                  <c:v>-766.11446521637504</c:v>
                </c:pt>
                <c:pt idx="2">
                  <c:v>-766.11446521637504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98C-4FBF-9610-B7E4DF8B188E}"/>
            </c:ext>
          </c:extLst>
        </c:ser>
        <c:ser>
          <c:idx val="1"/>
          <c:order val="1"/>
          <c:tx>
            <c:strRef>
              <c:f>figure4!$H$2</c:f>
              <c:strCache>
                <c:ptCount val="1"/>
                <c:pt idx="0">
                  <c:v>T1 (STO-3G)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ash"/>
            <c:size val="1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yVal>
            <c:numRef>
              <c:f>figure4!$AA$4:$AC$4</c:f>
              <c:numCache>
                <c:formatCode>0.000000_ </c:formatCode>
                <c:ptCount val="3"/>
                <c:pt idx="0">
                  <c:v>-560.01499999999999</c:v>
                </c:pt>
                <c:pt idx="1">
                  <c:v>-560.01499959400007</c:v>
                </c:pt>
                <c:pt idx="2">
                  <c:v>-560.01499999999305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98C-4FBF-9610-B7E4DF8B188E}"/>
            </c:ext>
          </c:extLst>
        </c:ser>
        <c:ser>
          <c:idx val="2"/>
          <c:order val="2"/>
          <c:tx>
            <c:strRef>
              <c:f>figure4!$K$2</c:f>
              <c:strCache>
                <c:ptCount val="1"/>
                <c:pt idx="0">
                  <c:v>S1 (STO-3G)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ash"/>
            <c:size val="1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yVal>
            <c:numRef>
              <c:f>figure4!$AD$4:$AF$4</c:f>
              <c:numCache>
                <c:formatCode>0.000000_ </c:formatCode>
                <c:ptCount val="3"/>
                <c:pt idx="0">
                  <c:v>-528.56326766799998</c:v>
                </c:pt>
                <c:pt idx="1">
                  <c:v>-528.56326712601276</c:v>
                </c:pt>
                <c:pt idx="2">
                  <c:v>-528.56326766847189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98C-4FBF-9610-B7E4DF8B18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4301912"/>
        <c:axId val="314304208"/>
      </c:scatterChart>
      <c:scatterChart>
        <c:scatterStyle val="lineMarker"/>
        <c:varyColors val="0"/>
        <c:ser>
          <c:idx val="3"/>
          <c:order val="3"/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noFill/>
              </a:ln>
              <a:effectLst/>
            </c:spPr>
          </c:marker>
          <c:yVal>
            <c:numRef>
              <c:f>figure4!$X$11:$Z$11</c:f>
              <c:numCache>
                <c:formatCode>0.0E+00</c:formatCode>
                <c:ptCount val="3"/>
                <c:pt idx="0">
                  <c:v>0</c:v>
                </c:pt>
                <c:pt idx="1">
                  <c:v>3.7505287764361128E-10</c:v>
                </c:pt>
                <c:pt idx="2">
                  <c:v>3.7505287764361128E-10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98C-4FBF-9610-B7E4DF8B188E}"/>
            </c:ext>
          </c:extLst>
        </c:ser>
        <c:ser>
          <c:idx val="4"/>
          <c:order val="4"/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noFill/>
              </a:ln>
              <a:effectLst/>
            </c:spPr>
          </c:marker>
          <c:yVal>
            <c:numRef>
              <c:f>figure4!$AA$11:$AC$11</c:f>
              <c:numCache>
                <c:formatCode>0.0E+00</c:formatCode>
                <c:ptCount val="3"/>
                <c:pt idx="0">
                  <c:v>0</c:v>
                </c:pt>
                <c:pt idx="1">
                  <c:v>4.0599991280032555E-7</c:v>
                </c:pt>
                <c:pt idx="2">
                  <c:v>6.9348971010185778E-12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98C-4FBF-9610-B7E4DF8B188E}"/>
            </c:ext>
          </c:extLst>
        </c:ser>
        <c:ser>
          <c:idx val="5"/>
          <c:order val="5"/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noFill/>
              </a:ln>
              <a:effectLst/>
            </c:spPr>
          </c:marker>
          <c:yVal>
            <c:numRef>
              <c:f>figure4!$AD$11:$AF$11</c:f>
              <c:numCache>
                <c:formatCode>0.0E+00</c:formatCode>
                <c:ptCount val="3"/>
                <c:pt idx="0">
                  <c:v>0</c:v>
                </c:pt>
                <c:pt idx="1">
                  <c:v>5.4198721954890061E-7</c:v>
                </c:pt>
                <c:pt idx="2">
                  <c:v>4.7191406338242814E-10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98C-4FBF-9610-B7E4DF8B18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2834728"/>
        <c:axId val="552827512"/>
      </c:scatterChart>
      <c:valAx>
        <c:axId val="314301912"/>
        <c:scaling>
          <c:orientation val="minMax"/>
          <c:min val="0.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 baseline="0"/>
                  <a:t>Method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0.3522817957153212"/>
              <c:y val="0.923865566845161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304208"/>
        <c:crossesAt val="-2000"/>
        <c:crossBetween val="midCat"/>
      </c:valAx>
      <c:valAx>
        <c:axId val="314304208"/>
        <c:scaling>
          <c:orientation val="minMax"/>
          <c:max val="-400"/>
          <c:min val="-8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Energy (Ha)</a:t>
                </a:r>
                <a:endParaRPr lang="ja-JP" alt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alpha val="99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301912"/>
        <c:crossesAt val="-2000"/>
        <c:crossBetween val="midCat"/>
      </c:valAx>
      <c:valAx>
        <c:axId val="552827512"/>
        <c:scaling>
          <c:orientation val="minMax"/>
          <c:max val="1.0000000000000004E-5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Deviation</a:t>
                </a:r>
                <a:r>
                  <a:rPr lang="en-US" altLang="ja-JP" sz="1200" baseline="0"/>
                  <a:t> from FCI (Ha)</a:t>
                </a:r>
                <a:endParaRPr lang="ja-JP" alt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834728"/>
        <c:crosses val="max"/>
        <c:crossBetween val="midCat"/>
      </c:valAx>
      <c:valAx>
        <c:axId val="552834728"/>
        <c:scaling>
          <c:orientation val="minMax"/>
        </c:scaling>
        <c:delete val="1"/>
        <c:axPos val="b"/>
        <c:majorTickMark val="out"/>
        <c:minorTickMark val="none"/>
        <c:tickLblPos val="nextTo"/>
        <c:crossAx val="55282751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678200192206803"/>
          <c:y val="7.7207409592532916E-2"/>
          <c:w val="0.69702820375712204"/>
          <c:h val="0.7987427884627886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figure8to6!$C$2:$G$2</c:f>
              <c:strCache>
                <c:ptCount val="5"/>
                <c:pt idx="0">
                  <c:v>S0 (nm)</c:v>
                </c:pt>
                <c:pt idx="1">
                  <c:v>S0 (rom)</c:v>
                </c:pt>
                <c:pt idx="3">
                  <c:v>S0 (qst)</c:v>
                </c:pt>
                <c:pt idx="4">
                  <c:v>S0 (exact)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/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figure8to6!$C$2:$G$2</c:f>
              <c:strCache>
                <c:ptCount val="5"/>
                <c:pt idx="0">
                  <c:v>S0 (nm)</c:v>
                </c:pt>
                <c:pt idx="1">
                  <c:v>S0 (rom)</c:v>
                </c:pt>
                <c:pt idx="3">
                  <c:v>S0 (qst)</c:v>
                </c:pt>
                <c:pt idx="4">
                  <c:v>S0 (exact)</c:v>
                </c:pt>
              </c:strCache>
            </c:strRef>
          </c:cat>
          <c:val>
            <c:numRef>
              <c:f>figure8to6!$C$4:$G$4</c:f>
              <c:numCache>
                <c:formatCode>0.0_ </c:formatCode>
                <c:ptCount val="5"/>
                <c:pt idx="0">
                  <c:v>12.903130743400084</c:v>
                </c:pt>
                <c:pt idx="1">
                  <c:v>5.9815555769999946</c:v>
                </c:pt>
                <c:pt idx="3">
                  <c:v>0.83491991244795827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1D-D049-87FE-A2C54381399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500"/>
        <c:overlap val="-24"/>
        <c:axId val="568244696"/>
        <c:axId val="568242400"/>
      </c:barChart>
      <c:catAx>
        <c:axId val="568244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242400"/>
        <c:crosses val="autoZero"/>
        <c:auto val="1"/>
        <c:lblAlgn val="ctr"/>
        <c:lblOffset val="100"/>
        <c:noMultiLvlLbl val="0"/>
      </c:catAx>
      <c:valAx>
        <c:axId val="568242400"/>
        <c:scaling>
          <c:orientation val="minMax"/>
          <c:max val="21"/>
          <c:min val="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Relative Energy (mHa)</a:t>
                </a:r>
                <a:endParaRPr lang="ja-JP" sz="2000"/>
              </a:p>
            </c:rich>
          </c:tx>
          <c:layout>
            <c:manualLayout>
              <c:xMode val="edge"/>
              <c:yMode val="edge"/>
              <c:x val="9.3928878087244622E-2"/>
              <c:y val="0.319992634167984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244696"/>
        <c:crosses val="autoZero"/>
        <c:crossBetween val="between"/>
        <c:majorUnit val="3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678200192206803"/>
          <c:y val="7.7207409592532916E-2"/>
          <c:w val="0.69702820375712204"/>
          <c:h val="0.7987427884627886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figure8to6!$C$5:$G$5</c:f>
              <c:strCache>
                <c:ptCount val="5"/>
                <c:pt idx="0">
                  <c:v>VQE (nm), qEOM (nm)</c:v>
                </c:pt>
                <c:pt idx="1">
                  <c:v>VQE (rom), qEOM(nm)</c:v>
                </c:pt>
                <c:pt idx="2">
                  <c:v>VQE (rom), qEOM (rom)</c:v>
                </c:pt>
                <c:pt idx="3">
                  <c:v>VQE (qst), qEOM (rom)</c:v>
                </c:pt>
                <c:pt idx="4">
                  <c:v>S0 (exact)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/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figure8to6!$C$5:$G$5</c:f>
              <c:strCache>
                <c:ptCount val="5"/>
                <c:pt idx="0">
                  <c:v>VQE (nm), qEOM (nm)</c:v>
                </c:pt>
                <c:pt idx="1">
                  <c:v>VQE (rom), qEOM(nm)</c:v>
                </c:pt>
                <c:pt idx="2">
                  <c:v>VQE (rom), qEOM (rom)</c:v>
                </c:pt>
                <c:pt idx="3">
                  <c:v>VQE (qst), qEOM (rom)</c:v>
                </c:pt>
                <c:pt idx="4">
                  <c:v>S0 (exact)</c:v>
                </c:pt>
              </c:strCache>
            </c:strRef>
          </c:cat>
          <c:val>
            <c:numRef>
              <c:f>figure8to6!$C$8:$G$8</c:f>
              <c:numCache>
                <c:formatCode>0.0_ </c:formatCode>
                <c:ptCount val="5"/>
                <c:pt idx="0">
                  <c:v>3.1562947840000106</c:v>
                </c:pt>
                <c:pt idx="1">
                  <c:v>2.5169147840000505</c:v>
                </c:pt>
                <c:pt idx="2">
                  <c:v>-1.0131452159999981</c:v>
                </c:pt>
                <c:pt idx="3">
                  <c:v>-0.17024521600001208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7C-034E-B456-AD855A4F14C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500"/>
        <c:overlap val="-24"/>
        <c:axId val="568244696"/>
        <c:axId val="568242400"/>
      </c:barChart>
      <c:catAx>
        <c:axId val="568244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242400"/>
        <c:crosses val="autoZero"/>
        <c:auto val="1"/>
        <c:lblAlgn val="ctr"/>
        <c:lblOffset val="100"/>
        <c:noMultiLvlLbl val="0"/>
      </c:catAx>
      <c:valAx>
        <c:axId val="568242400"/>
        <c:scaling>
          <c:orientation val="minMax"/>
          <c:max val="21"/>
          <c:min val="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Relative Energy (mHa)</a:t>
                </a:r>
                <a:endParaRPr lang="ja-JP" sz="2000"/>
              </a:p>
            </c:rich>
          </c:tx>
          <c:layout>
            <c:manualLayout>
              <c:xMode val="edge"/>
              <c:yMode val="edge"/>
              <c:x val="9.3928878087244622E-2"/>
              <c:y val="0.319992634167984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244696"/>
        <c:crosses val="autoZero"/>
        <c:crossBetween val="between"/>
        <c:majorUnit val="3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PSPCz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678200192206803"/>
          <c:y val="7.7207409592532916E-2"/>
          <c:w val="0.69702820375712204"/>
          <c:h val="0.79874278846278868"/>
        </c:manualLayout>
      </c:layout>
      <c:barChart>
        <c:barDir val="col"/>
        <c:grouping val="clustered"/>
        <c:varyColors val="0"/>
        <c:ser>
          <c:idx val="0"/>
          <c:order val="0"/>
          <c:tx>
            <c:v>PSPCz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/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figure8to6!$C$5:$G$5</c:f>
              <c:strCache>
                <c:ptCount val="5"/>
                <c:pt idx="0">
                  <c:v>VQE (nm), qEOM (nm)</c:v>
                </c:pt>
                <c:pt idx="1">
                  <c:v>VQE (rom), qEOM(nm)</c:v>
                </c:pt>
                <c:pt idx="2">
                  <c:v>VQE (rom), qEOM (rom)</c:v>
                </c:pt>
                <c:pt idx="3">
                  <c:v>VQE (qst), qEOM (rom)</c:v>
                </c:pt>
                <c:pt idx="4">
                  <c:v>S0 (exact)</c:v>
                </c:pt>
              </c:strCache>
            </c:strRef>
          </c:cat>
          <c:val>
            <c:numRef>
              <c:f>figure8to6!$C$11:$G$11</c:f>
              <c:numCache>
                <c:formatCode>0.0_ </c:formatCode>
                <c:ptCount val="5"/>
                <c:pt idx="0">
                  <c:v>1.1324824519999765</c:v>
                </c:pt>
                <c:pt idx="1">
                  <c:v>2.5969124519999696</c:v>
                </c:pt>
                <c:pt idx="2">
                  <c:v>0.61232245199994395</c:v>
                </c:pt>
                <c:pt idx="3">
                  <c:v>-0.74294754800007468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A6-C645-8422-19C21FBE007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500"/>
        <c:overlap val="-24"/>
        <c:axId val="568244696"/>
        <c:axId val="568242400"/>
      </c:barChart>
      <c:catAx>
        <c:axId val="568244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242400"/>
        <c:crosses val="autoZero"/>
        <c:auto val="1"/>
        <c:lblAlgn val="ctr"/>
        <c:lblOffset val="100"/>
        <c:noMultiLvlLbl val="0"/>
      </c:catAx>
      <c:valAx>
        <c:axId val="568242400"/>
        <c:scaling>
          <c:orientation val="minMax"/>
          <c:max val="21"/>
          <c:min val="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Relative Energy (mHa)</a:t>
                </a:r>
                <a:endParaRPr lang="ja-JP" sz="2000"/>
              </a:p>
            </c:rich>
          </c:tx>
          <c:layout>
            <c:manualLayout>
              <c:xMode val="edge"/>
              <c:yMode val="edge"/>
              <c:x val="9.3928878087244622E-2"/>
              <c:y val="0.319992634167984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244696"/>
        <c:crosses val="autoZero"/>
        <c:crossBetween val="between"/>
        <c:majorUnit val="3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2F-PSPCz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678200192206803"/>
          <c:y val="7.7207409592532916E-2"/>
          <c:w val="0.69702820375712204"/>
          <c:h val="0.79874278846278868"/>
        </c:manualLayout>
      </c:layout>
      <c:barChart>
        <c:barDir val="col"/>
        <c:grouping val="clustered"/>
        <c:varyColors val="0"/>
        <c:ser>
          <c:idx val="0"/>
          <c:order val="0"/>
          <c:tx>
            <c:v>2F-PSPCz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figure8to6!$C$5:$G$5</c:f>
              <c:strCache>
                <c:ptCount val="5"/>
                <c:pt idx="0">
                  <c:v>VQE (nm), qEOM (nm)</c:v>
                </c:pt>
                <c:pt idx="1">
                  <c:v>VQE (rom), qEOM(nm)</c:v>
                </c:pt>
                <c:pt idx="2">
                  <c:v>VQE (rom), qEOM (rom)</c:v>
                </c:pt>
                <c:pt idx="3">
                  <c:v>VQE (qst), qEOM (rom)</c:v>
                </c:pt>
                <c:pt idx="4">
                  <c:v>S0 (exact)</c:v>
                </c:pt>
              </c:strCache>
            </c:strRef>
          </c:cat>
          <c:val>
            <c:numRef>
              <c:f>figure8to6!$C$21:$G$21</c:f>
              <c:numCache>
                <c:formatCode>0.0</c:formatCode>
                <c:ptCount val="5"/>
                <c:pt idx="0">
                  <c:v>3.2741620589999911</c:v>
                </c:pt>
                <c:pt idx="1">
                  <c:v>2.9147920590000922</c:v>
                </c:pt>
                <c:pt idx="2">
                  <c:v>-2.4223979409998719</c:v>
                </c:pt>
                <c:pt idx="3">
                  <c:v>0.84846205900009863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71-EC42-AD65-49A984D7613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500"/>
        <c:overlap val="-24"/>
        <c:axId val="568244696"/>
        <c:axId val="568242400"/>
      </c:barChart>
      <c:catAx>
        <c:axId val="568244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242400"/>
        <c:crosses val="autoZero"/>
        <c:auto val="1"/>
        <c:lblAlgn val="ctr"/>
        <c:lblOffset val="100"/>
        <c:noMultiLvlLbl val="0"/>
      </c:catAx>
      <c:valAx>
        <c:axId val="568242400"/>
        <c:scaling>
          <c:orientation val="minMax"/>
          <c:max val="21"/>
          <c:min val="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Relative Energy (mHa)</a:t>
                </a:r>
                <a:endParaRPr lang="ja-JP" sz="2000"/>
              </a:p>
            </c:rich>
          </c:tx>
          <c:layout>
            <c:manualLayout>
              <c:xMode val="edge"/>
              <c:yMode val="edge"/>
              <c:x val="9.3928878087244622E-2"/>
              <c:y val="0.319992634167984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244696"/>
        <c:crosses val="autoZero"/>
        <c:crossBetween val="between"/>
        <c:majorUnit val="3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678200192206803"/>
          <c:y val="7.7207409592532916E-2"/>
          <c:w val="0.69702820375712204"/>
          <c:h val="0.79874278846278868"/>
        </c:manualLayout>
      </c:layout>
      <c:barChart>
        <c:barDir val="col"/>
        <c:grouping val="clustered"/>
        <c:varyColors val="0"/>
        <c:ser>
          <c:idx val="0"/>
          <c:order val="0"/>
          <c:tx>
            <c:v>2F-PSPCz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figure8to6!$C$5:$G$5</c:f>
              <c:strCache>
                <c:ptCount val="5"/>
                <c:pt idx="0">
                  <c:v>VQE (nm), qEOM (nm)</c:v>
                </c:pt>
                <c:pt idx="1">
                  <c:v>VQE (rom), qEOM(nm)</c:v>
                </c:pt>
                <c:pt idx="2">
                  <c:v>VQE (rom), qEOM (rom)</c:v>
                </c:pt>
                <c:pt idx="3">
                  <c:v>VQE (qst), qEOM (rom)</c:v>
                </c:pt>
                <c:pt idx="4">
                  <c:v>S0 (exact)</c:v>
                </c:pt>
              </c:strCache>
            </c:strRef>
          </c:cat>
          <c:val>
            <c:numRef>
              <c:f>figure8to6!$C$18:$G$18</c:f>
              <c:numCache>
                <c:formatCode>0.0_ </c:formatCode>
                <c:ptCount val="5"/>
                <c:pt idx="0">
                  <c:v>5.2845115279999391</c:v>
                </c:pt>
                <c:pt idx="1">
                  <c:v>4.8261615279999432</c:v>
                </c:pt>
                <c:pt idx="2">
                  <c:v>-1.8910984719999533</c:v>
                </c:pt>
                <c:pt idx="3">
                  <c:v>-0.12391847200001394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88-4A41-9905-9BDB714293E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500"/>
        <c:overlap val="-24"/>
        <c:axId val="568244696"/>
        <c:axId val="568242400"/>
      </c:barChart>
      <c:catAx>
        <c:axId val="568244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242400"/>
        <c:crosses val="autoZero"/>
        <c:auto val="1"/>
        <c:lblAlgn val="ctr"/>
        <c:lblOffset val="100"/>
        <c:noMultiLvlLbl val="0"/>
      </c:catAx>
      <c:valAx>
        <c:axId val="568242400"/>
        <c:scaling>
          <c:orientation val="minMax"/>
          <c:max val="21"/>
          <c:min val="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Relative Energy (mHa)</a:t>
                </a:r>
                <a:endParaRPr lang="ja-JP" sz="2000"/>
              </a:p>
            </c:rich>
          </c:tx>
          <c:layout>
            <c:manualLayout>
              <c:xMode val="edge"/>
              <c:yMode val="edge"/>
              <c:x val="9.3928878087244622E-2"/>
              <c:y val="0.319992634167984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244696"/>
        <c:crosses val="autoZero"/>
        <c:crossBetween val="between"/>
        <c:majorUnit val="3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678200192206803"/>
          <c:y val="7.7207409592532916E-2"/>
          <c:w val="0.69702820375712204"/>
          <c:h val="0.79874278846278868"/>
        </c:manualLayout>
      </c:layout>
      <c:barChart>
        <c:barDir val="col"/>
        <c:grouping val="clustered"/>
        <c:varyColors val="0"/>
        <c:ser>
          <c:idx val="0"/>
          <c:order val="0"/>
          <c:tx>
            <c:v>2F-PSPCz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/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figure8to6!$C$2:$G$2</c:f>
              <c:strCache>
                <c:ptCount val="5"/>
                <c:pt idx="0">
                  <c:v>S0 (nm)</c:v>
                </c:pt>
                <c:pt idx="1">
                  <c:v>S0 (rom)</c:v>
                </c:pt>
                <c:pt idx="3">
                  <c:v>S0 (qst)</c:v>
                </c:pt>
                <c:pt idx="4">
                  <c:v>S0 (exact)</c:v>
                </c:pt>
              </c:strCache>
            </c:strRef>
          </c:cat>
          <c:val>
            <c:numRef>
              <c:f>figure8to6!$C$14:$G$14</c:f>
              <c:numCache>
                <c:formatCode>0.0_ </c:formatCode>
                <c:ptCount val="5"/>
                <c:pt idx="0">
                  <c:v>11.764310204000026</c:v>
                </c:pt>
                <c:pt idx="1">
                  <c:v>3.3528881902000194</c:v>
                </c:pt>
                <c:pt idx="3">
                  <c:v>1.3310061638291018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6A-8046-8E39-767FD86F403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500"/>
        <c:overlap val="-24"/>
        <c:axId val="568244696"/>
        <c:axId val="568242400"/>
      </c:barChart>
      <c:catAx>
        <c:axId val="568244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242400"/>
        <c:crosses val="autoZero"/>
        <c:auto val="1"/>
        <c:lblAlgn val="ctr"/>
        <c:lblOffset val="100"/>
        <c:noMultiLvlLbl val="0"/>
      </c:catAx>
      <c:valAx>
        <c:axId val="568242400"/>
        <c:scaling>
          <c:orientation val="minMax"/>
          <c:max val="21"/>
          <c:min val="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Relative Energy (mHa)</a:t>
                </a:r>
                <a:endParaRPr lang="ja-JP" sz="2000"/>
              </a:p>
            </c:rich>
          </c:tx>
          <c:layout>
            <c:manualLayout>
              <c:xMode val="edge"/>
              <c:yMode val="edge"/>
              <c:x val="9.3928878087244622E-2"/>
              <c:y val="0.319992634167984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244696"/>
        <c:crosses val="autoZero"/>
        <c:crossBetween val="between"/>
        <c:majorUnit val="3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4F-PSPCz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678200192206803"/>
          <c:y val="7.7207409592532916E-2"/>
          <c:w val="0.69702820375712204"/>
          <c:h val="0.79874278846278868"/>
        </c:manualLayout>
      </c:layout>
      <c:barChart>
        <c:barDir val="col"/>
        <c:grouping val="clustered"/>
        <c:varyColors val="0"/>
        <c:ser>
          <c:idx val="0"/>
          <c:order val="0"/>
          <c:tx>
            <c:v>4F-PSPCz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figure8to6!$C$5:$G$5</c:f>
              <c:strCache>
                <c:ptCount val="5"/>
                <c:pt idx="0">
                  <c:v>VQE (nm), qEOM (nm)</c:v>
                </c:pt>
                <c:pt idx="1">
                  <c:v>VQE (rom), qEOM(nm)</c:v>
                </c:pt>
                <c:pt idx="2">
                  <c:v>VQE (rom), qEOM (rom)</c:v>
                </c:pt>
                <c:pt idx="3">
                  <c:v>VQE (qst), qEOM (rom)</c:v>
                </c:pt>
                <c:pt idx="4">
                  <c:v>S0 (exact)</c:v>
                </c:pt>
              </c:strCache>
            </c:strRef>
          </c:cat>
          <c:val>
            <c:numRef>
              <c:f>figure8to6!$C$31:$G$31</c:f>
              <c:numCache>
                <c:formatCode>0.0</c:formatCode>
                <c:ptCount val="5"/>
                <c:pt idx="0">
                  <c:v>16.736370196999928</c:v>
                </c:pt>
                <c:pt idx="1">
                  <c:v>19.044440196999972</c:v>
                </c:pt>
                <c:pt idx="2">
                  <c:v>1.4595101969998723</c:v>
                </c:pt>
                <c:pt idx="3">
                  <c:v>3.4766101969998999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6A-704F-8D5B-C217FC66624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500"/>
        <c:overlap val="-24"/>
        <c:axId val="568244696"/>
        <c:axId val="568242400"/>
      </c:barChart>
      <c:catAx>
        <c:axId val="568244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242400"/>
        <c:crosses val="autoZero"/>
        <c:auto val="1"/>
        <c:lblAlgn val="ctr"/>
        <c:lblOffset val="100"/>
        <c:noMultiLvlLbl val="0"/>
      </c:catAx>
      <c:valAx>
        <c:axId val="568242400"/>
        <c:scaling>
          <c:orientation val="minMax"/>
          <c:max val="21"/>
          <c:min val="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Relative Energy (mHa)</a:t>
                </a:r>
                <a:endParaRPr lang="ja-JP" sz="2000"/>
              </a:p>
            </c:rich>
          </c:tx>
          <c:layout>
            <c:manualLayout>
              <c:xMode val="edge"/>
              <c:yMode val="edge"/>
              <c:x val="9.3928878087244622E-2"/>
              <c:y val="0.319992634167984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244696"/>
        <c:crosses val="autoZero"/>
        <c:crossBetween val="between"/>
        <c:majorUnit val="3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678200192206803"/>
          <c:y val="7.7207409592532916E-2"/>
          <c:w val="0.69702820375712204"/>
          <c:h val="0.79874278846278868"/>
        </c:manualLayout>
      </c:layout>
      <c:barChart>
        <c:barDir val="col"/>
        <c:grouping val="clustered"/>
        <c:varyColors val="0"/>
        <c:ser>
          <c:idx val="0"/>
          <c:order val="0"/>
          <c:tx>
            <c:v>2F-PSPCz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figure8to6!$C$5:$G$5</c:f>
              <c:strCache>
                <c:ptCount val="5"/>
                <c:pt idx="0">
                  <c:v>VQE (nm), qEOM (nm)</c:v>
                </c:pt>
                <c:pt idx="1">
                  <c:v>VQE (rom), qEOM(nm)</c:v>
                </c:pt>
                <c:pt idx="2">
                  <c:v>VQE (rom), qEOM (rom)</c:v>
                </c:pt>
                <c:pt idx="3">
                  <c:v>VQE (qst), qEOM (rom)</c:v>
                </c:pt>
                <c:pt idx="4">
                  <c:v>S0 (exact)</c:v>
                </c:pt>
              </c:strCache>
            </c:strRef>
          </c:cat>
          <c:val>
            <c:numRef>
              <c:f>figure8to6!$C$28:$G$28</c:f>
              <c:numCache>
                <c:formatCode>0.0_ </c:formatCode>
                <c:ptCount val="5"/>
                <c:pt idx="0">
                  <c:v>0.59084420800002135</c:v>
                </c:pt>
                <c:pt idx="1">
                  <c:v>-2.473945791999995</c:v>
                </c:pt>
                <c:pt idx="2">
                  <c:v>-5.2130757920000406</c:v>
                </c:pt>
                <c:pt idx="3">
                  <c:v>1.3474208000047838E-2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04-6647-9CE8-D5B12EC587E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500"/>
        <c:overlap val="-24"/>
        <c:axId val="568244696"/>
        <c:axId val="568242400"/>
      </c:barChart>
      <c:catAx>
        <c:axId val="568244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242400"/>
        <c:crosses val="autoZero"/>
        <c:auto val="1"/>
        <c:lblAlgn val="ctr"/>
        <c:lblOffset val="100"/>
        <c:noMultiLvlLbl val="0"/>
      </c:catAx>
      <c:valAx>
        <c:axId val="568242400"/>
        <c:scaling>
          <c:orientation val="minMax"/>
          <c:max val="21"/>
          <c:min val="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Relative Energy (mHa)</a:t>
                </a:r>
                <a:endParaRPr lang="ja-JP" sz="2000"/>
              </a:p>
            </c:rich>
          </c:tx>
          <c:layout>
            <c:manualLayout>
              <c:xMode val="edge"/>
              <c:yMode val="edge"/>
              <c:x val="9.3928878087244622E-2"/>
              <c:y val="0.319992634167984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244696"/>
        <c:crosses val="autoZero"/>
        <c:crossBetween val="between"/>
        <c:majorUnit val="3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678200192206803"/>
          <c:y val="7.7207409592532916E-2"/>
          <c:w val="0.69702820375712204"/>
          <c:h val="0.79874278846278868"/>
        </c:manualLayout>
      </c:layout>
      <c:barChart>
        <c:barDir val="col"/>
        <c:grouping val="clustered"/>
        <c:varyColors val="0"/>
        <c:ser>
          <c:idx val="0"/>
          <c:order val="0"/>
          <c:tx>
            <c:v>4F-PSPCz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/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figure8to6!$C$2:$G$2</c:f>
              <c:strCache>
                <c:ptCount val="5"/>
                <c:pt idx="0">
                  <c:v>S0 (nm)</c:v>
                </c:pt>
                <c:pt idx="1">
                  <c:v>S0 (rom)</c:v>
                </c:pt>
                <c:pt idx="3">
                  <c:v>S0 (qst)</c:v>
                </c:pt>
                <c:pt idx="4">
                  <c:v>S0 (exact)</c:v>
                </c:pt>
              </c:strCache>
            </c:strRef>
          </c:cat>
          <c:val>
            <c:numRef>
              <c:f>figure8to6!$C$24:$G$24</c:f>
              <c:numCache>
                <c:formatCode>0.0_ </c:formatCode>
                <c:ptCount val="5"/>
                <c:pt idx="0">
                  <c:v>11.341742618800026</c:v>
                </c:pt>
                <c:pt idx="1">
                  <c:v>2.4376611700000694</c:v>
                </c:pt>
                <c:pt idx="3">
                  <c:v>0.71982310994405907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56-7249-9AAA-7D963B0D4E1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500"/>
        <c:overlap val="-24"/>
        <c:axId val="568244696"/>
        <c:axId val="568242400"/>
      </c:barChart>
      <c:catAx>
        <c:axId val="568244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242400"/>
        <c:crosses val="autoZero"/>
        <c:auto val="1"/>
        <c:lblAlgn val="ctr"/>
        <c:lblOffset val="100"/>
        <c:noMultiLvlLbl val="0"/>
      </c:catAx>
      <c:valAx>
        <c:axId val="568242400"/>
        <c:scaling>
          <c:orientation val="minMax"/>
          <c:max val="21"/>
          <c:min val="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Relative Energy (mHa)</a:t>
                </a:r>
                <a:endParaRPr lang="ja-JP" sz="2000"/>
              </a:p>
            </c:rich>
          </c:tx>
          <c:layout>
            <c:manualLayout>
              <c:xMode val="edge"/>
              <c:yMode val="edge"/>
              <c:x val="9.3928878087244622E-2"/>
              <c:y val="0.319992634167984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244696"/>
        <c:crosses val="autoZero"/>
        <c:crossBetween val="between"/>
        <c:majorUnit val="3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678200192206803"/>
          <c:y val="7.7207409592532916E-2"/>
          <c:w val="0.69702820375712204"/>
          <c:h val="0.61710544827429714"/>
        </c:manualLayout>
      </c:layout>
      <c:lineChart>
        <c:grouping val="standard"/>
        <c:varyColors val="0"/>
        <c:ser>
          <c:idx val="0"/>
          <c:order val="0"/>
          <c:tx>
            <c:strRef>
              <c:f>figure9to7!$C$2:$F$2</c:f>
              <c:strCache>
                <c:ptCount val="4"/>
                <c:pt idx="0">
                  <c:v>E0
(unmitigated θ)</c:v>
                </c:pt>
                <c:pt idx="1">
                  <c:v>E0
(readout 
mitigated θ)</c:v>
                </c:pt>
                <c:pt idx="2">
                  <c:v>E0
(State
tomography θ)</c:v>
                </c:pt>
                <c:pt idx="3">
                  <c:v>E0
(exact)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ash"/>
            <c:size val="15"/>
            <c:spPr>
              <a:solidFill>
                <a:srgbClr val="0000FF"/>
              </a:solidFill>
              <a:ln w="9525">
                <a:noFill/>
              </a:ln>
              <a:effectLst/>
            </c:spPr>
          </c:marker>
          <c:cat>
            <c:strRef>
              <c:f>figure9to7!$C$2:$F$2</c:f>
              <c:strCache>
                <c:ptCount val="4"/>
                <c:pt idx="0">
                  <c:v>E0
(unmitigated θ)</c:v>
                </c:pt>
                <c:pt idx="1">
                  <c:v>E0
(readout 
mitigated θ)</c:v>
                </c:pt>
                <c:pt idx="2">
                  <c:v>E0
(State
tomography θ)</c:v>
                </c:pt>
                <c:pt idx="3">
                  <c:v>E0
(exact)</c:v>
                </c:pt>
              </c:strCache>
            </c:strRef>
          </c:cat>
          <c:val>
            <c:numRef>
              <c:f>figure9to7!$C$3:$F$3</c:f>
              <c:numCache>
                <c:formatCode>0.000000_ </c:formatCode>
                <c:ptCount val="4"/>
                <c:pt idx="0">
                  <c:v>-765.49689527999999</c:v>
                </c:pt>
                <c:pt idx="1">
                  <c:v>-765.34694032499999</c:v>
                </c:pt>
                <c:pt idx="2">
                  <c:v>-765.89217264399997</c:v>
                </c:pt>
                <c:pt idx="3">
                  <c:v>-766.11446521599999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D8-49B8-A6CE-D99569748C0F}"/>
            </c:ext>
          </c:extLst>
        </c:ser>
        <c:ser>
          <c:idx val="1"/>
          <c:order val="1"/>
          <c:tx>
            <c:strRef>
              <c:f>figure9to7!$C$2:$E$2</c:f>
              <c:strCache>
                <c:ptCount val="3"/>
                <c:pt idx="0">
                  <c:v>E0
(unmitigated θ)</c:v>
                </c:pt>
                <c:pt idx="1">
                  <c:v>E0
(readout 
mitigated θ)</c:v>
                </c:pt>
                <c:pt idx="2">
                  <c:v>E0
(State
tomography θ)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strRef>
              <c:f>figure9to7!$C$2:$F$2</c:f>
              <c:strCache>
                <c:ptCount val="4"/>
                <c:pt idx="0">
                  <c:v>E0
(unmitigated θ)</c:v>
                </c:pt>
                <c:pt idx="1">
                  <c:v>E0
(readout 
mitigated θ)</c:v>
                </c:pt>
                <c:pt idx="2">
                  <c:v>E0
(State
tomography θ)</c:v>
                </c:pt>
                <c:pt idx="3">
                  <c:v>E0
(exact)</c:v>
                </c:pt>
              </c:strCache>
            </c:strRef>
          </c:cat>
          <c:val>
            <c:numRef>
              <c:f>figure9to7!$C$4:$E$4</c:f>
              <c:numCache>
                <c:formatCode>0.000000_ 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D8-49B8-A6CE-D99569748C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8244696"/>
        <c:axId val="568242400"/>
      </c:lineChart>
      <c:catAx>
        <c:axId val="568244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242400"/>
        <c:crosses val="autoZero"/>
        <c:auto val="1"/>
        <c:lblAlgn val="ctr"/>
        <c:lblOffset val="100"/>
        <c:tickMarkSkip val="1"/>
        <c:noMultiLvlLbl val="0"/>
      </c:catAx>
      <c:valAx>
        <c:axId val="568242400"/>
        <c:scaling>
          <c:orientation val="minMax"/>
          <c:max val="-765"/>
          <c:min val="-767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 b="1"/>
                  <a:t>Energy(mHa)</a:t>
                </a:r>
                <a:endParaRPr lang="ja-JP" altLang="en-US" sz="1200" b="1"/>
              </a:p>
            </c:rich>
          </c:tx>
          <c:layout>
            <c:manualLayout>
              <c:xMode val="edge"/>
              <c:yMode val="edge"/>
              <c:x val="9.3928878087244622E-2"/>
              <c:y val="0.319992634167984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_ 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244696"/>
        <c:crosses val="autoZero"/>
        <c:crossBetween val="between"/>
        <c:majorUnit val="1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827301875032068"/>
          <c:y val="0.13642942856038617"/>
          <c:w val="0.60713582225514773"/>
          <c:h val="0.715941365720033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figure4!$E$2</c:f>
              <c:strCache>
                <c:ptCount val="1"/>
                <c:pt idx="0">
                  <c:v>S0 (STO-3G)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ash"/>
            <c:size val="1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yVal>
            <c:numRef>
              <c:f>figure4!$X$5:$Z$5</c:f>
              <c:numCache>
                <c:formatCode>0.000000_ </c:formatCode>
                <c:ptCount val="3"/>
                <c:pt idx="0">
                  <c:v>-773.12345847200004</c:v>
                </c:pt>
                <c:pt idx="1">
                  <c:v>-773.12345847171605</c:v>
                </c:pt>
                <c:pt idx="2">
                  <c:v>-773.12345847171605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C3A-45F5-A886-C2559750A77D}"/>
            </c:ext>
          </c:extLst>
        </c:ser>
        <c:ser>
          <c:idx val="1"/>
          <c:order val="1"/>
          <c:tx>
            <c:strRef>
              <c:f>figure4!$H$2</c:f>
              <c:strCache>
                <c:ptCount val="1"/>
                <c:pt idx="0">
                  <c:v>T1 (STO-3G)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ash"/>
            <c:size val="1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yVal>
            <c:numRef>
              <c:f>figure4!$AA$5:$AC$5</c:f>
              <c:numCache>
                <c:formatCode>0.000000_ </c:formatCode>
                <c:ptCount val="3"/>
                <c:pt idx="0">
                  <c:v>-599.08100000000002</c:v>
                </c:pt>
                <c:pt idx="1">
                  <c:v>-599.08099931300001</c:v>
                </c:pt>
                <c:pt idx="2">
                  <c:v>-599.08100000002094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C3A-45F5-A886-C2559750A77D}"/>
            </c:ext>
          </c:extLst>
        </c:ser>
        <c:ser>
          <c:idx val="2"/>
          <c:order val="2"/>
          <c:tx>
            <c:strRef>
              <c:f>figure4!$K$2</c:f>
              <c:strCache>
                <c:ptCount val="1"/>
                <c:pt idx="0">
                  <c:v>S1 (STO-3G)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ash"/>
            <c:size val="1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yVal>
            <c:numRef>
              <c:f>figure4!$AD$5:$AF$5</c:f>
              <c:numCache>
                <c:formatCode>0.000000_ </c:formatCode>
                <c:ptCount val="3"/>
                <c:pt idx="0">
                  <c:v>-580.84617053099998</c:v>
                </c:pt>
                <c:pt idx="1">
                  <c:v>-580.84616974760002</c:v>
                </c:pt>
                <c:pt idx="2">
                  <c:v>-580.84617053121701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C3A-45F5-A886-C2559750A7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4301912"/>
        <c:axId val="314304208"/>
      </c:scatterChart>
      <c:scatterChart>
        <c:scatterStyle val="lineMarker"/>
        <c:varyColors val="0"/>
        <c:ser>
          <c:idx val="3"/>
          <c:order val="3"/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noFill/>
              </a:ln>
              <a:effectLst/>
            </c:spPr>
          </c:marker>
          <c:yVal>
            <c:numRef>
              <c:f>figure4!$X$12:$Z$12</c:f>
              <c:numCache>
                <c:formatCode>0.0E+00</c:formatCode>
                <c:ptCount val="3"/>
                <c:pt idx="0">
                  <c:v>0</c:v>
                </c:pt>
                <c:pt idx="1">
                  <c:v>2.8398972062859684E-10</c:v>
                </c:pt>
                <c:pt idx="2">
                  <c:v>2.8398972062859684E-10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C3A-45F5-A886-C2559750A77D}"/>
            </c:ext>
          </c:extLst>
        </c:ser>
        <c:ser>
          <c:idx val="4"/>
          <c:order val="4"/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noFill/>
              </a:ln>
              <a:effectLst/>
            </c:spPr>
          </c:marker>
          <c:yVal>
            <c:numRef>
              <c:f>figure4!$AA$12:$AC$12</c:f>
              <c:numCache>
                <c:formatCode>0.0E+00</c:formatCode>
                <c:ptCount val="3"/>
                <c:pt idx="0">
                  <c:v>0</c:v>
                </c:pt>
                <c:pt idx="1">
                  <c:v>6.8700001065735705E-7</c:v>
                </c:pt>
                <c:pt idx="2">
                  <c:v>2.0918378140777349E-11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C3A-45F5-A886-C2559750A77D}"/>
            </c:ext>
          </c:extLst>
        </c:ser>
        <c:ser>
          <c:idx val="5"/>
          <c:order val="5"/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noFill/>
              </a:ln>
              <a:effectLst/>
            </c:spPr>
          </c:marker>
          <c:yVal>
            <c:numRef>
              <c:f>figure4!$AD$12:$AF$12</c:f>
              <c:numCache>
                <c:formatCode>0.0E+00</c:formatCode>
                <c:ptCount val="3"/>
                <c:pt idx="0">
                  <c:v>0</c:v>
                </c:pt>
                <c:pt idx="1">
                  <c:v>7.8339996889553731E-7</c:v>
                </c:pt>
                <c:pt idx="2">
                  <c:v>2.17028173210565E-10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C3A-45F5-A886-C2559750A7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2834728"/>
        <c:axId val="552827512"/>
      </c:scatterChart>
      <c:valAx>
        <c:axId val="314301912"/>
        <c:scaling>
          <c:orientation val="minMax"/>
          <c:min val="0.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 baseline="0"/>
                  <a:t>Method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0.3522817957153212"/>
              <c:y val="0.923865566845161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304208"/>
        <c:crossesAt val="-2000"/>
        <c:crossBetween val="midCat"/>
      </c:valAx>
      <c:valAx>
        <c:axId val="314304208"/>
        <c:scaling>
          <c:orientation val="minMax"/>
          <c:max val="-400"/>
          <c:min val="-8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Energy (Ha)</a:t>
                </a:r>
                <a:endParaRPr lang="ja-JP" alt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alpha val="99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301912"/>
        <c:crossesAt val="-2000"/>
        <c:crossBetween val="midCat"/>
      </c:valAx>
      <c:valAx>
        <c:axId val="552827512"/>
        <c:scaling>
          <c:orientation val="minMax"/>
          <c:max val="1.0000000000000004E-5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Deviation</a:t>
                </a:r>
                <a:r>
                  <a:rPr lang="en-US" altLang="ja-JP" sz="1200" baseline="0"/>
                  <a:t> from FCI (Ha)</a:t>
                </a:r>
                <a:endParaRPr lang="ja-JP" alt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834728"/>
        <c:crosses val="max"/>
        <c:crossBetween val="midCat"/>
      </c:valAx>
      <c:valAx>
        <c:axId val="552834728"/>
        <c:scaling>
          <c:orientation val="minMax"/>
        </c:scaling>
        <c:delete val="1"/>
        <c:axPos val="b"/>
        <c:majorTickMark val="out"/>
        <c:minorTickMark val="none"/>
        <c:tickLblPos val="nextTo"/>
        <c:crossAx val="55282751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678200192206803"/>
          <c:y val="7.7207409592532916E-2"/>
          <c:w val="0.69702820375712204"/>
          <c:h val="0.61710544827429714"/>
        </c:manualLayout>
      </c:layout>
      <c:lineChart>
        <c:grouping val="standard"/>
        <c:varyColors val="0"/>
        <c:ser>
          <c:idx val="0"/>
          <c:order val="0"/>
          <c:tx>
            <c:strRef>
              <c:f>figure9to7!$C$2:$F$2</c:f>
              <c:strCache>
                <c:ptCount val="4"/>
                <c:pt idx="0">
                  <c:v>E0
(unmitigated θ)</c:v>
                </c:pt>
                <c:pt idx="1">
                  <c:v>E0
(readout 
mitigated θ)</c:v>
                </c:pt>
                <c:pt idx="2">
                  <c:v>E0
(State
tomography θ)</c:v>
                </c:pt>
                <c:pt idx="3">
                  <c:v>E0
(exact)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ash"/>
            <c:size val="15"/>
            <c:spPr>
              <a:solidFill>
                <a:srgbClr val="0000FF"/>
              </a:solidFill>
              <a:ln w="9525">
                <a:noFill/>
              </a:ln>
              <a:effectLst/>
            </c:spPr>
          </c:marker>
          <c:cat>
            <c:strRef>
              <c:f>figure9to7!$C$2:$F$2</c:f>
              <c:strCache>
                <c:ptCount val="4"/>
                <c:pt idx="0">
                  <c:v>E0
(unmitigated θ)</c:v>
                </c:pt>
                <c:pt idx="1">
                  <c:v>E0
(readout 
mitigated θ)</c:v>
                </c:pt>
                <c:pt idx="2">
                  <c:v>E0
(State
tomography θ)</c:v>
                </c:pt>
                <c:pt idx="3">
                  <c:v>E0
(exact)</c:v>
                </c:pt>
              </c:strCache>
            </c:strRef>
          </c:cat>
          <c:val>
            <c:numRef>
              <c:f>figure9to7!$C$5:$F$5</c:f>
              <c:numCache>
                <c:formatCode>0.000000_ </c:formatCode>
                <c:ptCount val="4"/>
                <c:pt idx="0">
                  <c:v>-770.31746300700001</c:v>
                </c:pt>
                <c:pt idx="1">
                  <c:v>-770.43423919300005</c:v>
                </c:pt>
                <c:pt idx="2">
                  <c:v>-772.29414117499994</c:v>
                </c:pt>
                <c:pt idx="3">
                  <c:v>-773.12345847200004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63-4EBF-9FFD-BD94F4BE343F}"/>
            </c:ext>
          </c:extLst>
        </c:ser>
        <c:ser>
          <c:idx val="1"/>
          <c:order val="1"/>
          <c:tx>
            <c:strRef>
              <c:f>figure9to7!$C$2:$E$2</c:f>
              <c:strCache>
                <c:ptCount val="3"/>
                <c:pt idx="0">
                  <c:v>E0
(unmitigated θ)</c:v>
                </c:pt>
                <c:pt idx="1">
                  <c:v>E0
(readout 
mitigated θ)</c:v>
                </c:pt>
                <c:pt idx="2">
                  <c:v>E0
(State
tomography θ)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strRef>
              <c:f>figure9to7!$C$2:$F$2</c:f>
              <c:strCache>
                <c:ptCount val="4"/>
                <c:pt idx="0">
                  <c:v>E0
(unmitigated θ)</c:v>
                </c:pt>
                <c:pt idx="1">
                  <c:v>E0
(readout 
mitigated θ)</c:v>
                </c:pt>
                <c:pt idx="2">
                  <c:v>E0
(State
tomography θ)</c:v>
                </c:pt>
                <c:pt idx="3">
                  <c:v>E0
(exact)</c:v>
                </c:pt>
              </c:strCache>
            </c:strRef>
          </c:cat>
          <c:val>
            <c:numRef>
              <c:f>figure9to7!$C$4:$E$4</c:f>
              <c:numCache>
                <c:formatCode>0.000000_ 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63-4EBF-9FFD-BD94F4BE34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8244696"/>
        <c:axId val="568242400"/>
      </c:lineChart>
      <c:catAx>
        <c:axId val="568244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242400"/>
        <c:crosses val="autoZero"/>
        <c:auto val="1"/>
        <c:lblAlgn val="ctr"/>
        <c:lblOffset val="100"/>
        <c:tickMarkSkip val="1"/>
        <c:noMultiLvlLbl val="0"/>
      </c:catAx>
      <c:valAx>
        <c:axId val="568242400"/>
        <c:scaling>
          <c:orientation val="minMax"/>
          <c:max val="-770"/>
          <c:min val="-77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 b="1"/>
                  <a:t>Energy(mHa)</a:t>
                </a:r>
                <a:endParaRPr lang="ja-JP" altLang="en-US" sz="1200" b="1"/>
              </a:p>
            </c:rich>
          </c:tx>
          <c:layout>
            <c:manualLayout>
              <c:xMode val="edge"/>
              <c:yMode val="edge"/>
              <c:x val="9.3928878087244622E-2"/>
              <c:y val="0.319992634167984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_ 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244696"/>
        <c:crosses val="autoZero"/>
        <c:crossBetween val="between"/>
        <c:majorUnit val="1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678200192206803"/>
          <c:y val="7.7207409592532916E-2"/>
          <c:w val="0.69702820375712204"/>
          <c:h val="0.61710544827429714"/>
        </c:manualLayout>
      </c:layout>
      <c:lineChart>
        <c:grouping val="standard"/>
        <c:varyColors val="0"/>
        <c:ser>
          <c:idx val="0"/>
          <c:order val="0"/>
          <c:tx>
            <c:strRef>
              <c:f>figure9to7!$C$2:$F$2</c:f>
              <c:strCache>
                <c:ptCount val="4"/>
                <c:pt idx="0">
                  <c:v>E0
(unmitigated θ)</c:v>
                </c:pt>
                <c:pt idx="1">
                  <c:v>E0
(readout 
mitigated θ)</c:v>
                </c:pt>
                <c:pt idx="2">
                  <c:v>E0
(State
tomography θ)</c:v>
                </c:pt>
                <c:pt idx="3">
                  <c:v>E0
(exact)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ash"/>
            <c:size val="15"/>
            <c:spPr>
              <a:solidFill>
                <a:srgbClr val="0000FF"/>
              </a:solidFill>
              <a:ln w="9525">
                <a:noFill/>
              </a:ln>
              <a:effectLst/>
            </c:spPr>
          </c:marker>
          <c:cat>
            <c:strRef>
              <c:f>figure9to7!$C$2:$F$2</c:f>
              <c:strCache>
                <c:ptCount val="4"/>
                <c:pt idx="0">
                  <c:v>E0
(unmitigated θ)</c:v>
                </c:pt>
                <c:pt idx="1">
                  <c:v>E0
(readout 
mitigated θ)</c:v>
                </c:pt>
                <c:pt idx="2">
                  <c:v>E0
(State
tomography θ)</c:v>
                </c:pt>
                <c:pt idx="3">
                  <c:v>E0
(exact)</c:v>
                </c:pt>
              </c:strCache>
            </c:strRef>
          </c:cat>
          <c:val>
            <c:numRef>
              <c:f>figure9to7!$C$7:$F$7</c:f>
              <c:numCache>
                <c:formatCode>0.000000_ </c:formatCode>
                <c:ptCount val="4"/>
                <c:pt idx="0">
                  <c:v>-818.1907270449999</c:v>
                </c:pt>
                <c:pt idx="1">
                  <c:v>-817.64139690600007</c:v>
                </c:pt>
                <c:pt idx="2">
                  <c:v>-818.53243333199998</c:v>
                </c:pt>
                <c:pt idx="3">
                  <c:v>-818.64301579200003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D8-4F89-9E9A-E86E432F3B3D}"/>
            </c:ext>
          </c:extLst>
        </c:ser>
        <c:ser>
          <c:idx val="1"/>
          <c:order val="1"/>
          <c:tx>
            <c:strRef>
              <c:f>figure9to7!$C$2:$E$2</c:f>
              <c:strCache>
                <c:ptCount val="3"/>
                <c:pt idx="0">
                  <c:v>E0
(unmitigated θ)</c:v>
                </c:pt>
                <c:pt idx="1">
                  <c:v>E0
(readout 
mitigated θ)</c:v>
                </c:pt>
                <c:pt idx="2">
                  <c:v>E0
(State
tomography θ)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strRef>
              <c:f>figure9to7!$C$2:$F$2</c:f>
              <c:strCache>
                <c:ptCount val="4"/>
                <c:pt idx="0">
                  <c:v>E0
(unmitigated θ)</c:v>
                </c:pt>
                <c:pt idx="1">
                  <c:v>E0
(readout 
mitigated θ)</c:v>
                </c:pt>
                <c:pt idx="2">
                  <c:v>E0
(State
tomography θ)</c:v>
                </c:pt>
                <c:pt idx="3">
                  <c:v>E0
(exact)</c:v>
                </c:pt>
              </c:strCache>
            </c:strRef>
          </c:cat>
          <c:val>
            <c:numRef>
              <c:f>figure9to7!$C$4:$E$4</c:f>
              <c:numCache>
                <c:formatCode>0.000000_ 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D8-4F89-9E9A-E86E432F3B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8244696"/>
        <c:axId val="568242400"/>
      </c:lineChart>
      <c:catAx>
        <c:axId val="568244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242400"/>
        <c:crosses val="autoZero"/>
        <c:auto val="1"/>
        <c:lblAlgn val="ctr"/>
        <c:lblOffset val="100"/>
        <c:tickMarkSkip val="1"/>
        <c:noMultiLvlLbl val="0"/>
      </c:catAx>
      <c:valAx>
        <c:axId val="568242400"/>
        <c:scaling>
          <c:orientation val="minMax"/>
          <c:max val="-817"/>
          <c:min val="-819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 b="1"/>
                  <a:t>Energy(mHa)</a:t>
                </a:r>
                <a:endParaRPr lang="ja-JP" altLang="en-US" sz="1200" b="1"/>
              </a:p>
            </c:rich>
          </c:tx>
          <c:layout>
            <c:manualLayout>
              <c:xMode val="edge"/>
              <c:yMode val="edge"/>
              <c:x val="9.3928878087244622E-2"/>
              <c:y val="0.319992634167984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_ 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244696"/>
        <c:crosses val="autoZero"/>
        <c:crossBetween val="between"/>
        <c:majorUnit val="1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971329905981664"/>
          <c:y val="2.9111082189106519E-2"/>
          <c:w val="0.69702820375712204"/>
          <c:h val="0.7697963575072938"/>
        </c:manualLayout>
      </c:layout>
      <c:lineChart>
        <c:grouping val="standard"/>
        <c:varyColors val="0"/>
        <c:ser>
          <c:idx val="0"/>
          <c:order val="0"/>
          <c:tx>
            <c:strRef>
              <c:f>figure10to6!$C$2:$G$2</c:f>
              <c:strCache>
                <c:ptCount val="5"/>
                <c:pt idx="0">
                  <c:v>VQE:No_miti
qEOM:No_miti</c:v>
                </c:pt>
                <c:pt idx="1">
                  <c:v>VQE:readout
qEOM:No_miti</c:v>
                </c:pt>
                <c:pt idx="2">
                  <c:v>VQE:readout
qEOM:readout</c:v>
                </c:pt>
                <c:pt idx="3">
                  <c:v>VQE:state tomography
qEOM:readout</c:v>
                </c:pt>
                <c:pt idx="4">
                  <c:v>exact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ash"/>
            <c:size val="1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cat>
            <c:strRef>
              <c:f>figure10to6!$C$2:$G$2</c:f>
              <c:strCache>
                <c:ptCount val="5"/>
                <c:pt idx="0">
                  <c:v>VQE:No_miti
qEOM:No_miti</c:v>
                </c:pt>
                <c:pt idx="1">
                  <c:v>VQE:readout
qEOM:No_miti</c:v>
                </c:pt>
                <c:pt idx="2">
                  <c:v>VQE:readout
qEOM:readout</c:v>
                </c:pt>
                <c:pt idx="3">
                  <c:v>VQE:state tomography
qEOM:readout</c:v>
                </c:pt>
                <c:pt idx="4">
                  <c:v>exact</c:v>
                </c:pt>
              </c:strCache>
            </c:strRef>
          </c:cat>
          <c:val>
            <c:numRef>
              <c:f>figure10to6!$C$3:$G$3</c:f>
              <c:numCache>
                <c:formatCode>0.000000_ </c:formatCode>
                <c:ptCount val="5"/>
                <c:pt idx="0">
                  <c:v>209.25576000000001</c:v>
                </c:pt>
                <c:pt idx="1">
                  <c:v>208.61637999999999</c:v>
                </c:pt>
                <c:pt idx="2">
                  <c:v>205.08632</c:v>
                </c:pt>
                <c:pt idx="3">
                  <c:v>205.92921999999999</c:v>
                </c:pt>
                <c:pt idx="4">
                  <c:v>206.099465216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32-445B-B02E-8C14A104198A}"/>
            </c:ext>
          </c:extLst>
        </c:ser>
        <c:ser>
          <c:idx val="1"/>
          <c:order val="1"/>
          <c:tx>
            <c:strRef>
              <c:f>figure10to6!$C$2:$G$2</c:f>
              <c:strCache>
                <c:ptCount val="5"/>
                <c:pt idx="0">
                  <c:v>VQE:No_miti
qEOM:No_miti</c:v>
                </c:pt>
                <c:pt idx="1">
                  <c:v>VQE:readout
qEOM:No_miti</c:v>
                </c:pt>
                <c:pt idx="2">
                  <c:v>VQE:readout
qEOM:readout</c:v>
                </c:pt>
                <c:pt idx="3">
                  <c:v>VQE:state tomography
qEOM:readout</c:v>
                </c:pt>
                <c:pt idx="4">
                  <c:v>exact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strRef>
              <c:f>figure10to6!$C$2:$G$2</c:f>
              <c:strCache>
                <c:ptCount val="5"/>
                <c:pt idx="0">
                  <c:v>VQE:No_miti
qEOM:No_miti</c:v>
                </c:pt>
                <c:pt idx="1">
                  <c:v>VQE:readout
qEOM:No_miti</c:v>
                </c:pt>
                <c:pt idx="2">
                  <c:v>VQE:readout
qEOM:readout</c:v>
                </c:pt>
                <c:pt idx="3">
                  <c:v>VQE:state tomography
qEOM:readout</c:v>
                </c:pt>
                <c:pt idx="4">
                  <c:v>exact</c:v>
                </c:pt>
              </c:strCache>
            </c:strRef>
          </c:cat>
          <c:val>
            <c:numRef>
              <c:f>figure10to6!$C$4:$G$4</c:f>
              <c:numCache>
                <c:formatCode>0.000000_ </c:formatCode>
                <c:ptCount val="5"/>
                <c:pt idx="0">
                  <c:v>238.68368000000001</c:v>
                </c:pt>
                <c:pt idx="1">
                  <c:v>240.14811</c:v>
                </c:pt>
                <c:pt idx="2">
                  <c:v>238.16351999999998</c:v>
                </c:pt>
                <c:pt idx="3">
                  <c:v>236.80824999999999</c:v>
                </c:pt>
                <c:pt idx="4">
                  <c:v>237.551197548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32-445B-B02E-8C14A10419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8244696"/>
        <c:axId val="568242400"/>
      </c:lineChart>
      <c:catAx>
        <c:axId val="568244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242400"/>
        <c:crosses val="autoZero"/>
        <c:auto val="1"/>
        <c:lblAlgn val="ctr"/>
        <c:lblOffset val="100"/>
        <c:tickMarkSkip val="1"/>
        <c:noMultiLvlLbl val="0"/>
      </c:catAx>
      <c:valAx>
        <c:axId val="568242400"/>
        <c:scaling>
          <c:orientation val="minMax"/>
          <c:max val="250"/>
          <c:min val="2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 b="1"/>
                  <a:t>Energy(mHa)</a:t>
                </a:r>
                <a:endParaRPr lang="ja-JP" altLang="en-US" sz="1200" b="1"/>
              </a:p>
            </c:rich>
          </c:tx>
          <c:layout>
            <c:manualLayout>
              <c:xMode val="edge"/>
              <c:yMode val="edge"/>
              <c:x val="6.5910273000884936E-2"/>
              <c:y val="0.35483503611635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_ 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244696"/>
        <c:crosses val="autoZero"/>
        <c:crossBetween val="between"/>
        <c:majorUnit val="10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971329905981664"/>
          <c:y val="2.9111082189106519E-2"/>
          <c:w val="0.69702820375712204"/>
          <c:h val="0.7697963575072938"/>
        </c:manualLayout>
      </c:layout>
      <c:lineChart>
        <c:grouping val="standard"/>
        <c:varyColors val="0"/>
        <c:ser>
          <c:idx val="0"/>
          <c:order val="0"/>
          <c:tx>
            <c:strRef>
              <c:f>figure10to6!$C$2:$G$2</c:f>
              <c:strCache>
                <c:ptCount val="5"/>
                <c:pt idx="0">
                  <c:v>VQE:No_miti
qEOM:No_miti</c:v>
                </c:pt>
                <c:pt idx="1">
                  <c:v>VQE:readout
qEOM:No_miti</c:v>
                </c:pt>
                <c:pt idx="2">
                  <c:v>VQE:readout
qEOM:readout</c:v>
                </c:pt>
                <c:pt idx="3">
                  <c:v>VQE:state tomography
qEOM:readout</c:v>
                </c:pt>
                <c:pt idx="4">
                  <c:v>exact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ash"/>
            <c:size val="1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cat>
            <c:strRef>
              <c:f>figure10to6!$C$2:$G$2</c:f>
              <c:strCache>
                <c:ptCount val="5"/>
                <c:pt idx="0">
                  <c:v>VQE:No_miti
qEOM:No_miti</c:v>
                </c:pt>
                <c:pt idx="1">
                  <c:v>VQE:readout
qEOM:No_miti</c:v>
                </c:pt>
                <c:pt idx="2">
                  <c:v>VQE:readout
qEOM:readout</c:v>
                </c:pt>
                <c:pt idx="3">
                  <c:v>VQE:state tomography
qEOM:readout</c:v>
                </c:pt>
                <c:pt idx="4">
                  <c:v>exact</c:v>
                </c:pt>
              </c:strCache>
            </c:strRef>
          </c:cat>
          <c:val>
            <c:numRef>
              <c:f>figure10to6!$C$5:$G$5</c:f>
              <c:numCache>
                <c:formatCode>0.000000_ </c:formatCode>
                <c:ptCount val="5"/>
                <c:pt idx="0">
                  <c:v>179.32696999999999</c:v>
                </c:pt>
                <c:pt idx="1">
                  <c:v>178.86861999999999</c:v>
                </c:pt>
                <c:pt idx="2">
                  <c:v>172.15136000000001</c:v>
                </c:pt>
                <c:pt idx="3">
                  <c:v>173.91854000000001</c:v>
                </c:pt>
                <c:pt idx="4">
                  <c:v>174.04245847199999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09-4F3F-BD84-527FE5591DB1}"/>
            </c:ext>
          </c:extLst>
        </c:ser>
        <c:ser>
          <c:idx val="1"/>
          <c:order val="1"/>
          <c:tx>
            <c:strRef>
              <c:f>figure10to6!$C$2:$G$2</c:f>
              <c:strCache>
                <c:ptCount val="5"/>
                <c:pt idx="0">
                  <c:v>VQE:No_miti
qEOM:No_miti</c:v>
                </c:pt>
                <c:pt idx="1">
                  <c:v>VQE:readout
qEOM:No_miti</c:v>
                </c:pt>
                <c:pt idx="2">
                  <c:v>VQE:readout
qEOM:readout</c:v>
                </c:pt>
                <c:pt idx="3">
                  <c:v>VQE:state tomography
qEOM:readout</c:v>
                </c:pt>
                <c:pt idx="4">
                  <c:v>exact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strRef>
              <c:f>figure10to6!$C$2:$G$2</c:f>
              <c:strCache>
                <c:ptCount val="5"/>
                <c:pt idx="0">
                  <c:v>VQE:No_miti
qEOM:No_miti</c:v>
                </c:pt>
                <c:pt idx="1">
                  <c:v>VQE:readout
qEOM:No_miti</c:v>
                </c:pt>
                <c:pt idx="2">
                  <c:v>VQE:readout
qEOM:readout</c:v>
                </c:pt>
                <c:pt idx="3">
                  <c:v>VQE:state tomography
qEOM:readout</c:v>
                </c:pt>
                <c:pt idx="4">
                  <c:v>exact</c:v>
                </c:pt>
              </c:strCache>
            </c:strRef>
          </c:cat>
          <c:val>
            <c:numRef>
              <c:f>figure10to6!$C$6:$G$6</c:f>
              <c:numCache>
                <c:formatCode>0.000000_ </c:formatCode>
                <c:ptCount val="5"/>
                <c:pt idx="0">
                  <c:v>195.55144999999999</c:v>
                </c:pt>
                <c:pt idx="1">
                  <c:v>195.19207999999998</c:v>
                </c:pt>
                <c:pt idx="2">
                  <c:v>189.85489000000001</c:v>
                </c:pt>
                <c:pt idx="3">
                  <c:v>193.12575000000001</c:v>
                </c:pt>
                <c:pt idx="4">
                  <c:v>192.277287941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09-4F3F-BD84-527FE5591D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8244696"/>
        <c:axId val="568242400"/>
      </c:lineChart>
      <c:catAx>
        <c:axId val="568244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242400"/>
        <c:crosses val="autoZero"/>
        <c:auto val="1"/>
        <c:lblAlgn val="ctr"/>
        <c:lblOffset val="100"/>
        <c:tickMarkSkip val="1"/>
        <c:noMultiLvlLbl val="0"/>
      </c:catAx>
      <c:valAx>
        <c:axId val="568242400"/>
        <c:scaling>
          <c:orientation val="minMax"/>
          <c:max val="210"/>
          <c:min val="16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 b="1"/>
                  <a:t>Energy(mHa)</a:t>
                </a:r>
                <a:endParaRPr lang="ja-JP" altLang="en-US" sz="1200" b="1"/>
              </a:p>
            </c:rich>
          </c:tx>
          <c:layout>
            <c:manualLayout>
              <c:xMode val="edge"/>
              <c:yMode val="edge"/>
              <c:x val="6.5910273000884936E-2"/>
              <c:y val="0.35483503611635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_ 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244696"/>
        <c:crosses val="autoZero"/>
        <c:crossBetween val="between"/>
        <c:majorUnit val="10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971329905981664"/>
          <c:y val="2.9111082189106519E-2"/>
          <c:w val="0.69702820375712204"/>
          <c:h val="0.7697963575072938"/>
        </c:manualLayout>
      </c:layout>
      <c:lineChart>
        <c:grouping val="standard"/>
        <c:varyColors val="0"/>
        <c:ser>
          <c:idx val="0"/>
          <c:order val="0"/>
          <c:tx>
            <c:strRef>
              <c:f>figure10to6!$C$2:$G$2</c:f>
              <c:strCache>
                <c:ptCount val="5"/>
                <c:pt idx="0">
                  <c:v>VQE:No_miti
qEOM:No_miti</c:v>
                </c:pt>
                <c:pt idx="1">
                  <c:v>VQE:readout
qEOM:No_miti</c:v>
                </c:pt>
                <c:pt idx="2">
                  <c:v>VQE:readout
qEOM:readout</c:v>
                </c:pt>
                <c:pt idx="3">
                  <c:v>VQE:state tomography
qEOM:readout</c:v>
                </c:pt>
                <c:pt idx="4">
                  <c:v>exact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ash"/>
            <c:size val="1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cat>
            <c:strRef>
              <c:f>figure10to6!$C$2:$G$2</c:f>
              <c:strCache>
                <c:ptCount val="5"/>
                <c:pt idx="0">
                  <c:v>VQE:No_miti
qEOM:No_miti</c:v>
                </c:pt>
                <c:pt idx="1">
                  <c:v>VQE:readout
qEOM:No_miti</c:v>
                </c:pt>
                <c:pt idx="2">
                  <c:v>VQE:readout
qEOM:readout</c:v>
                </c:pt>
                <c:pt idx="3">
                  <c:v>VQE:state tomography
qEOM:readout</c:v>
                </c:pt>
                <c:pt idx="4">
                  <c:v>exact</c:v>
                </c:pt>
              </c:strCache>
            </c:strRef>
          </c:cat>
          <c:val>
            <c:numRef>
              <c:f>figure10to6!$C$7:$G$7</c:f>
              <c:numCache>
                <c:formatCode>0.000000_ </c:formatCode>
                <c:ptCount val="5"/>
                <c:pt idx="0">
                  <c:v>195.22986</c:v>
                </c:pt>
                <c:pt idx="1">
                  <c:v>192.16506999999999</c:v>
                </c:pt>
                <c:pt idx="2">
                  <c:v>189.42594</c:v>
                </c:pt>
                <c:pt idx="3">
                  <c:v>194.65249</c:v>
                </c:pt>
                <c:pt idx="4">
                  <c:v>194.63901579199998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12-4995-80D9-0EB41C69F4AA}"/>
            </c:ext>
          </c:extLst>
        </c:ser>
        <c:ser>
          <c:idx val="1"/>
          <c:order val="1"/>
          <c:tx>
            <c:strRef>
              <c:f>figure10to6!$C$2:$G$2</c:f>
              <c:strCache>
                <c:ptCount val="5"/>
                <c:pt idx="0">
                  <c:v>VQE:No_miti
qEOM:No_miti</c:v>
                </c:pt>
                <c:pt idx="1">
                  <c:v>VQE:readout
qEOM:No_miti</c:v>
                </c:pt>
                <c:pt idx="2">
                  <c:v>VQE:readout
qEOM:readout</c:v>
                </c:pt>
                <c:pt idx="3">
                  <c:v>VQE:state tomography
qEOM:readout</c:v>
                </c:pt>
                <c:pt idx="4">
                  <c:v>exact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strRef>
              <c:f>figure10to6!$C$2:$G$2</c:f>
              <c:strCache>
                <c:ptCount val="5"/>
                <c:pt idx="0">
                  <c:v>VQE:No_miti
qEOM:No_miti</c:v>
                </c:pt>
                <c:pt idx="1">
                  <c:v>VQE:readout
qEOM:No_miti</c:v>
                </c:pt>
                <c:pt idx="2">
                  <c:v>VQE:readout
qEOM:readout</c:v>
                </c:pt>
                <c:pt idx="3">
                  <c:v>VQE:state tomography
qEOM:readout</c:v>
                </c:pt>
                <c:pt idx="4">
                  <c:v>exact</c:v>
                </c:pt>
              </c:strCache>
            </c:strRef>
          </c:cat>
          <c:val>
            <c:numRef>
              <c:f>figure10to6!$C$8:$G$8</c:f>
              <c:numCache>
                <c:formatCode>0.000000_ </c:formatCode>
                <c:ptCount val="5"/>
                <c:pt idx="0">
                  <c:v>211.57574000000002</c:v>
                </c:pt>
                <c:pt idx="1">
                  <c:v>213.88381000000001</c:v>
                </c:pt>
                <c:pt idx="2">
                  <c:v>196.29888</c:v>
                </c:pt>
                <c:pt idx="3">
                  <c:v>198.31598</c:v>
                </c:pt>
                <c:pt idx="4">
                  <c:v>194.83936980300001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12-4995-80D9-0EB41C69F4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8244696"/>
        <c:axId val="568242400"/>
      </c:lineChart>
      <c:catAx>
        <c:axId val="568244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242400"/>
        <c:crosses val="autoZero"/>
        <c:auto val="1"/>
        <c:lblAlgn val="ctr"/>
        <c:lblOffset val="100"/>
        <c:tickMarkSkip val="1"/>
        <c:noMultiLvlLbl val="0"/>
      </c:catAx>
      <c:valAx>
        <c:axId val="568242400"/>
        <c:scaling>
          <c:orientation val="minMax"/>
          <c:max val="220"/>
          <c:min val="17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 b="1"/>
                  <a:t>Energy(mHa)</a:t>
                </a:r>
                <a:endParaRPr lang="ja-JP" altLang="en-US" sz="1200" b="1"/>
              </a:p>
            </c:rich>
          </c:tx>
          <c:layout>
            <c:manualLayout>
              <c:xMode val="edge"/>
              <c:yMode val="edge"/>
              <c:x val="6.5910273000884936E-2"/>
              <c:y val="0.35483503611635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_ 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244696"/>
        <c:crosses val="autoZero"/>
        <c:crossBetween val="between"/>
        <c:majorUnit val="10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945928011490026"/>
          <c:y val="7.4243096268611225E-2"/>
          <c:w val="0.75682815951068627"/>
          <c:h val="0.7574496428524730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figure11to7!$A$2</c:f>
              <c:strCache>
                <c:ptCount val="1"/>
                <c:pt idx="0">
                  <c:v>VQE (nm)
qEOM (nm)</c:v>
                </c:pt>
              </c:strCache>
            </c:strRef>
          </c:tx>
          <c:spPr>
            <a:ln w="44450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rgbClr val="002060"/>
              </a:solidFill>
              <a:ln w="19050">
                <a:solidFill>
                  <a:srgbClr val="002060"/>
                </a:solidFill>
              </a:ln>
              <a:effectLst/>
            </c:spPr>
          </c:marker>
          <c:xVal>
            <c:numRef>
              <c:f>figure11to7!$A$3:$A$5</c:f>
              <c:numCache>
                <c:formatCode>0.00_ </c:formatCode>
                <c:ptCount val="3"/>
                <c:pt idx="0">
                  <c:v>0.80073370319999992</c:v>
                </c:pt>
                <c:pt idx="1">
                  <c:v>0.4414681007999996</c:v>
                </c:pt>
                <c:pt idx="2">
                  <c:v>0.44477139480000022</c:v>
                </c:pt>
              </c:numCache>
            </c:numRef>
          </c:xVal>
          <c:yVal>
            <c:numRef>
              <c:f>figure11to7!$F$3:$F$5</c:f>
              <c:numCache>
                <c:formatCode>0.00_ </c:formatCode>
                <c:ptCount val="3"/>
                <c:pt idx="0">
                  <c:v>0.4</c:v>
                </c:pt>
                <c:pt idx="1">
                  <c:v>0.1</c:v>
                </c:pt>
                <c:pt idx="2">
                  <c:v>-0.37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D05-4F6F-8B06-80C48099B886}"/>
            </c:ext>
          </c:extLst>
        </c:ser>
        <c:ser>
          <c:idx val="1"/>
          <c:order val="1"/>
          <c:tx>
            <c:strRef>
              <c:f>figure11to7!$B$2</c:f>
              <c:strCache>
                <c:ptCount val="1"/>
                <c:pt idx="0">
                  <c:v>VQE (rom) 
qEOM (nm)</c:v>
                </c:pt>
              </c:strCache>
            </c:strRef>
          </c:tx>
          <c:spPr>
            <a:ln w="444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rgbClr val="00B0F0"/>
              </a:solidFill>
              <a:ln w="19050">
                <a:solidFill>
                  <a:srgbClr val="00B0F0"/>
                </a:solidFill>
              </a:ln>
              <a:effectLst/>
            </c:spPr>
          </c:marker>
          <c:xVal>
            <c:numRef>
              <c:f>figure11to7!$B$3:$B$5</c:f>
              <c:numCache>
                <c:formatCode>0.00_ </c:formatCode>
                <c:ptCount val="3"/>
                <c:pt idx="0">
                  <c:v>0.85797837330000026</c:v>
                </c:pt>
                <c:pt idx="1">
                  <c:v>0.44416134659999956</c:v>
                </c:pt>
                <c:pt idx="2">
                  <c:v>0.59096691540000046</c:v>
                </c:pt>
              </c:numCache>
            </c:numRef>
          </c:xVal>
          <c:yVal>
            <c:numRef>
              <c:f>figure11to7!$F$3:$F$5</c:f>
              <c:numCache>
                <c:formatCode>0.00_ </c:formatCode>
                <c:ptCount val="3"/>
                <c:pt idx="0">
                  <c:v>0.4</c:v>
                </c:pt>
                <c:pt idx="1">
                  <c:v>0.1</c:v>
                </c:pt>
                <c:pt idx="2">
                  <c:v>-0.37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D05-4F6F-8B06-80C48099B886}"/>
            </c:ext>
          </c:extLst>
        </c:ser>
        <c:ser>
          <c:idx val="2"/>
          <c:order val="2"/>
          <c:tx>
            <c:strRef>
              <c:f>figure11to7!$C$2</c:f>
              <c:strCache>
                <c:ptCount val="1"/>
                <c:pt idx="0">
                  <c:v>VQE (rom)
qEOM (rom)</c:v>
                </c:pt>
              </c:strCache>
            </c:strRef>
          </c:tx>
          <c:spPr>
            <a:ln w="444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rgbClr val="C00000"/>
              </a:solidFill>
              <a:ln w="19050">
                <a:solidFill>
                  <a:srgbClr val="C00000"/>
                </a:solidFill>
              </a:ln>
              <a:effectLst/>
            </c:spPr>
          </c:marker>
          <c:xVal>
            <c:numRef>
              <c:f>figure11to7!$C$3:$C$5</c:f>
              <c:numCache>
                <c:formatCode>0.00_ </c:formatCode>
                <c:ptCount val="3"/>
                <c:pt idx="0">
                  <c:v>0.90003061200000001</c:v>
                </c:pt>
                <c:pt idx="1">
                  <c:v>0.48171305129999986</c:v>
                </c:pt>
                <c:pt idx="2">
                  <c:v>0.18701269740000059</c:v>
                </c:pt>
              </c:numCache>
            </c:numRef>
          </c:xVal>
          <c:yVal>
            <c:numRef>
              <c:f>figure11to7!$F$3:$F$5</c:f>
              <c:numCache>
                <c:formatCode>0.00_ </c:formatCode>
                <c:ptCount val="3"/>
                <c:pt idx="0">
                  <c:v>0.4</c:v>
                </c:pt>
                <c:pt idx="1">
                  <c:v>0.1</c:v>
                </c:pt>
                <c:pt idx="2">
                  <c:v>-0.37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D05-4F6F-8B06-80C48099B886}"/>
            </c:ext>
          </c:extLst>
        </c:ser>
        <c:ser>
          <c:idx val="3"/>
          <c:order val="3"/>
          <c:tx>
            <c:strRef>
              <c:f>figure11to7!$D$2</c:f>
              <c:strCache>
                <c:ptCount val="1"/>
                <c:pt idx="0">
                  <c:v>VQE (qst)
qEOM (rom)</c:v>
                </c:pt>
              </c:strCache>
            </c:strRef>
          </c:tx>
          <c:spPr>
            <a:ln w="444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bg1">
                  <a:lumMod val="50000"/>
                </a:schemeClr>
              </a:solidFill>
              <a:ln w="19050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xVal>
            <c:numRef>
              <c:f>figure11to7!$D$3:$D$5</c:f>
              <c:numCache>
                <c:formatCode>0.00_ </c:formatCode>
                <c:ptCount val="3"/>
                <c:pt idx="0">
                  <c:v>0.84021840630000011</c:v>
                </c:pt>
                <c:pt idx="1">
                  <c:v>0.52262818410000011</c:v>
                </c:pt>
                <c:pt idx="2">
                  <c:v>9.9683562899999772E-2</c:v>
                </c:pt>
              </c:numCache>
            </c:numRef>
          </c:xVal>
          <c:yVal>
            <c:numRef>
              <c:f>figure11to7!$F$3:$F$5</c:f>
              <c:numCache>
                <c:formatCode>0.00_ </c:formatCode>
                <c:ptCount val="3"/>
                <c:pt idx="0">
                  <c:v>0.4</c:v>
                </c:pt>
                <c:pt idx="1">
                  <c:v>0.1</c:v>
                </c:pt>
                <c:pt idx="2">
                  <c:v>-0.37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D05-4F6F-8B06-80C48099B8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1640784"/>
        <c:axId val="531644720"/>
      </c:scatterChart>
      <c:valAx>
        <c:axId val="531640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Calculated ΔE</a:t>
                </a:r>
                <a:r>
                  <a:rPr lang="en-US" baseline="-25000"/>
                  <a:t>ST</a:t>
                </a:r>
                <a:r>
                  <a:rPr lang="en-US"/>
                  <a:t> (eV)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_ 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644720"/>
        <c:crossesAt val="-100"/>
        <c:crossBetween val="midCat"/>
      </c:valAx>
      <c:valAx>
        <c:axId val="53164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Experimental ΔE</a:t>
                </a:r>
                <a:r>
                  <a:rPr lang="en-US" baseline="-25000"/>
                  <a:t>ST</a:t>
                </a:r>
                <a:r>
                  <a:rPr lang="en-US"/>
                  <a:t> (eV)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640784"/>
        <c:crosses val="autoZero"/>
        <c:crossBetween val="midCat"/>
      </c:valAx>
      <c:spPr>
        <a:noFill/>
        <a:ln w="19050"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219185725428574"/>
          <c:y val="2.7408940580275921E-2"/>
          <c:w val="0.73733558793220266"/>
          <c:h val="0.83677526277409897"/>
        </c:manualLayout>
      </c:layout>
      <c:scatterChart>
        <c:scatterStyle val="lineMarker"/>
        <c:varyColors val="0"/>
        <c:ser>
          <c:idx val="0"/>
          <c:order val="0"/>
          <c:tx>
            <c:strRef>
              <c:f>figure12to8!$B$2</c:f>
              <c:strCache>
                <c:ptCount val="1"/>
                <c:pt idx="0">
                  <c:v>Energy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figure12to8!$A$3:$A$232</c:f>
              <c:numCache>
                <c:formatCode>General</c:formatCode>
                <c:ptCount val="2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</c:numCache>
            </c:numRef>
          </c:xVal>
          <c:yVal>
            <c:numRef>
              <c:f>figure12to8!$B$3:$B$232</c:f>
              <c:numCache>
                <c:formatCode>General</c:formatCode>
                <c:ptCount val="230"/>
                <c:pt idx="0">
                  <c:v>-751.50199999999995</c:v>
                </c:pt>
                <c:pt idx="1">
                  <c:v>-748.18700000000001</c:v>
                </c:pt>
                <c:pt idx="2">
                  <c:v>-753.34100000000001</c:v>
                </c:pt>
                <c:pt idx="3">
                  <c:v>-743.02099999999996</c:v>
                </c:pt>
                <c:pt idx="4">
                  <c:v>-754.226</c:v>
                </c:pt>
                <c:pt idx="5">
                  <c:v>-746.399</c:v>
                </c:pt>
                <c:pt idx="6">
                  <c:v>-745.10500000000002</c:v>
                </c:pt>
                <c:pt idx="7">
                  <c:v>-752.22299999999996</c:v>
                </c:pt>
                <c:pt idx="8">
                  <c:v>-751.03200000000004</c:v>
                </c:pt>
                <c:pt idx="9">
                  <c:v>-749.13900000000001</c:v>
                </c:pt>
                <c:pt idx="10">
                  <c:v>-747.2</c:v>
                </c:pt>
                <c:pt idx="11">
                  <c:v>-750.23900000000003</c:v>
                </c:pt>
                <c:pt idx="12">
                  <c:v>-753.29499999999996</c:v>
                </c:pt>
                <c:pt idx="13">
                  <c:v>-748.33799999999997</c:v>
                </c:pt>
                <c:pt idx="14">
                  <c:v>-753.096</c:v>
                </c:pt>
                <c:pt idx="15">
                  <c:v>-745.14400000000001</c:v>
                </c:pt>
                <c:pt idx="16">
                  <c:v>-745.74400000000003</c:v>
                </c:pt>
                <c:pt idx="17">
                  <c:v>-751.68799999999999</c:v>
                </c:pt>
                <c:pt idx="18">
                  <c:v>-756.15</c:v>
                </c:pt>
                <c:pt idx="19">
                  <c:v>-744.49199999999996</c:v>
                </c:pt>
                <c:pt idx="20">
                  <c:v>-751.601</c:v>
                </c:pt>
                <c:pt idx="21">
                  <c:v>-750.62800000000004</c:v>
                </c:pt>
                <c:pt idx="22">
                  <c:v>-756.23099999999999</c:v>
                </c:pt>
                <c:pt idx="23">
                  <c:v>-740.37099999999998</c:v>
                </c:pt>
                <c:pt idx="24">
                  <c:v>-756.49400000000003</c:v>
                </c:pt>
                <c:pt idx="25">
                  <c:v>-740.76599999999996</c:v>
                </c:pt>
                <c:pt idx="26">
                  <c:v>-748.56299999999999</c:v>
                </c:pt>
                <c:pt idx="27">
                  <c:v>-751.85900000000004</c:v>
                </c:pt>
                <c:pt idx="28">
                  <c:v>-751.61300000000006</c:v>
                </c:pt>
                <c:pt idx="29">
                  <c:v>-747.25</c:v>
                </c:pt>
                <c:pt idx="30">
                  <c:v>-751.76300000000003</c:v>
                </c:pt>
                <c:pt idx="31">
                  <c:v>-747.83100000000002</c:v>
                </c:pt>
                <c:pt idx="32">
                  <c:v>-740.82399999999996</c:v>
                </c:pt>
                <c:pt idx="33">
                  <c:v>-755.899</c:v>
                </c:pt>
                <c:pt idx="34">
                  <c:v>-754.08600000000001</c:v>
                </c:pt>
                <c:pt idx="35">
                  <c:v>-750.43499999999995</c:v>
                </c:pt>
                <c:pt idx="36">
                  <c:v>-749.54399999999998</c:v>
                </c:pt>
                <c:pt idx="37">
                  <c:v>-751.74400000000003</c:v>
                </c:pt>
                <c:pt idx="38">
                  <c:v>-745.17499999999995</c:v>
                </c:pt>
                <c:pt idx="39">
                  <c:v>-753.45</c:v>
                </c:pt>
                <c:pt idx="40">
                  <c:v>-749.97900000000004</c:v>
                </c:pt>
                <c:pt idx="41">
                  <c:v>-751.93899999999996</c:v>
                </c:pt>
                <c:pt idx="42">
                  <c:v>-754.71900000000005</c:v>
                </c:pt>
                <c:pt idx="43">
                  <c:v>-744.43299999999999</c:v>
                </c:pt>
                <c:pt idx="44">
                  <c:v>-751.12400000000002</c:v>
                </c:pt>
                <c:pt idx="45">
                  <c:v>-750.24099999999999</c:v>
                </c:pt>
                <c:pt idx="46">
                  <c:v>-754.23800000000006</c:v>
                </c:pt>
                <c:pt idx="47">
                  <c:v>-746.79700000000003</c:v>
                </c:pt>
                <c:pt idx="48">
                  <c:v>-739.05100000000004</c:v>
                </c:pt>
                <c:pt idx="49">
                  <c:v>-754.58699999999999</c:v>
                </c:pt>
                <c:pt idx="50">
                  <c:v>-747.44100000000003</c:v>
                </c:pt>
                <c:pt idx="51">
                  <c:v>-751.38199999999995</c:v>
                </c:pt>
                <c:pt idx="52">
                  <c:v>-748.57600000000002</c:v>
                </c:pt>
                <c:pt idx="53">
                  <c:v>-748.58100000000002</c:v>
                </c:pt>
                <c:pt idx="54">
                  <c:v>-741.04399999999998</c:v>
                </c:pt>
                <c:pt idx="55">
                  <c:v>-752.005</c:v>
                </c:pt>
                <c:pt idx="56">
                  <c:v>-740.34199999999998</c:v>
                </c:pt>
                <c:pt idx="57">
                  <c:v>-751.12300000000005</c:v>
                </c:pt>
                <c:pt idx="58">
                  <c:v>-717.47</c:v>
                </c:pt>
                <c:pt idx="59">
                  <c:v>-741.65700000000004</c:v>
                </c:pt>
                <c:pt idx="60">
                  <c:v>-651.69600000000003</c:v>
                </c:pt>
                <c:pt idx="61">
                  <c:v>-640.00099999999998</c:v>
                </c:pt>
                <c:pt idx="62">
                  <c:v>-655.56399999999996</c:v>
                </c:pt>
                <c:pt idx="63">
                  <c:v>-642.55200000000002</c:v>
                </c:pt>
                <c:pt idx="64">
                  <c:v>-647.40300000000002</c:v>
                </c:pt>
                <c:pt idx="65">
                  <c:v>-626.90800000000002</c:v>
                </c:pt>
                <c:pt idx="66">
                  <c:v>-614.65099999999995</c:v>
                </c:pt>
                <c:pt idx="67">
                  <c:v>-605.95000000000005</c:v>
                </c:pt>
                <c:pt idx="68">
                  <c:v>-607.04700000000003</c:v>
                </c:pt>
                <c:pt idx="69">
                  <c:v>-593.16099999999994</c:v>
                </c:pt>
                <c:pt idx="70">
                  <c:v>-585.15499999999997</c:v>
                </c:pt>
                <c:pt idx="71">
                  <c:v>-597.351</c:v>
                </c:pt>
                <c:pt idx="72">
                  <c:v>-581.947</c:v>
                </c:pt>
                <c:pt idx="73">
                  <c:v>-587.56299999999999</c:v>
                </c:pt>
                <c:pt idx="74">
                  <c:v>-583.72900000000004</c:v>
                </c:pt>
                <c:pt idx="75">
                  <c:v>-586.91499999999996</c:v>
                </c:pt>
                <c:pt idx="76">
                  <c:v>-583.15899999999999</c:v>
                </c:pt>
                <c:pt idx="77">
                  <c:v>-584.69399999999996</c:v>
                </c:pt>
                <c:pt idx="78">
                  <c:v>-591.66</c:v>
                </c:pt>
                <c:pt idx="79">
                  <c:v>-580.548</c:v>
                </c:pt>
                <c:pt idx="80">
                  <c:v>-575.81500000000005</c:v>
                </c:pt>
                <c:pt idx="81">
                  <c:v>-584.04</c:v>
                </c:pt>
                <c:pt idx="82">
                  <c:v>-576.60299999999995</c:v>
                </c:pt>
                <c:pt idx="83">
                  <c:v>-589.21799999999996</c:v>
                </c:pt>
                <c:pt idx="84">
                  <c:v>-579.20000000000005</c:v>
                </c:pt>
                <c:pt idx="85">
                  <c:v>-575.16200000000003</c:v>
                </c:pt>
                <c:pt idx="86">
                  <c:v>-583.07500000000005</c:v>
                </c:pt>
                <c:pt idx="87">
                  <c:v>-572.46199999999999</c:v>
                </c:pt>
                <c:pt idx="88">
                  <c:v>-581.81299999999999</c:v>
                </c:pt>
                <c:pt idx="89">
                  <c:v>-564.49199999999996</c:v>
                </c:pt>
                <c:pt idx="90">
                  <c:v>-569.17399999999998</c:v>
                </c:pt>
                <c:pt idx="91">
                  <c:v>-576.63900000000001</c:v>
                </c:pt>
                <c:pt idx="92">
                  <c:v>-572.97</c:v>
                </c:pt>
                <c:pt idx="93">
                  <c:v>-571.41499999999996</c:v>
                </c:pt>
                <c:pt idx="94">
                  <c:v>-577.91399999999999</c:v>
                </c:pt>
                <c:pt idx="95">
                  <c:v>-569.35500000000002</c:v>
                </c:pt>
                <c:pt idx="96">
                  <c:v>-574.95000000000005</c:v>
                </c:pt>
                <c:pt idx="97">
                  <c:v>-570.95100000000002</c:v>
                </c:pt>
                <c:pt idx="98">
                  <c:v>-563.70399999999995</c:v>
                </c:pt>
                <c:pt idx="99">
                  <c:v>-583.44000000000005</c:v>
                </c:pt>
                <c:pt idx="100">
                  <c:v>-576.33500000000004</c:v>
                </c:pt>
                <c:pt idx="101">
                  <c:v>-573.76900000000001</c:v>
                </c:pt>
                <c:pt idx="102">
                  <c:v>-575.12900000000002</c:v>
                </c:pt>
                <c:pt idx="103">
                  <c:v>-573.83600000000001</c:v>
                </c:pt>
                <c:pt idx="104">
                  <c:v>-566.59500000000003</c:v>
                </c:pt>
                <c:pt idx="105">
                  <c:v>-578.81600000000003</c:v>
                </c:pt>
                <c:pt idx="106">
                  <c:v>-575.48299999999995</c:v>
                </c:pt>
                <c:pt idx="107">
                  <c:v>-572.05999999999995</c:v>
                </c:pt>
                <c:pt idx="108">
                  <c:v>-575.44100000000003</c:v>
                </c:pt>
                <c:pt idx="109">
                  <c:v>-570.476</c:v>
                </c:pt>
                <c:pt idx="110">
                  <c:v>-569.23400000000004</c:v>
                </c:pt>
                <c:pt idx="111">
                  <c:v>-578.55200000000002</c:v>
                </c:pt>
                <c:pt idx="112">
                  <c:v>-581.12</c:v>
                </c:pt>
                <c:pt idx="113">
                  <c:v>-567.00199999999995</c:v>
                </c:pt>
                <c:pt idx="114">
                  <c:v>-571.82500000000005</c:v>
                </c:pt>
                <c:pt idx="115">
                  <c:v>-579.66099999999994</c:v>
                </c:pt>
                <c:pt idx="116">
                  <c:v>-580.03099999999995</c:v>
                </c:pt>
                <c:pt idx="117">
                  <c:v>-568.43899999999996</c:v>
                </c:pt>
                <c:pt idx="118">
                  <c:v>-576.04</c:v>
                </c:pt>
                <c:pt idx="119">
                  <c:v>-575.11099999999999</c:v>
                </c:pt>
                <c:pt idx="120">
                  <c:v>-575.05399999999997</c:v>
                </c:pt>
                <c:pt idx="121">
                  <c:v>-579.23299999999995</c:v>
                </c:pt>
                <c:pt idx="122">
                  <c:v>-581.97</c:v>
                </c:pt>
                <c:pt idx="123">
                  <c:v>-570.98099999999999</c:v>
                </c:pt>
                <c:pt idx="124">
                  <c:v>-575.11099999999999</c:v>
                </c:pt>
                <c:pt idx="125">
                  <c:v>-573.91800000000001</c:v>
                </c:pt>
                <c:pt idx="126">
                  <c:v>-570.50400000000002</c:v>
                </c:pt>
                <c:pt idx="127">
                  <c:v>-578.23199999999997</c:v>
                </c:pt>
                <c:pt idx="128">
                  <c:v>-580.95799999999997</c:v>
                </c:pt>
                <c:pt idx="129">
                  <c:v>-573.04100000000005</c:v>
                </c:pt>
                <c:pt idx="130">
                  <c:v>-581.29200000000003</c:v>
                </c:pt>
                <c:pt idx="131">
                  <c:v>-570.93700000000001</c:v>
                </c:pt>
                <c:pt idx="132">
                  <c:v>-577.41300000000001</c:v>
                </c:pt>
                <c:pt idx="133">
                  <c:v>-570.31899999999996</c:v>
                </c:pt>
                <c:pt idx="134">
                  <c:v>-572.70699999999999</c:v>
                </c:pt>
                <c:pt idx="135">
                  <c:v>-579.56600000000003</c:v>
                </c:pt>
                <c:pt idx="136">
                  <c:v>-575.94899999999996</c:v>
                </c:pt>
                <c:pt idx="137">
                  <c:v>-575.64599999999996</c:v>
                </c:pt>
                <c:pt idx="138">
                  <c:v>-572.69100000000003</c:v>
                </c:pt>
                <c:pt idx="139">
                  <c:v>-577.76</c:v>
                </c:pt>
                <c:pt idx="140">
                  <c:v>-576.38199999999995</c:v>
                </c:pt>
                <c:pt idx="141">
                  <c:v>-576.88699999999994</c:v>
                </c:pt>
                <c:pt idx="142">
                  <c:v>-574.93600000000004</c:v>
                </c:pt>
                <c:pt idx="143">
                  <c:v>-577.63699999999994</c:v>
                </c:pt>
                <c:pt idx="144">
                  <c:v>-576.33699999999999</c:v>
                </c:pt>
                <c:pt idx="145">
                  <c:v>-570.90099999999995</c:v>
                </c:pt>
                <c:pt idx="146">
                  <c:v>-582.21</c:v>
                </c:pt>
                <c:pt idx="147">
                  <c:v>-573.197</c:v>
                </c:pt>
                <c:pt idx="148">
                  <c:v>-581.41499999999996</c:v>
                </c:pt>
                <c:pt idx="149">
                  <c:v>-574.74699999999996</c:v>
                </c:pt>
                <c:pt idx="150">
                  <c:v>-574.90800000000002</c:v>
                </c:pt>
                <c:pt idx="151">
                  <c:v>-577.80399999999997</c:v>
                </c:pt>
                <c:pt idx="152">
                  <c:v>-579.74599999999998</c:v>
                </c:pt>
                <c:pt idx="153">
                  <c:v>-575.93499999999995</c:v>
                </c:pt>
                <c:pt idx="154">
                  <c:v>-583.03</c:v>
                </c:pt>
                <c:pt idx="155">
                  <c:v>-578.50800000000004</c:v>
                </c:pt>
                <c:pt idx="156">
                  <c:v>-578.94899999999996</c:v>
                </c:pt>
                <c:pt idx="157">
                  <c:v>-572.56799999999998</c:v>
                </c:pt>
                <c:pt idx="158">
                  <c:v>-573.32600000000002</c:v>
                </c:pt>
                <c:pt idx="159">
                  <c:v>-582.702</c:v>
                </c:pt>
                <c:pt idx="160">
                  <c:v>-580.67399999999998</c:v>
                </c:pt>
                <c:pt idx="161">
                  <c:v>-574.02700000000004</c:v>
                </c:pt>
                <c:pt idx="162">
                  <c:v>-581.79399999999998</c:v>
                </c:pt>
                <c:pt idx="163">
                  <c:v>-572.46900000000005</c:v>
                </c:pt>
                <c:pt idx="164">
                  <c:v>-575.05200000000002</c:v>
                </c:pt>
                <c:pt idx="165">
                  <c:v>-581.83199999999999</c:v>
                </c:pt>
                <c:pt idx="166">
                  <c:v>-578.31700000000001</c:v>
                </c:pt>
                <c:pt idx="167">
                  <c:v>-577.85299999999995</c:v>
                </c:pt>
                <c:pt idx="168">
                  <c:v>-580.35599999999999</c:v>
                </c:pt>
                <c:pt idx="169">
                  <c:v>-577.23699999999997</c:v>
                </c:pt>
                <c:pt idx="170">
                  <c:v>-585.303</c:v>
                </c:pt>
                <c:pt idx="171">
                  <c:v>-576.17600000000004</c:v>
                </c:pt>
                <c:pt idx="172">
                  <c:v>-576.22900000000004</c:v>
                </c:pt>
                <c:pt idx="173">
                  <c:v>-579.80999999999995</c:v>
                </c:pt>
                <c:pt idx="174">
                  <c:v>-576.03899999999999</c:v>
                </c:pt>
                <c:pt idx="175">
                  <c:v>-577.61500000000001</c:v>
                </c:pt>
                <c:pt idx="176">
                  <c:v>-581.73500000000001</c:v>
                </c:pt>
                <c:pt idx="177">
                  <c:v>-575.02099999999996</c:v>
                </c:pt>
                <c:pt idx="178">
                  <c:v>-577.46199999999999</c:v>
                </c:pt>
                <c:pt idx="179">
                  <c:v>-579.26400000000001</c:v>
                </c:pt>
                <c:pt idx="180">
                  <c:v>-579.30799999999999</c:v>
                </c:pt>
                <c:pt idx="181">
                  <c:v>-579.56100000000004</c:v>
                </c:pt>
                <c:pt idx="182">
                  <c:v>-576.34299999999996</c:v>
                </c:pt>
                <c:pt idx="183">
                  <c:v>-579.84400000000005</c:v>
                </c:pt>
                <c:pt idx="184">
                  <c:v>-574.83299999999997</c:v>
                </c:pt>
                <c:pt idx="185">
                  <c:v>-580.53499999999997</c:v>
                </c:pt>
                <c:pt idx="186">
                  <c:v>-581.28099999999995</c:v>
                </c:pt>
                <c:pt idx="187">
                  <c:v>-573.58799999999997</c:v>
                </c:pt>
                <c:pt idx="188">
                  <c:v>-576.98900000000003</c:v>
                </c:pt>
                <c:pt idx="189">
                  <c:v>-577.31600000000003</c:v>
                </c:pt>
                <c:pt idx="190">
                  <c:v>-575.28700000000003</c:v>
                </c:pt>
                <c:pt idx="191">
                  <c:v>-582.33699999999999</c:v>
                </c:pt>
                <c:pt idx="192">
                  <c:v>-576.048</c:v>
                </c:pt>
                <c:pt idx="193">
                  <c:v>-578.66600000000005</c:v>
                </c:pt>
                <c:pt idx="194">
                  <c:v>-571.76800000000003</c:v>
                </c:pt>
                <c:pt idx="195">
                  <c:v>-576.96600000000001</c:v>
                </c:pt>
                <c:pt idx="196">
                  <c:v>-577.95600000000002</c:v>
                </c:pt>
                <c:pt idx="197">
                  <c:v>-578.13</c:v>
                </c:pt>
                <c:pt idx="198">
                  <c:v>-571.80200000000002</c:v>
                </c:pt>
                <c:pt idx="199">
                  <c:v>-578.61500000000001</c:v>
                </c:pt>
                <c:pt idx="200">
                  <c:v>-578.19899999999996</c:v>
                </c:pt>
                <c:pt idx="201">
                  <c:v>-577.32600000000002</c:v>
                </c:pt>
                <c:pt idx="202">
                  <c:v>-576.51</c:v>
                </c:pt>
                <c:pt idx="203">
                  <c:v>-581.01700000000005</c:v>
                </c:pt>
                <c:pt idx="204">
                  <c:v>-573.84699999999998</c:v>
                </c:pt>
                <c:pt idx="205">
                  <c:v>-579.08699999999999</c:v>
                </c:pt>
                <c:pt idx="206">
                  <c:v>-579.80600000000004</c:v>
                </c:pt>
                <c:pt idx="207">
                  <c:v>-574.22299999999996</c:v>
                </c:pt>
                <c:pt idx="208">
                  <c:v>-574.71299999999997</c:v>
                </c:pt>
                <c:pt idx="209">
                  <c:v>-576.26599999999996</c:v>
                </c:pt>
                <c:pt idx="210">
                  <c:v>-581.24400000000003</c:v>
                </c:pt>
                <c:pt idx="211">
                  <c:v>-573.74400000000003</c:v>
                </c:pt>
                <c:pt idx="212">
                  <c:v>-579.01300000000003</c:v>
                </c:pt>
                <c:pt idx="213">
                  <c:v>-575.90300000000002</c:v>
                </c:pt>
                <c:pt idx="214">
                  <c:v>-573.36800000000005</c:v>
                </c:pt>
                <c:pt idx="215">
                  <c:v>-574.79399999999998</c:v>
                </c:pt>
                <c:pt idx="216">
                  <c:v>-576.54899999999998</c:v>
                </c:pt>
                <c:pt idx="217">
                  <c:v>-572.98199999999997</c:v>
                </c:pt>
                <c:pt idx="218">
                  <c:v>-574.11199999999997</c:v>
                </c:pt>
                <c:pt idx="219">
                  <c:v>-581.96400000000006</c:v>
                </c:pt>
                <c:pt idx="220">
                  <c:v>-575.19100000000003</c:v>
                </c:pt>
                <c:pt idx="221">
                  <c:v>-580.66800000000001</c:v>
                </c:pt>
                <c:pt idx="222">
                  <c:v>-567.40099999999995</c:v>
                </c:pt>
                <c:pt idx="223">
                  <c:v>-579.62300000000005</c:v>
                </c:pt>
                <c:pt idx="224">
                  <c:v>-574.38</c:v>
                </c:pt>
                <c:pt idx="225">
                  <c:v>-579.15800000000002</c:v>
                </c:pt>
                <c:pt idx="226">
                  <c:v>-574.56200000000001</c:v>
                </c:pt>
                <c:pt idx="227">
                  <c:v>-575.43899999999996</c:v>
                </c:pt>
                <c:pt idx="228">
                  <c:v>-578.30399999999997</c:v>
                </c:pt>
                <c:pt idx="229">
                  <c:v>-576.01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08-4FFE-A2C1-F70B49F216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069000"/>
        <c:axId val="598069328"/>
      </c:scatterChart>
      <c:scatterChart>
        <c:scatterStyle val="lineMarker"/>
        <c:varyColors val="0"/>
        <c:ser>
          <c:idx val="1"/>
          <c:order val="1"/>
          <c:tx>
            <c:strRef>
              <c:f>figure12to8!$C$2</c:f>
              <c:strCache>
                <c:ptCount val="1"/>
                <c:pt idx="0">
                  <c:v>Overlap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figure12to8!$A$3:$A$232</c:f>
              <c:numCache>
                <c:formatCode>General</c:formatCode>
                <c:ptCount val="2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</c:numCache>
            </c:numRef>
          </c:xVal>
          <c:yVal>
            <c:numRef>
              <c:f>figure12to8!$C$3:$C$232</c:f>
              <c:numCache>
                <c:formatCode>General</c:formatCode>
                <c:ptCount val="230"/>
                <c:pt idx="0">
                  <c:v>0.93798800000000004</c:v>
                </c:pt>
                <c:pt idx="1">
                  <c:v>0.93884299999999998</c:v>
                </c:pt>
                <c:pt idx="2">
                  <c:v>0.93298300000000001</c:v>
                </c:pt>
                <c:pt idx="3">
                  <c:v>0.93225100000000005</c:v>
                </c:pt>
                <c:pt idx="4">
                  <c:v>0.93603499999999995</c:v>
                </c:pt>
                <c:pt idx="5">
                  <c:v>0.92150900000000002</c:v>
                </c:pt>
                <c:pt idx="6">
                  <c:v>0.93359400000000003</c:v>
                </c:pt>
                <c:pt idx="7">
                  <c:v>0.92443799999999998</c:v>
                </c:pt>
                <c:pt idx="8">
                  <c:v>0.93103000000000002</c:v>
                </c:pt>
                <c:pt idx="9">
                  <c:v>0.93322799999999995</c:v>
                </c:pt>
                <c:pt idx="10">
                  <c:v>0.91686999999999996</c:v>
                </c:pt>
                <c:pt idx="11">
                  <c:v>0.93066400000000005</c:v>
                </c:pt>
                <c:pt idx="12">
                  <c:v>0.94018599999999997</c:v>
                </c:pt>
                <c:pt idx="13">
                  <c:v>0.935303</c:v>
                </c:pt>
                <c:pt idx="14">
                  <c:v>0.93640100000000004</c:v>
                </c:pt>
                <c:pt idx="15">
                  <c:v>0.92700199999999999</c:v>
                </c:pt>
                <c:pt idx="16">
                  <c:v>0.93713400000000002</c:v>
                </c:pt>
                <c:pt idx="17">
                  <c:v>0.92614700000000005</c:v>
                </c:pt>
                <c:pt idx="18">
                  <c:v>0.94067400000000001</c:v>
                </c:pt>
                <c:pt idx="19">
                  <c:v>0.92639199999999999</c:v>
                </c:pt>
                <c:pt idx="20">
                  <c:v>0.94152800000000003</c:v>
                </c:pt>
                <c:pt idx="21">
                  <c:v>0.93835400000000002</c:v>
                </c:pt>
                <c:pt idx="22">
                  <c:v>0.93200700000000003</c:v>
                </c:pt>
                <c:pt idx="23">
                  <c:v>0.92724600000000001</c:v>
                </c:pt>
                <c:pt idx="24">
                  <c:v>0.94335899999999995</c:v>
                </c:pt>
                <c:pt idx="25">
                  <c:v>0.91833500000000001</c:v>
                </c:pt>
                <c:pt idx="26">
                  <c:v>0.93701199999999996</c:v>
                </c:pt>
                <c:pt idx="27">
                  <c:v>0.93579100000000004</c:v>
                </c:pt>
                <c:pt idx="28">
                  <c:v>0.93029799999999996</c:v>
                </c:pt>
                <c:pt idx="29">
                  <c:v>0.93725599999999998</c:v>
                </c:pt>
                <c:pt idx="30">
                  <c:v>0.94396999999999998</c:v>
                </c:pt>
                <c:pt idx="31">
                  <c:v>0.944824</c:v>
                </c:pt>
                <c:pt idx="32">
                  <c:v>0.92614700000000005</c:v>
                </c:pt>
                <c:pt idx="33">
                  <c:v>0.93945299999999998</c:v>
                </c:pt>
                <c:pt idx="34">
                  <c:v>0.94775399999999999</c:v>
                </c:pt>
                <c:pt idx="35">
                  <c:v>0.94274899999999995</c:v>
                </c:pt>
                <c:pt idx="36">
                  <c:v>0.94152800000000003</c:v>
                </c:pt>
                <c:pt idx="37">
                  <c:v>0.94030800000000003</c:v>
                </c:pt>
                <c:pt idx="38">
                  <c:v>0.93444799999999995</c:v>
                </c:pt>
                <c:pt idx="39">
                  <c:v>0.93786599999999998</c:v>
                </c:pt>
                <c:pt idx="40">
                  <c:v>0.93896500000000005</c:v>
                </c:pt>
                <c:pt idx="41">
                  <c:v>0.93200700000000003</c:v>
                </c:pt>
                <c:pt idx="42">
                  <c:v>0.94457999999999998</c:v>
                </c:pt>
                <c:pt idx="43">
                  <c:v>0.92944300000000002</c:v>
                </c:pt>
                <c:pt idx="44">
                  <c:v>0.94970699999999997</c:v>
                </c:pt>
                <c:pt idx="45">
                  <c:v>0.94384800000000002</c:v>
                </c:pt>
                <c:pt idx="46">
                  <c:v>0.94653299999999996</c:v>
                </c:pt>
                <c:pt idx="47">
                  <c:v>0.91955600000000004</c:v>
                </c:pt>
                <c:pt idx="48">
                  <c:v>0.91747999999999996</c:v>
                </c:pt>
                <c:pt idx="49">
                  <c:v>0.92480499999999999</c:v>
                </c:pt>
                <c:pt idx="50">
                  <c:v>0.93237300000000001</c:v>
                </c:pt>
                <c:pt idx="51">
                  <c:v>0.94226100000000002</c:v>
                </c:pt>
                <c:pt idx="52">
                  <c:v>0.92370600000000003</c:v>
                </c:pt>
                <c:pt idx="53">
                  <c:v>0.93396000000000001</c:v>
                </c:pt>
                <c:pt idx="54">
                  <c:v>0.91821299999999995</c:v>
                </c:pt>
                <c:pt idx="55">
                  <c:v>0.92846700000000004</c:v>
                </c:pt>
                <c:pt idx="56">
                  <c:v>0.90075700000000003</c:v>
                </c:pt>
                <c:pt idx="57">
                  <c:v>0.94299299999999997</c:v>
                </c:pt>
                <c:pt idx="58">
                  <c:v>0.77258300000000002</c:v>
                </c:pt>
                <c:pt idx="59">
                  <c:v>0.89819300000000002</c:v>
                </c:pt>
                <c:pt idx="60">
                  <c:v>0.36376999999999998</c:v>
                </c:pt>
                <c:pt idx="61">
                  <c:v>0.38989299999999999</c:v>
                </c:pt>
                <c:pt idx="62">
                  <c:v>0.38366699999999998</c:v>
                </c:pt>
                <c:pt idx="63">
                  <c:v>0.33496100000000001</c:v>
                </c:pt>
                <c:pt idx="64">
                  <c:v>0.35290500000000002</c:v>
                </c:pt>
                <c:pt idx="65">
                  <c:v>0.27490199999999998</c:v>
                </c:pt>
                <c:pt idx="66">
                  <c:v>0.18237300000000001</c:v>
                </c:pt>
                <c:pt idx="67">
                  <c:v>0.25353999999999999</c:v>
                </c:pt>
                <c:pt idx="68">
                  <c:v>0.13964799999999999</c:v>
                </c:pt>
                <c:pt idx="69">
                  <c:v>9.0209999999999999E-2</c:v>
                </c:pt>
                <c:pt idx="70">
                  <c:v>6.3964999999999994E-2</c:v>
                </c:pt>
                <c:pt idx="71">
                  <c:v>0.105591</c:v>
                </c:pt>
                <c:pt idx="72">
                  <c:v>6.7016999999999993E-2</c:v>
                </c:pt>
                <c:pt idx="73">
                  <c:v>5.8228000000000002E-2</c:v>
                </c:pt>
                <c:pt idx="74">
                  <c:v>5.4565000000000002E-2</c:v>
                </c:pt>
                <c:pt idx="75">
                  <c:v>6.2134000000000002E-2</c:v>
                </c:pt>
                <c:pt idx="76">
                  <c:v>6.7016999999999993E-2</c:v>
                </c:pt>
                <c:pt idx="77">
                  <c:v>6.3231999999999997E-2</c:v>
                </c:pt>
                <c:pt idx="78">
                  <c:v>8.1908999999999996E-2</c:v>
                </c:pt>
                <c:pt idx="79">
                  <c:v>6.3353999999999994E-2</c:v>
                </c:pt>
                <c:pt idx="80">
                  <c:v>5.6519E-2</c:v>
                </c:pt>
                <c:pt idx="81">
                  <c:v>7.3242000000000002E-2</c:v>
                </c:pt>
                <c:pt idx="82">
                  <c:v>4.8461999999999998E-2</c:v>
                </c:pt>
                <c:pt idx="83">
                  <c:v>7.9224000000000003E-2</c:v>
                </c:pt>
                <c:pt idx="84">
                  <c:v>6.1645999999999999E-2</c:v>
                </c:pt>
                <c:pt idx="85">
                  <c:v>6.0913000000000002E-2</c:v>
                </c:pt>
                <c:pt idx="86">
                  <c:v>6.2988000000000002E-2</c:v>
                </c:pt>
                <c:pt idx="87">
                  <c:v>4.3700999999999997E-2</c:v>
                </c:pt>
                <c:pt idx="88">
                  <c:v>5.5419999999999997E-2</c:v>
                </c:pt>
                <c:pt idx="89">
                  <c:v>4.5165999999999998E-2</c:v>
                </c:pt>
                <c:pt idx="90">
                  <c:v>4.9194000000000002E-2</c:v>
                </c:pt>
                <c:pt idx="91">
                  <c:v>6.1523000000000001E-2</c:v>
                </c:pt>
                <c:pt idx="92">
                  <c:v>4.9805000000000002E-2</c:v>
                </c:pt>
                <c:pt idx="93">
                  <c:v>4.9682999999999998E-2</c:v>
                </c:pt>
                <c:pt idx="94">
                  <c:v>5.4565000000000002E-2</c:v>
                </c:pt>
                <c:pt idx="95">
                  <c:v>4.8217999999999997E-2</c:v>
                </c:pt>
                <c:pt idx="96">
                  <c:v>4.7606999999999997E-2</c:v>
                </c:pt>
                <c:pt idx="97">
                  <c:v>5.3344999999999997E-2</c:v>
                </c:pt>
                <c:pt idx="98">
                  <c:v>4.6996999999999997E-2</c:v>
                </c:pt>
                <c:pt idx="99">
                  <c:v>5.7007000000000002E-2</c:v>
                </c:pt>
                <c:pt idx="100">
                  <c:v>5.6519E-2</c:v>
                </c:pt>
                <c:pt idx="101">
                  <c:v>4.6020999999999999E-2</c:v>
                </c:pt>
                <c:pt idx="102">
                  <c:v>5.3101000000000002E-2</c:v>
                </c:pt>
                <c:pt idx="103">
                  <c:v>4.3944999999999998E-2</c:v>
                </c:pt>
                <c:pt idx="104">
                  <c:v>4.9561000000000001E-2</c:v>
                </c:pt>
                <c:pt idx="105">
                  <c:v>5.3711000000000002E-2</c:v>
                </c:pt>
                <c:pt idx="106">
                  <c:v>4.4434000000000001E-2</c:v>
                </c:pt>
                <c:pt idx="107">
                  <c:v>5.0049000000000003E-2</c:v>
                </c:pt>
                <c:pt idx="108">
                  <c:v>4.2113999999999999E-2</c:v>
                </c:pt>
                <c:pt idx="109">
                  <c:v>4.8217999999999997E-2</c:v>
                </c:pt>
                <c:pt idx="110">
                  <c:v>4.5165999999999998E-2</c:v>
                </c:pt>
                <c:pt idx="111">
                  <c:v>5.0049000000000003E-2</c:v>
                </c:pt>
                <c:pt idx="112">
                  <c:v>4.5409999999999999E-2</c:v>
                </c:pt>
                <c:pt idx="113">
                  <c:v>4.7119000000000001E-2</c:v>
                </c:pt>
                <c:pt idx="114">
                  <c:v>4.3944999999999998E-2</c:v>
                </c:pt>
                <c:pt idx="115">
                  <c:v>5.0171E-2</c:v>
                </c:pt>
                <c:pt idx="116">
                  <c:v>4.9561000000000001E-2</c:v>
                </c:pt>
                <c:pt idx="117">
                  <c:v>4.8340000000000001E-2</c:v>
                </c:pt>
                <c:pt idx="118">
                  <c:v>4.3944999999999998E-2</c:v>
                </c:pt>
                <c:pt idx="119">
                  <c:v>5.2856E-2</c:v>
                </c:pt>
                <c:pt idx="120">
                  <c:v>4.6996999999999997E-2</c:v>
                </c:pt>
                <c:pt idx="121">
                  <c:v>5.1880000000000003E-2</c:v>
                </c:pt>
                <c:pt idx="122">
                  <c:v>4.6630999999999999E-2</c:v>
                </c:pt>
                <c:pt idx="123">
                  <c:v>4.1992000000000002E-2</c:v>
                </c:pt>
                <c:pt idx="124">
                  <c:v>4.6630999999999999E-2</c:v>
                </c:pt>
                <c:pt idx="125">
                  <c:v>4.7119000000000001E-2</c:v>
                </c:pt>
                <c:pt idx="126">
                  <c:v>4.9194000000000002E-2</c:v>
                </c:pt>
                <c:pt idx="127">
                  <c:v>5.0536999999999999E-2</c:v>
                </c:pt>
                <c:pt idx="128">
                  <c:v>5.0292999999999997E-2</c:v>
                </c:pt>
                <c:pt idx="129">
                  <c:v>5.2611999999999999E-2</c:v>
                </c:pt>
                <c:pt idx="130">
                  <c:v>5.9936999999999997E-2</c:v>
                </c:pt>
                <c:pt idx="131">
                  <c:v>4.5165999999999998E-2</c:v>
                </c:pt>
                <c:pt idx="132">
                  <c:v>5.1636000000000001E-2</c:v>
                </c:pt>
                <c:pt idx="133">
                  <c:v>4.6386999999999998E-2</c:v>
                </c:pt>
                <c:pt idx="134">
                  <c:v>4.5288000000000002E-2</c:v>
                </c:pt>
                <c:pt idx="135">
                  <c:v>4.3700999999999997E-2</c:v>
                </c:pt>
                <c:pt idx="136">
                  <c:v>4.3579E-2</c:v>
                </c:pt>
                <c:pt idx="137">
                  <c:v>4.4188999999999999E-2</c:v>
                </c:pt>
                <c:pt idx="138">
                  <c:v>4.6630999999999999E-2</c:v>
                </c:pt>
                <c:pt idx="139">
                  <c:v>4.4188999999999999E-2</c:v>
                </c:pt>
                <c:pt idx="140">
                  <c:v>4.9926999999999999E-2</c:v>
                </c:pt>
                <c:pt idx="141">
                  <c:v>4.7240999999999998E-2</c:v>
                </c:pt>
                <c:pt idx="142">
                  <c:v>4.7240999999999998E-2</c:v>
                </c:pt>
                <c:pt idx="143">
                  <c:v>5.3344999999999997E-2</c:v>
                </c:pt>
                <c:pt idx="144">
                  <c:v>4.3823000000000001E-2</c:v>
                </c:pt>
                <c:pt idx="145">
                  <c:v>5.1025000000000001E-2</c:v>
                </c:pt>
                <c:pt idx="146">
                  <c:v>4.8340000000000001E-2</c:v>
                </c:pt>
                <c:pt idx="147">
                  <c:v>4.6875E-2</c:v>
                </c:pt>
                <c:pt idx="148">
                  <c:v>4.7240999999999998E-2</c:v>
                </c:pt>
                <c:pt idx="149">
                  <c:v>4.8584000000000002E-2</c:v>
                </c:pt>
                <c:pt idx="150">
                  <c:v>4.3334999999999999E-2</c:v>
                </c:pt>
                <c:pt idx="151">
                  <c:v>4.3090999999999997E-2</c:v>
                </c:pt>
                <c:pt idx="152">
                  <c:v>5.3955000000000003E-2</c:v>
                </c:pt>
                <c:pt idx="153">
                  <c:v>4.8096E-2</c:v>
                </c:pt>
                <c:pt idx="154">
                  <c:v>5.3588999999999998E-2</c:v>
                </c:pt>
                <c:pt idx="155">
                  <c:v>4.7606999999999997E-2</c:v>
                </c:pt>
                <c:pt idx="156">
                  <c:v>4.6386999999999998E-2</c:v>
                </c:pt>
                <c:pt idx="157">
                  <c:v>4.6143000000000003E-2</c:v>
                </c:pt>
                <c:pt idx="158">
                  <c:v>4.9682999999999998E-2</c:v>
                </c:pt>
                <c:pt idx="159">
                  <c:v>4.4555999999999998E-2</c:v>
                </c:pt>
                <c:pt idx="160">
                  <c:v>4.5044000000000001E-2</c:v>
                </c:pt>
                <c:pt idx="161">
                  <c:v>4.5409999999999999E-2</c:v>
                </c:pt>
                <c:pt idx="162">
                  <c:v>4.5288000000000002E-2</c:v>
                </c:pt>
                <c:pt idx="163">
                  <c:v>4.7729000000000001E-2</c:v>
                </c:pt>
                <c:pt idx="164">
                  <c:v>4.2236000000000003E-2</c:v>
                </c:pt>
                <c:pt idx="165">
                  <c:v>4.4434000000000001E-2</c:v>
                </c:pt>
                <c:pt idx="166">
                  <c:v>4.4188999999999999E-2</c:v>
                </c:pt>
                <c:pt idx="167">
                  <c:v>3.9673E-2</c:v>
                </c:pt>
                <c:pt idx="168">
                  <c:v>4.3944999999999998E-2</c:v>
                </c:pt>
                <c:pt idx="169">
                  <c:v>4.7484999999999999E-2</c:v>
                </c:pt>
                <c:pt idx="170">
                  <c:v>4.4678000000000002E-2</c:v>
                </c:pt>
                <c:pt idx="171">
                  <c:v>4.7240999999999998E-2</c:v>
                </c:pt>
                <c:pt idx="172">
                  <c:v>4.5165999999999998E-2</c:v>
                </c:pt>
                <c:pt idx="173">
                  <c:v>4.3944999999999998E-2</c:v>
                </c:pt>
                <c:pt idx="174">
                  <c:v>4.4067000000000002E-2</c:v>
                </c:pt>
                <c:pt idx="175">
                  <c:v>4.8705999999999999E-2</c:v>
                </c:pt>
                <c:pt idx="176">
                  <c:v>4.7484999999999999E-2</c:v>
                </c:pt>
                <c:pt idx="177">
                  <c:v>5.0902999999999997E-2</c:v>
                </c:pt>
                <c:pt idx="178">
                  <c:v>4.4678000000000002E-2</c:v>
                </c:pt>
                <c:pt idx="179">
                  <c:v>4.9194000000000002E-2</c:v>
                </c:pt>
                <c:pt idx="180">
                  <c:v>5.0292999999999997E-2</c:v>
                </c:pt>
                <c:pt idx="181">
                  <c:v>4.9194000000000002E-2</c:v>
                </c:pt>
                <c:pt idx="182">
                  <c:v>5.4321000000000001E-2</c:v>
                </c:pt>
                <c:pt idx="183">
                  <c:v>5.1880000000000003E-2</c:v>
                </c:pt>
                <c:pt idx="184">
                  <c:v>4.4678000000000002E-2</c:v>
                </c:pt>
                <c:pt idx="185">
                  <c:v>5.1392E-2</c:v>
                </c:pt>
                <c:pt idx="186">
                  <c:v>5.2490000000000002E-2</c:v>
                </c:pt>
                <c:pt idx="187">
                  <c:v>5.0171E-2</c:v>
                </c:pt>
                <c:pt idx="188">
                  <c:v>4.8340000000000001E-2</c:v>
                </c:pt>
                <c:pt idx="189">
                  <c:v>4.4921999999999997E-2</c:v>
                </c:pt>
                <c:pt idx="190">
                  <c:v>4.5654E-2</c:v>
                </c:pt>
                <c:pt idx="191">
                  <c:v>5.5419999999999997E-2</c:v>
                </c:pt>
                <c:pt idx="192">
                  <c:v>5.5176000000000003E-2</c:v>
                </c:pt>
                <c:pt idx="193">
                  <c:v>4.9194000000000002E-2</c:v>
                </c:pt>
                <c:pt idx="194">
                  <c:v>5.2611999999999999E-2</c:v>
                </c:pt>
                <c:pt idx="195">
                  <c:v>5.6763000000000001E-2</c:v>
                </c:pt>
                <c:pt idx="196">
                  <c:v>4.6996999999999997E-2</c:v>
                </c:pt>
                <c:pt idx="197">
                  <c:v>5.0049000000000003E-2</c:v>
                </c:pt>
                <c:pt idx="198">
                  <c:v>4.8584000000000002E-2</c:v>
                </c:pt>
                <c:pt idx="199">
                  <c:v>5.3588999999999998E-2</c:v>
                </c:pt>
                <c:pt idx="200">
                  <c:v>4.9438000000000003E-2</c:v>
                </c:pt>
                <c:pt idx="201">
                  <c:v>4.8584000000000002E-2</c:v>
                </c:pt>
                <c:pt idx="202">
                  <c:v>4.9194000000000002E-2</c:v>
                </c:pt>
                <c:pt idx="203">
                  <c:v>5.1880000000000003E-2</c:v>
                </c:pt>
                <c:pt idx="204">
                  <c:v>4.6265000000000001E-2</c:v>
                </c:pt>
                <c:pt idx="205">
                  <c:v>4.9438000000000003E-2</c:v>
                </c:pt>
                <c:pt idx="206">
                  <c:v>5.4688000000000001E-2</c:v>
                </c:pt>
                <c:pt idx="207">
                  <c:v>5.4932000000000002E-2</c:v>
                </c:pt>
                <c:pt idx="208">
                  <c:v>5.3955000000000003E-2</c:v>
                </c:pt>
                <c:pt idx="209">
                  <c:v>5.2490000000000002E-2</c:v>
                </c:pt>
                <c:pt idx="210">
                  <c:v>4.9926999999999999E-2</c:v>
                </c:pt>
                <c:pt idx="211">
                  <c:v>4.0405000000000003E-2</c:v>
                </c:pt>
                <c:pt idx="212">
                  <c:v>5.4442999999999998E-2</c:v>
                </c:pt>
                <c:pt idx="213">
                  <c:v>6.6406000000000007E-2</c:v>
                </c:pt>
                <c:pt idx="214">
                  <c:v>5.1146999999999998E-2</c:v>
                </c:pt>
                <c:pt idx="215">
                  <c:v>6.2255999999999999E-2</c:v>
                </c:pt>
                <c:pt idx="216">
                  <c:v>5.6152000000000001E-2</c:v>
                </c:pt>
                <c:pt idx="217">
                  <c:v>6.0669000000000001E-2</c:v>
                </c:pt>
                <c:pt idx="218">
                  <c:v>5.0292999999999997E-2</c:v>
                </c:pt>
                <c:pt idx="219">
                  <c:v>4.7240999999999998E-2</c:v>
                </c:pt>
                <c:pt idx="220">
                  <c:v>4.6875E-2</c:v>
                </c:pt>
                <c:pt idx="221">
                  <c:v>4.4434000000000001E-2</c:v>
                </c:pt>
                <c:pt idx="222">
                  <c:v>4.8340000000000001E-2</c:v>
                </c:pt>
                <c:pt idx="223">
                  <c:v>4.3823000000000001E-2</c:v>
                </c:pt>
                <c:pt idx="224">
                  <c:v>4.4067000000000002E-2</c:v>
                </c:pt>
                <c:pt idx="225">
                  <c:v>4.6143000000000003E-2</c:v>
                </c:pt>
                <c:pt idx="226">
                  <c:v>4.4188999999999999E-2</c:v>
                </c:pt>
                <c:pt idx="227">
                  <c:v>5.0536999999999999E-2</c:v>
                </c:pt>
                <c:pt idx="228">
                  <c:v>5.1757999999999998E-2</c:v>
                </c:pt>
                <c:pt idx="229">
                  <c:v>5.1025000000000001E-2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408-4FFE-A2C1-F70B49F216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079824"/>
        <c:axId val="598077528"/>
      </c:scatterChart>
      <c:valAx>
        <c:axId val="598069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VQD steps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069328"/>
        <c:crossesAt val="-1000"/>
        <c:crossBetween val="midCat"/>
      </c:valAx>
      <c:valAx>
        <c:axId val="598069328"/>
        <c:scaling>
          <c:orientation val="minMax"/>
          <c:max val="-500"/>
          <c:min val="-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 (mHa)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069000"/>
        <c:crosses val="autoZero"/>
        <c:crossBetween val="midCat"/>
      </c:valAx>
      <c:valAx>
        <c:axId val="59807752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Overlap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079824"/>
        <c:crosses val="max"/>
        <c:crossBetween val="midCat"/>
        <c:majorUnit val="0.2"/>
      </c:valAx>
      <c:valAx>
        <c:axId val="598079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98077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488046640590756"/>
          <c:y val="3.1752435240780127E-2"/>
          <c:w val="0.16992069049937086"/>
          <c:h val="0.12075222085338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219185725428574"/>
          <c:y val="2.7408940580275921E-2"/>
          <c:w val="0.73733558793220266"/>
          <c:h val="0.83677526277409897"/>
        </c:manualLayout>
      </c:layout>
      <c:scatterChart>
        <c:scatterStyle val="lineMarker"/>
        <c:varyColors val="0"/>
        <c:ser>
          <c:idx val="0"/>
          <c:order val="0"/>
          <c:tx>
            <c:strRef>
              <c:f>figure12to8!$N$2</c:f>
              <c:strCache>
                <c:ptCount val="1"/>
                <c:pt idx="0">
                  <c:v>Energy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figure12to8!$M$3:$M$232</c:f>
              <c:numCache>
                <c:formatCode>General</c:formatCode>
                <c:ptCount val="2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</c:numCache>
            </c:numRef>
          </c:xVal>
          <c:yVal>
            <c:numRef>
              <c:f>figure12to8!$N$3:$N$232</c:f>
              <c:numCache>
                <c:formatCode>General</c:formatCode>
                <c:ptCount val="230"/>
                <c:pt idx="0">
                  <c:v>-748.80399999999997</c:v>
                </c:pt>
                <c:pt idx="1">
                  <c:v>-751.78800000000001</c:v>
                </c:pt>
                <c:pt idx="2">
                  <c:v>-754.82299999999998</c:v>
                </c:pt>
                <c:pt idx="3">
                  <c:v>-747.05600000000004</c:v>
                </c:pt>
                <c:pt idx="4">
                  <c:v>-756.09199999999998</c:v>
                </c:pt>
                <c:pt idx="5">
                  <c:v>-753.65700000000004</c:v>
                </c:pt>
                <c:pt idx="6">
                  <c:v>-749.64599999999996</c:v>
                </c:pt>
                <c:pt idx="7">
                  <c:v>-755.34100000000001</c:v>
                </c:pt>
                <c:pt idx="8">
                  <c:v>-749.79100000000005</c:v>
                </c:pt>
                <c:pt idx="9">
                  <c:v>-749.73</c:v>
                </c:pt>
                <c:pt idx="10">
                  <c:v>-752.846</c:v>
                </c:pt>
                <c:pt idx="11">
                  <c:v>-750.13199999999995</c:v>
                </c:pt>
                <c:pt idx="12">
                  <c:v>-754.173</c:v>
                </c:pt>
                <c:pt idx="13">
                  <c:v>-751.44</c:v>
                </c:pt>
                <c:pt idx="14">
                  <c:v>-757.22500000000002</c:v>
                </c:pt>
                <c:pt idx="15">
                  <c:v>-752.43399999999997</c:v>
                </c:pt>
                <c:pt idx="16">
                  <c:v>-753.4</c:v>
                </c:pt>
                <c:pt idx="17">
                  <c:v>-752.17899999999997</c:v>
                </c:pt>
                <c:pt idx="18">
                  <c:v>-756.07</c:v>
                </c:pt>
                <c:pt idx="19">
                  <c:v>-751.37099999999998</c:v>
                </c:pt>
                <c:pt idx="20">
                  <c:v>-755.56200000000001</c:v>
                </c:pt>
                <c:pt idx="21">
                  <c:v>-752.07799999999997</c:v>
                </c:pt>
                <c:pt idx="22">
                  <c:v>-756.077</c:v>
                </c:pt>
                <c:pt idx="23">
                  <c:v>-747.94299999999998</c:v>
                </c:pt>
                <c:pt idx="24">
                  <c:v>-756.56399999999996</c:v>
                </c:pt>
                <c:pt idx="25">
                  <c:v>-748.49599999999998</c:v>
                </c:pt>
                <c:pt idx="26">
                  <c:v>-752.32899999999995</c:v>
                </c:pt>
                <c:pt idx="27">
                  <c:v>-756.178</c:v>
                </c:pt>
                <c:pt idx="28">
                  <c:v>-754.13199999999995</c:v>
                </c:pt>
                <c:pt idx="29">
                  <c:v>-751.84900000000005</c:v>
                </c:pt>
                <c:pt idx="30">
                  <c:v>-758.63699999999994</c:v>
                </c:pt>
                <c:pt idx="31">
                  <c:v>-752.18200000000002</c:v>
                </c:pt>
                <c:pt idx="32">
                  <c:v>-750.41200000000003</c:v>
                </c:pt>
                <c:pt idx="33">
                  <c:v>-757.11099999999999</c:v>
                </c:pt>
                <c:pt idx="34">
                  <c:v>-756.37400000000002</c:v>
                </c:pt>
                <c:pt idx="35">
                  <c:v>-752.25</c:v>
                </c:pt>
                <c:pt idx="36">
                  <c:v>-751.28300000000002</c:v>
                </c:pt>
                <c:pt idx="37">
                  <c:v>-755.75</c:v>
                </c:pt>
                <c:pt idx="38">
                  <c:v>-747.81500000000005</c:v>
                </c:pt>
                <c:pt idx="39">
                  <c:v>-755.81</c:v>
                </c:pt>
                <c:pt idx="40">
                  <c:v>-753.4</c:v>
                </c:pt>
                <c:pt idx="41">
                  <c:v>-754.77300000000002</c:v>
                </c:pt>
                <c:pt idx="42">
                  <c:v>-756.41800000000001</c:v>
                </c:pt>
                <c:pt idx="43">
                  <c:v>-754.25599999999997</c:v>
                </c:pt>
                <c:pt idx="44">
                  <c:v>-757.75300000000004</c:v>
                </c:pt>
                <c:pt idx="45">
                  <c:v>-751.44299999999998</c:v>
                </c:pt>
                <c:pt idx="46">
                  <c:v>-753.447</c:v>
                </c:pt>
                <c:pt idx="47">
                  <c:v>-755.48599999999999</c:v>
                </c:pt>
                <c:pt idx="48">
                  <c:v>-748.99199999999996</c:v>
                </c:pt>
                <c:pt idx="49">
                  <c:v>-757.17499999999995</c:v>
                </c:pt>
                <c:pt idx="50">
                  <c:v>-751.59699999999998</c:v>
                </c:pt>
                <c:pt idx="51">
                  <c:v>-754.40599999999995</c:v>
                </c:pt>
                <c:pt idx="52">
                  <c:v>-749.01800000000003</c:v>
                </c:pt>
                <c:pt idx="53">
                  <c:v>-754.471</c:v>
                </c:pt>
                <c:pt idx="54">
                  <c:v>-724.45100000000002</c:v>
                </c:pt>
                <c:pt idx="55">
                  <c:v>-729.024</c:v>
                </c:pt>
                <c:pt idx="56">
                  <c:v>-713.84900000000005</c:v>
                </c:pt>
                <c:pt idx="57">
                  <c:v>-728.51199999999994</c:v>
                </c:pt>
                <c:pt idx="58">
                  <c:v>-662.54600000000005</c:v>
                </c:pt>
                <c:pt idx="59">
                  <c:v>-682.38099999999997</c:v>
                </c:pt>
                <c:pt idx="60">
                  <c:v>-615.90800000000002</c:v>
                </c:pt>
                <c:pt idx="61">
                  <c:v>-603.85199999999998</c:v>
                </c:pt>
                <c:pt idx="62">
                  <c:v>-608.34299999999996</c:v>
                </c:pt>
                <c:pt idx="63">
                  <c:v>-623.59299999999996</c:v>
                </c:pt>
                <c:pt idx="64">
                  <c:v>-624.37400000000002</c:v>
                </c:pt>
                <c:pt idx="65">
                  <c:v>-595.37599999999998</c:v>
                </c:pt>
                <c:pt idx="66">
                  <c:v>-576.01700000000005</c:v>
                </c:pt>
                <c:pt idx="67">
                  <c:v>-553.03099999999995</c:v>
                </c:pt>
                <c:pt idx="68">
                  <c:v>-585.98900000000003</c:v>
                </c:pt>
                <c:pt idx="69">
                  <c:v>-579.60900000000004</c:v>
                </c:pt>
                <c:pt idx="70">
                  <c:v>-580.61900000000003</c:v>
                </c:pt>
                <c:pt idx="71">
                  <c:v>-583.58699999999999</c:v>
                </c:pt>
                <c:pt idx="72">
                  <c:v>-593.07399999999996</c:v>
                </c:pt>
                <c:pt idx="73">
                  <c:v>-564.33699999999999</c:v>
                </c:pt>
                <c:pt idx="74">
                  <c:v>-569.77200000000005</c:v>
                </c:pt>
                <c:pt idx="75">
                  <c:v>-596.02700000000004</c:v>
                </c:pt>
                <c:pt idx="76">
                  <c:v>-588.27</c:v>
                </c:pt>
                <c:pt idx="77">
                  <c:v>-584.37</c:v>
                </c:pt>
                <c:pt idx="78">
                  <c:v>-587.12300000000005</c:v>
                </c:pt>
                <c:pt idx="79">
                  <c:v>-580.47699999999998</c:v>
                </c:pt>
                <c:pt idx="80">
                  <c:v>-588.53300000000002</c:v>
                </c:pt>
                <c:pt idx="81">
                  <c:v>-577.24</c:v>
                </c:pt>
                <c:pt idx="82">
                  <c:v>-581.73699999999997</c:v>
                </c:pt>
                <c:pt idx="83">
                  <c:v>-589.15200000000004</c:v>
                </c:pt>
                <c:pt idx="84">
                  <c:v>-582.74300000000005</c:v>
                </c:pt>
                <c:pt idx="85">
                  <c:v>-590.93200000000002</c:v>
                </c:pt>
                <c:pt idx="86">
                  <c:v>-586.73299999999995</c:v>
                </c:pt>
                <c:pt idx="87">
                  <c:v>-583.14</c:v>
                </c:pt>
                <c:pt idx="88">
                  <c:v>-579.404</c:v>
                </c:pt>
                <c:pt idx="89">
                  <c:v>-587.31899999999996</c:v>
                </c:pt>
                <c:pt idx="90">
                  <c:v>-586.39700000000005</c:v>
                </c:pt>
                <c:pt idx="91">
                  <c:v>-589.45799999999997</c:v>
                </c:pt>
                <c:pt idx="92">
                  <c:v>-585.51</c:v>
                </c:pt>
                <c:pt idx="93">
                  <c:v>-589.51499999999999</c:v>
                </c:pt>
                <c:pt idx="94">
                  <c:v>-588.50599999999997</c:v>
                </c:pt>
                <c:pt idx="95">
                  <c:v>-584.88300000000004</c:v>
                </c:pt>
                <c:pt idx="96">
                  <c:v>-576.16</c:v>
                </c:pt>
                <c:pt idx="97">
                  <c:v>-593.40099999999995</c:v>
                </c:pt>
                <c:pt idx="98">
                  <c:v>-591.70100000000002</c:v>
                </c:pt>
                <c:pt idx="99">
                  <c:v>-582.48500000000001</c:v>
                </c:pt>
                <c:pt idx="100">
                  <c:v>-590.72299999999996</c:v>
                </c:pt>
                <c:pt idx="101">
                  <c:v>-588.66</c:v>
                </c:pt>
                <c:pt idx="102">
                  <c:v>-591.26700000000005</c:v>
                </c:pt>
                <c:pt idx="103">
                  <c:v>-588.03899999999999</c:v>
                </c:pt>
                <c:pt idx="104">
                  <c:v>-589.91700000000003</c:v>
                </c:pt>
                <c:pt idx="105">
                  <c:v>-585.91300000000001</c:v>
                </c:pt>
                <c:pt idx="106">
                  <c:v>-592.66600000000005</c:v>
                </c:pt>
                <c:pt idx="107">
                  <c:v>-589.226</c:v>
                </c:pt>
                <c:pt idx="108">
                  <c:v>-592.70500000000004</c:v>
                </c:pt>
                <c:pt idx="109">
                  <c:v>-588.197</c:v>
                </c:pt>
                <c:pt idx="110">
                  <c:v>-590.35599999999999</c:v>
                </c:pt>
                <c:pt idx="111">
                  <c:v>-592.86300000000006</c:v>
                </c:pt>
                <c:pt idx="112">
                  <c:v>-587.58299999999997</c:v>
                </c:pt>
                <c:pt idx="113">
                  <c:v>-592.39</c:v>
                </c:pt>
                <c:pt idx="114">
                  <c:v>-588.83699999999999</c:v>
                </c:pt>
                <c:pt idx="115">
                  <c:v>-592.06799999999998</c:v>
                </c:pt>
                <c:pt idx="116">
                  <c:v>-590.06899999999996</c:v>
                </c:pt>
                <c:pt idx="117">
                  <c:v>-592.02099999999996</c:v>
                </c:pt>
                <c:pt idx="118">
                  <c:v>-585.20600000000002</c:v>
                </c:pt>
                <c:pt idx="119">
                  <c:v>-593.87</c:v>
                </c:pt>
                <c:pt idx="120">
                  <c:v>-590.72699999999998</c:v>
                </c:pt>
                <c:pt idx="121">
                  <c:v>-594.21100000000001</c:v>
                </c:pt>
                <c:pt idx="122">
                  <c:v>-589.76700000000005</c:v>
                </c:pt>
                <c:pt idx="123">
                  <c:v>-591.76400000000001</c:v>
                </c:pt>
                <c:pt idx="124">
                  <c:v>-592.02800000000002</c:v>
                </c:pt>
                <c:pt idx="125">
                  <c:v>-594.26099999999997</c:v>
                </c:pt>
                <c:pt idx="126">
                  <c:v>-589.51700000000005</c:v>
                </c:pt>
                <c:pt idx="127">
                  <c:v>-590.35900000000004</c:v>
                </c:pt>
                <c:pt idx="128">
                  <c:v>-591.95100000000002</c:v>
                </c:pt>
                <c:pt idx="129">
                  <c:v>-590.53700000000003</c:v>
                </c:pt>
                <c:pt idx="130">
                  <c:v>-591.71</c:v>
                </c:pt>
                <c:pt idx="131">
                  <c:v>-590.73299999999995</c:v>
                </c:pt>
                <c:pt idx="132">
                  <c:v>-587.75900000000001</c:v>
                </c:pt>
                <c:pt idx="133">
                  <c:v>-590.88800000000003</c:v>
                </c:pt>
                <c:pt idx="134">
                  <c:v>-592.28700000000003</c:v>
                </c:pt>
                <c:pt idx="135">
                  <c:v>-586.13400000000001</c:v>
                </c:pt>
                <c:pt idx="136">
                  <c:v>-590.64300000000003</c:v>
                </c:pt>
                <c:pt idx="137">
                  <c:v>-587.01</c:v>
                </c:pt>
                <c:pt idx="138">
                  <c:v>-591.47900000000004</c:v>
                </c:pt>
                <c:pt idx="139">
                  <c:v>-586.40099999999995</c:v>
                </c:pt>
                <c:pt idx="140">
                  <c:v>-588.85</c:v>
                </c:pt>
                <c:pt idx="141">
                  <c:v>-589.76</c:v>
                </c:pt>
                <c:pt idx="142">
                  <c:v>-586.54899999999998</c:v>
                </c:pt>
                <c:pt idx="143">
                  <c:v>-593.66999999999996</c:v>
                </c:pt>
                <c:pt idx="144">
                  <c:v>-591.09900000000005</c:v>
                </c:pt>
                <c:pt idx="145">
                  <c:v>-589.03899999999999</c:v>
                </c:pt>
                <c:pt idx="146">
                  <c:v>-590.71299999999997</c:v>
                </c:pt>
                <c:pt idx="147">
                  <c:v>-589.13499999999999</c:v>
                </c:pt>
                <c:pt idx="148">
                  <c:v>-585.39</c:v>
                </c:pt>
                <c:pt idx="149">
                  <c:v>-591.85</c:v>
                </c:pt>
                <c:pt idx="150">
                  <c:v>-589.91800000000001</c:v>
                </c:pt>
                <c:pt idx="151">
                  <c:v>-592.77200000000005</c:v>
                </c:pt>
                <c:pt idx="152">
                  <c:v>-593.91</c:v>
                </c:pt>
                <c:pt idx="153">
                  <c:v>-590.697</c:v>
                </c:pt>
                <c:pt idx="154">
                  <c:v>-592.50599999999997</c:v>
                </c:pt>
                <c:pt idx="155">
                  <c:v>-590.61099999999999</c:v>
                </c:pt>
                <c:pt idx="156">
                  <c:v>-585.29</c:v>
                </c:pt>
                <c:pt idx="157">
                  <c:v>-592.63599999999997</c:v>
                </c:pt>
                <c:pt idx="158">
                  <c:v>-592.98500000000001</c:v>
                </c:pt>
                <c:pt idx="159">
                  <c:v>-589.66399999999999</c:v>
                </c:pt>
                <c:pt idx="160">
                  <c:v>-585.22199999999998</c:v>
                </c:pt>
                <c:pt idx="161">
                  <c:v>-592.85</c:v>
                </c:pt>
                <c:pt idx="162">
                  <c:v>-589.86599999999999</c:v>
                </c:pt>
                <c:pt idx="163">
                  <c:v>-592.22900000000004</c:v>
                </c:pt>
                <c:pt idx="164">
                  <c:v>-593.94100000000003</c:v>
                </c:pt>
                <c:pt idx="165">
                  <c:v>-585.17999999999995</c:v>
                </c:pt>
                <c:pt idx="166">
                  <c:v>-591.64800000000002</c:v>
                </c:pt>
                <c:pt idx="167">
                  <c:v>-592.84699999999998</c:v>
                </c:pt>
                <c:pt idx="168">
                  <c:v>-589.29600000000005</c:v>
                </c:pt>
                <c:pt idx="169">
                  <c:v>-592.56399999999996</c:v>
                </c:pt>
                <c:pt idx="170">
                  <c:v>-586.61599999999999</c:v>
                </c:pt>
                <c:pt idx="171">
                  <c:v>-591.71100000000001</c:v>
                </c:pt>
                <c:pt idx="172">
                  <c:v>-590.92200000000003</c:v>
                </c:pt>
                <c:pt idx="173">
                  <c:v>-586.24599999999998</c:v>
                </c:pt>
                <c:pt idx="174">
                  <c:v>-594.21500000000003</c:v>
                </c:pt>
                <c:pt idx="175">
                  <c:v>-586.096</c:v>
                </c:pt>
                <c:pt idx="176">
                  <c:v>-590.35</c:v>
                </c:pt>
                <c:pt idx="177">
                  <c:v>-591.10500000000002</c:v>
                </c:pt>
                <c:pt idx="178">
                  <c:v>-594.16600000000005</c:v>
                </c:pt>
                <c:pt idx="179">
                  <c:v>-591.19899999999996</c:v>
                </c:pt>
                <c:pt idx="180">
                  <c:v>-590.79</c:v>
                </c:pt>
                <c:pt idx="181">
                  <c:v>-593.67700000000002</c:v>
                </c:pt>
                <c:pt idx="182">
                  <c:v>-590.09799999999996</c:v>
                </c:pt>
                <c:pt idx="183">
                  <c:v>-592.56299999999999</c:v>
                </c:pt>
                <c:pt idx="184">
                  <c:v>-590.27599999999995</c:v>
                </c:pt>
                <c:pt idx="185">
                  <c:v>-593.33799999999997</c:v>
                </c:pt>
                <c:pt idx="186">
                  <c:v>-594.03</c:v>
                </c:pt>
                <c:pt idx="187">
                  <c:v>-590.81399999999996</c:v>
                </c:pt>
                <c:pt idx="188">
                  <c:v>-594.55200000000002</c:v>
                </c:pt>
                <c:pt idx="189">
                  <c:v>-587.79100000000005</c:v>
                </c:pt>
                <c:pt idx="190">
                  <c:v>-591.13900000000001</c:v>
                </c:pt>
                <c:pt idx="191">
                  <c:v>-594.46699999999998</c:v>
                </c:pt>
                <c:pt idx="192">
                  <c:v>-591.96400000000006</c:v>
                </c:pt>
                <c:pt idx="193">
                  <c:v>-589.54999999999995</c:v>
                </c:pt>
                <c:pt idx="194">
                  <c:v>-590.90800000000002</c:v>
                </c:pt>
                <c:pt idx="195">
                  <c:v>-589.31600000000003</c:v>
                </c:pt>
                <c:pt idx="196">
                  <c:v>-590.64099999999996</c:v>
                </c:pt>
                <c:pt idx="197">
                  <c:v>-593.9</c:v>
                </c:pt>
                <c:pt idx="198">
                  <c:v>-592.72400000000005</c:v>
                </c:pt>
                <c:pt idx="199">
                  <c:v>-588.47699999999998</c:v>
                </c:pt>
                <c:pt idx="200">
                  <c:v>-590.40800000000002</c:v>
                </c:pt>
                <c:pt idx="201">
                  <c:v>-588.35500000000002</c:v>
                </c:pt>
                <c:pt idx="202">
                  <c:v>-590.32000000000005</c:v>
                </c:pt>
                <c:pt idx="203">
                  <c:v>-593.40099999999995</c:v>
                </c:pt>
                <c:pt idx="204">
                  <c:v>-589.22500000000002</c:v>
                </c:pt>
                <c:pt idx="205">
                  <c:v>-594.33699999999999</c:v>
                </c:pt>
                <c:pt idx="206">
                  <c:v>-591.779</c:v>
                </c:pt>
                <c:pt idx="207">
                  <c:v>-592.52499999999998</c:v>
                </c:pt>
                <c:pt idx="208">
                  <c:v>-590.79999999999995</c:v>
                </c:pt>
                <c:pt idx="209">
                  <c:v>-593.81399999999996</c:v>
                </c:pt>
                <c:pt idx="210">
                  <c:v>-591.55499999999995</c:v>
                </c:pt>
                <c:pt idx="211">
                  <c:v>-592.07299999999998</c:v>
                </c:pt>
                <c:pt idx="212">
                  <c:v>-592.54899999999998</c:v>
                </c:pt>
                <c:pt idx="213">
                  <c:v>-593.04499999999996</c:v>
                </c:pt>
                <c:pt idx="214">
                  <c:v>-591.29</c:v>
                </c:pt>
                <c:pt idx="215">
                  <c:v>-590.87199999999996</c:v>
                </c:pt>
                <c:pt idx="216">
                  <c:v>-592.35799999999995</c:v>
                </c:pt>
                <c:pt idx="217">
                  <c:v>-591.21600000000001</c:v>
                </c:pt>
                <c:pt idx="218">
                  <c:v>-589.971</c:v>
                </c:pt>
                <c:pt idx="219">
                  <c:v>-591.673</c:v>
                </c:pt>
                <c:pt idx="220">
                  <c:v>-592.774</c:v>
                </c:pt>
                <c:pt idx="221">
                  <c:v>-588.66999999999996</c:v>
                </c:pt>
                <c:pt idx="222">
                  <c:v>-591.625</c:v>
                </c:pt>
                <c:pt idx="223">
                  <c:v>-591.077</c:v>
                </c:pt>
                <c:pt idx="224">
                  <c:v>-590.24599999999998</c:v>
                </c:pt>
                <c:pt idx="225">
                  <c:v>-594.15300000000002</c:v>
                </c:pt>
                <c:pt idx="226">
                  <c:v>-591.17200000000003</c:v>
                </c:pt>
                <c:pt idx="227">
                  <c:v>-593.351</c:v>
                </c:pt>
                <c:pt idx="228">
                  <c:v>-591.66700000000003</c:v>
                </c:pt>
                <c:pt idx="229">
                  <c:v>-590.024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28-4C7C-8FBB-AD45493A4D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069000"/>
        <c:axId val="598069328"/>
      </c:scatterChart>
      <c:scatterChart>
        <c:scatterStyle val="lineMarker"/>
        <c:varyColors val="0"/>
        <c:ser>
          <c:idx val="1"/>
          <c:order val="1"/>
          <c:tx>
            <c:strRef>
              <c:f>figure12to8!$O$2</c:f>
              <c:strCache>
                <c:ptCount val="1"/>
                <c:pt idx="0">
                  <c:v>Overlap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figure12to8!$M$3:$M$232</c:f>
              <c:numCache>
                <c:formatCode>General</c:formatCode>
                <c:ptCount val="2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</c:numCache>
            </c:numRef>
          </c:xVal>
          <c:yVal>
            <c:numRef>
              <c:f>figure12to8!$O$3:$O$232</c:f>
              <c:numCache>
                <c:formatCode>General</c:formatCode>
                <c:ptCount val="230"/>
                <c:pt idx="0">
                  <c:v>0.91796900000000003</c:v>
                </c:pt>
                <c:pt idx="1">
                  <c:v>0.92492700000000005</c:v>
                </c:pt>
                <c:pt idx="2">
                  <c:v>0.91845699999999997</c:v>
                </c:pt>
                <c:pt idx="3">
                  <c:v>0.92089799999999999</c:v>
                </c:pt>
                <c:pt idx="4">
                  <c:v>0.94128400000000001</c:v>
                </c:pt>
                <c:pt idx="5">
                  <c:v>0.94177200000000005</c:v>
                </c:pt>
                <c:pt idx="6">
                  <c:v>0.92810099999999995</c:v>
                </c:pt>
                <c:pt idx="7">
                  <c:v>0.91369599999999995</c:v>
                </c:pt>
                <c:pt idx="8">
                  <c:v>0.91137699999999999</c:v>
                </c:pt>
                <c:pt idx="9">
                  <c:v>0.92810099999999995</c:v>
                </c:pt>
                <c:pt idx="10">
                  <c:v>0.91772500000000001</c:v>
                </c:pt>
                <c:pt idx="11">
                  <c:v>0.92834499999999998</c:v>
                </c:pt>
                <c:pt idx="12">
                  <c:v>0.93005400000000005</c:v>
                </c:pt>
                <c:pt idx="13">
                  <c:v>0.93713400000000002</c:v>
                </c:pt>
                <c:pt idx="14">
                  <c:v>0.94177200000000005</c:v>
                </c:pt>
                <c:pt idx="15">
                  <c:v>0.93640100000000004</c:v>
                </c:pt>
                <c:pt idx="16">
                  <c:v>0.93347199999999997</c:v>
                </c:pt>
                <c:pt idx="17">
                  <c:v>0.92578099999999997</c:v>
                </c:pt>
                <c:pt idx="18">
                  <c:v>0.93957500000000005</c:v>
                </c:pt>
                <c:pt idx="19">
                  <c:v>0.93335000000000001</c:v>
                </c:pt>
                <c:pt idx="20">
                  <c:v>0.93908700000000001</c:v>
                </c:pt>
                <c:pt idx="21">
                  <c:v>0.93579100000000004</c:v>
                </c:pt>
                <c:pt idx="22">
                  <c:v>0.93774400000000002</c:v>
                </c:pt>
                <c:pt idx="23">
                  <c:v>0.93005400000000005</c:v>
                </c:pt>
                <c:pt idx="24">
                  <c:v>0.93579100000000004</c:v>
                </c:pt>
                <c:pt idx="25">
                  <c:v>0.93566899999999997</c:v>
                </c:pt>
                <c:pt idx="26">
                  <c:v>0.94030800000000003</c:v>
                </c:pt>
                <c:pt idx="27">
                  <c:v>0.94348100000000001</c:v>
                </c:pt>
                <c:pt idx="28">
                  <c:v>0.92468300000000003</c:v>
                </c:pt>
                <c:pt idx="29">
                  <c:v>0.93493700000000002</c:v>
                </c:pt>
                <c:pt idx="30">
                  <c:v>0.94128400000000001</c:v>
                </c:pt>
                <c:pt idx="31">
                  <c:v>0.94103999999999999</c:v>
                </c:pt>
                <c:pt idx="32">
                  <c:v>0.93066400000000005</c:v>
                </c:pt>
                <c:pt idx="33">
                  <c:v>0.93151899999999999</c:v>
                </c:pt>
                <c:pt idx="34">
                  <c:v>0.93774400000000002</c:v>
                </c:pt>
                <c:pt idx="35">
                  <c:v>0.93908700000000001</c:v>
                </c:pt>
                <c:pt idx="36">
                  <c:v>0.93591299999999999</c:v>
                </c:pt>
                <c:pt idx="37">
                  <c:v>0.93432599999999999</c:v>
                </c:pt>
                <c:pt idx="38">
                  <c:v>0.92700199999999999</c:v>
                </c:pt>
                <c:pt idx="39">
                  <c:v>0.92236300000000004</c:v>
                </c:pt>
                <c:pt idx="40">
                  <c:v>0.94189500000000004</c:v>
                </c:pt>
                <c:pt idx="41">
                  <c:v>0.93249499999999996</c:v>
                </c:pt>
                <c:pt idx="42">
                  <c:v>0.94628900000000005</c:v>
                </c:pt>
                <c:pt idx="43">
                  <c:v>0.94103999999999999</c:v>
                </c:pt>
                <c:pt idx="44">
                  <c:v>0.94543500000000003</c:v>
                </c:pt>
                <c:pt idx="45">
                  <c:v>0.93689</c:v>
                </c:pt>
                <c:pt idx="46">
                  <c:v>0.94409200000000004</c:v>
                </c:pt>
                <c:pt idx="47">
                  <c:v>0.94409200000000004</c:v>
                </c:pt>
                <c:pt idx="48">
                  <c:v>0.93566899999999997</c:v>
                </c:pt>
                <c:pt idx="49">
                  <c:v>0.93725599999999998</c:v>
                </c:pt>
                <c:pt idx="50">
                  <c:v>0.94213899999999995</c:v>
                </c:pt>
                <c:pt idx="51">
                  <c:v>0.95043900000000003</c:v>
                </c:pt>
                <c:pt idx="52">
                  <c:v>0.91491699999999998</c:v>
                </c:pt>
                <c:pt idx="53">
                  <c:v>0.94897500000000001</c:v>
                </c:pt>
                <c:pt idx="54">
                  <c:v>0.82495099999999999</c:v>
                </c:pt>
                <c:pt idx="55">
                  <c:v>0.84973100000000001</c:v>
                </c:pt>
                <c:pt idx="56">
                  <c:v>0.77954100000000004</c:v>
                </c:pt>
                <c:pt idx="57">
                  <c:v>0.86047399999999996</c:v>
                </c:pt>
                <c:pt idx="58">
                  <c:v>0.49401899999999999</c:v>
                </c:pt>
                <c:pt idx="59">
                  <c:v>0.62390100000000004</c:v>
                </c:pt>
                <c:pt idx="60">
                  <c:v>0.18542500000000001</c:v>
                </c:pt>
                <c:pt idx="61">
                  <c:v>0.20324700000000001</c:v>
                </c:pt>
                <c:pt idx="62">
                  <c:v>0.167603</c:v>
                </c:pt>
                <c:pt idx="63">
                  <c:v>0.193359</c:v>
                </c:pt>
                <c:pt idx="64">
                  <c:v>0.21118200000000001</c:v>
                </c:pt>
                <c:pt idx="65">
                  <c:v>0.139404</c:v>
                </c:pt>
                <c:pt idx="66">
                  <c:v>7.7636999999999998E-2</c:v>
                </c:pt>
                <c:pt idx="67">
                  <c:v>0.102051</c:v>
                </c:pt>
                <c:pt idx="68">
                  <c:v>7.0068000000000005E-2</c:v>
                </c:pt>
                <c:pt idx="69">
                  <c:v>6.25E-2</c:v>
                </c:pt>
                <c:pt idx="70">
                  <c:v>6.5918000000000004E-2</c:v>
                </c:pt>
                <c:pt idx="71">
                  <c:v>7.1411000000000002E-2</c:v>
                </c:pt>
                <c:pt idx="72">
                  <c:v>6.5795999999999993E-2</c:v>
                </c:pt>
                <c:pt idx="73">
                  <c:v>5.7251000000000003E-2</c:v>
                </c:pt>
                <c:pt idx="74">
                  <c:v>5.9204E-2</c:v>
                </c:pt>
                <c:pt idx="75">
                  <c:v>6.9945999999999994E-2</c:v>
                </c:pt>
                <c:pt idx="76">
                  <c:v>7.4463000000000001E-2</c:v>
                </c:pt>
                <c:pt idx="77">
                  <c:v>5.2002E-2</c:v>
                </c:pt>
                <c:pt idx="78">
                  <c:v>6.2134000000000002E-2</c:v>
                </c:pt>
                <c:pt idx="79">
                  <c:v>5.7738999999999999E-2</c:v>
                </c:pt>
                <c:pt idx="80">
                  <c:v>5.2856E-2</c:v>
                </c:pt>
                <c:pt idx="81">
                  <c:v>6.2988000000000002E-2</c:v>
                </c:pt>
                <c:pt idx="82">
                  <c:v>5.0171E-2</c:v>
                </c:pt>
                <c:pt idx="83">
                  <c:v>5.2734000000000003E-2</c:v>
                </c:pt>
                <c:pt idx="84">
                  <c:v>4.8217999999999997E-2</c:v>
                </c:pt>
                <c:pt idx="85">
                  <c:v>5.6152000000000001E-2</c:v>
                </c:pt>
                <c:pt idx="86">
                  <c:v>5.7251000000000003E-2</c:v>
                </c:pt>
                <c:pt idx="87">
                  <c:v>5.3832999999999999E-2</c:v>
                </c:pt>
                <c:pt idx="88">
                  <c:v>5.7373E-2</c:v>
                </c:pt>
                <c:pt idx="89">
                  <c:v>4.9561000000000001E-2</c:v>
                </c:pt>
                <c:pt idx="90">
                  <c:v>4.9926999999999999E-2</c:v>
                </c:pt>
                <c:pt idx="91">
                  <c:v>5.1880000000000003E-2</c:v>
                </c:pt>
                <c:pt idx="92">
                  <c:v>5.6640999999999997E-2</c:v>
                </c:pt>
                <c:pt idx="93">
                  <c:v>5.4688000000000001E-2</c:v>
                </c:pt>
                <c:pt idx="94">
                  <c:v>5.4809999999999998E-2</c:v>
                </c:pt>
                <c:pt idx="95">
                  <c:v>5.5176000000000003E-2</c:v>
                </c:pt>
                <c:pt idx="96">
                  <c:v>5.1757999999999998E-2</c:v>
                </c:pt>
                <c:pt idx="97">
                  <c:v>5.6030000000000003E-2</c:v>
                </c:pt>
                <c:pt idx="98">
                  <c:v>5.3222999999999999E-2</c:v>
                </c:pt>
                <c:pt idx="99">
                  <c:v>6.5308000000000005E-2</c:v>
                </c:pt>
                <c:pt idx="100">
                  <c:v>5.7738999999999999E-2</c:v>
                </c:pt>
                <c:pt idx="101">
                  <c:v>5.3222999999999999E-2</c:v>
                </c:pt>
                <c:pt idx="102">
                  <c:v>5.2367999999999998E-2</c:v>
                </c:pt>
                <c:pt idx="103">
                  <c:v>5.4688000000000001E-2</c:v>
                </c:pt>
                <c:pt idx="104">
                  <c:v>4.9682999999999998E-2</c:v>
                </c:pt>
                <c:pt idx="105">
                  <c:v>6.0425E-2</c:v>
                </c:pt>
                <c:pt idx="106">
                  <c:v>5.5419999999999997E-2</c:v>
                </c:pt>
                <c:pt idx="107">
                  <c:v>5.4565000000000002E-2</c:v>
                </c:pt>
                <c:pt idx="108">
                  <c:v>5.0536999999999999E-2</c:v>
                </c:pt>
                <c:pt idx="109">
                  <c:v>5.0049000000000003E-2</c:v>
                </c:pt>
                <c:pt idx="110">
                  <c:v>5.2246000000000001E-2</c:v>
                </c:pt>
                <c:pt idx="111">
                  <c:v>5.0781E-2</c:v>
                </c:pt>
                <c:pt idx="112">
                  <c:v>5.4198999999999997E-2</c:v>
                </c:pt>
                <c:pt idx="113">
                  <c:v>5.1146999999999998E-2</c:v>
                </c:pt>
                <c:pt idx="114">
                  <c:v>5.4565000000000002E-2</c:v>
                </c:pt>
                <c:pt idx="115">
                  <c:v>5.3344999999999997E-2</c:v>
                </c:pt>
                <c:pt idx="116">
                  <c:v>5.4442999999999998E-2</c:v>
                </c:pt>
                <c:pt idx="117">
                  <c:v>5.4809999999999998E-2</c:v>
                </c:pt>
                <c:pt idx="118">
                  <c:v>5.2734000000000003E-2</c:v>
                </c:pt>
                <c:pt idx="119">
                  <c:v>4.8217999999999997E-2</c:v>
                </c:pt>
                <c:pt idx="120">
                  <c:v>4.6265000000000001E-2</c:v>
                </c:pt>
                <c:pt idx="121">
                  <c:v>5.2978999999999998E-2</c:v>
                </c:pt>
                <c:pt idx="122">
                  <c:v>5.5542000000000001E-2</c:v>
                </c:pt>
                <c:pt idx="123">
                  <c:v>5.2734000000000003E-2</c:v>
                </c:pt>
                <c:pt idx="124">
                  <c:v>6.2866000000000005E-2</c:v>
                </c:pt>
                <c:pt idx="125">
                  <c:v>6.0790999999999998E-2</c:v>
                </c:pt>
                <c:pt idx="126">
                  <c:v>5.4198999999999997E-2</c:v>
                </c:pt>
                <c:pt idx="127">
                  <c:v>5.3101000000000002E-2</c:v>
                </c:pt>
                <c:pt idx="128">
                  <c:v>5.5419999999999997E-2</c:v>
                </c:pt>
                <c:pt idx="129">
                  <c:v>5.4077E-2</c:v>
                </c:pt>
                <c:pt idx="130">
                  <c:v>5.3222999999999999E-2</c:v>
                </c:pt>
                <c:pt idx="131">
                  <c:v>5.3101000000000002E-2</c:v>
                </c:pt>
                <c:pt idx="132">
                  <c:v>5.7738999999999999E-2</c:v>
                </c:pt>
                <c:pt idx="133">
                  <c:v>5.2856E-2</c:v>
                </c:pt>
                <c:pt idx="134">
                  <c:v>5.6273999999999998E-2</c:v>
                </c:pt>
                <c:pt idx="135">
                  <c:v>5.4688000000000001E-2</c:v>
                </c:pt>
                <c:pt idx="136">
                  <c:v>5.5907999999999999E-2</c:v>
                </c:pt>
                <c:pt idx="137">
                  <c:v>4.8096E-2</c:v>
                </c:pt>
                <c:pt idx="138">
                  <c:v>5.0781E-2</c:v>
                </c:pt>
                <c:pt idx="139">
                  <c:v>4.8828000000000003E-2</c:v>
                </c:pt>
                <c:pt idx="140">
                  <c:v>4.7484999999999999E-2</c:v>
                </c:pt>
                <c:pt idx="141">
                  <c:v>5.1392E-2</c:v>
                </c:pt>
                <c:pt idx="142">
                  <c:v>4.7729000000000001E-2</c:v>
                </c:pt>
                <c:pt idx="143">
                  <c:v>4.9926999999999999E-2</c:v>
                </c:pt>
                <c:pt idx="144">
                  <c:v>4.4188999999999999E-2</c:v>
                </c:pt>
                <c:pt idx="145">
                  <c:v>5.1146999999999998E-2</c:v>
                </c:pt>
                <c:pt idx="146">
                  <c:v>4.9805000000000002E-2</c:v>
                </c:pt>
                <c:pt idx="147">
                  <c:v>4.9561000000000001E-2</c:v>
                </c:pt>
                <c:pt idx="148">
                  <c:v>5.2367999999999998E-2</c:v>
                </c:pt>
                <c:pt idx="149">
                  <c:v>5.2002E-2</c:v>
                </c:pt>
                <c:pt idx="150">
                  <c:v>4.6386999999999998E-2</c:v>
                </c:pt>
                <c:pt idx="151">
                  <c:v>4.7974000000000003E-2</c:v>
                </c:pt>
                <c:pt idx="152">
                  <c:v>5.3832999999999999E-2</c:v>
                </c:pt>
                <c:pt idx="153">
                  <c:v>5.7251000000000003E-2</c:v>
                </c:pt>
                <c:pt idx="154">
                  <c:v>5.8594E-2</c:v>
                </c:pt>
                <c:pt idx="155">
                  <c:v>4.7119000000000001E-2</c:v>
                </c:pt>
                <c:pt idx="156">
                  <c:v>4.2236000000000003E-2</c:v>
                </c:pt>
                <c:pt idx="157">
                  <c:v>4.9926999999999999E-2</c:v>
                </c:pt>
                <c:pt idx="158">
                  <c:v>4.7484999999999999E-2</c:v>
                </c:pt>
                <c:pt idx="159">
                  <c:v>4.4555999999999998E-2</c:v>
                </c:pt>
                <c:pt idx="160">
                  <c:v>4.4921999999999997E-2</c:v>
                </c:pt>
                <c:pt idx="161">
                  <c:v>4.3213000000000001E-2</c:v>
                </c:pt>
                <c:pt idx="162">
                  <c:v>4.9194000000000002E-2</c:v>
                </c:pt>
                <c:pt idx="163">
                  <c:v>4.5288000000000002E-2</c:v>
                </c:pt>
                <c:pt idx="164">
                  <c:v>6.6161999999999999E-2</c:v>
                </c:pt>
                <c:pt idx="165">
                  <c:v>6.3721E-2</c:v>
                </c:pt>
                <c:pt idx="166">
                  <c:v>5.1270000000000003E-2</c:v>
                </c:pt>
                <c:pt idx="167">
                  <c:v>4.6875E-2</c:v>
                </c:pt>
                <c:pt idx="168">
                  <c:v>4.6875E-2</c:v>
                </c:pt>
                <c:pt idx="169">
                  <c:v>6.0059000000000001E-2</c:v>
                </c:pt>
                <c:pt idx="170">
                  <c:v>5.8104999999999997E-2</c:v>
                </c:pt>
                <c:pt idx="171">
                  <c:v>6.3231999999999997E-2</c:v>
                </c:pt>
                <c:pt idx="172">
                  <c:v>5.9813999999999999E-2</c:v>
                </c:pt>
                <c:pt idx="173">
                  <c:v>4.8217999999999997E-2</c:v>
                </c:pt>
                <c:pt idx="174">
                  <c:v>4.4311999999999997E-2</c:v>
                </c:pt>
                <c:pt idx="175">
                  <c:v>4.8461999999999998E-2</c:v>
                </c:pt>
                <c:pt idx="176">
                  <c:v>4.5898000000000001E-2</c:v>
                </c:pt>
                <c:pt idx="177">
                  <c:v>3.9794999999999997E-2</c:v>
                </c:pt>
                <c:pt idx="178">
                  <c:v>4.4678000000000002E-2</c:v>
                </c:pt>
                <c:pt idx="179">
                  <c:v>4.7484999999999999E-2</c:v>
                </c:pt>
                <c:pt idx="180">
                  <c:v>4.2847000000000003E-2</c:v>
                </c:pt>
                <c:pt idx="181">
                  <c:v>4.7119000000000001E-2</c:v>
                </c:pt>
                <c:pt idx="182">
                  <c:v>4.7363000000000002E-2</c:v>
                </c:pt>
                <c:pt idx="183">
                  <c:v>3.9428999999999999E-2</c:v>
                </c:pt>
                <c:pt idx="184">
                  <c:v>4.4311999999999997E-2</c:v>
                </c:pt>
                <c:pt idx="185">
                  <c:v>4.3823000000000001E-2</c:v>
                </c:pt>
                <c:pt idx="186">
                  <c:v>4.5288000000000002E-2</c:v>
                </c:pt>
                <c:pt idx="187">
                  <c:v>4.4188999999999999E-2</c:v>
                </c:pt>
                <c:pt idx="188">
                  <c:v>4.5409999999999999E-2</c:v>
                </c:pt>
                <c:pt idx="189">
                  <c:v>4.4921999999999997E-2</c:v>
                </c:pt>
                <c:pt idx="190">
                  <c:v>4.2603000000000002E-2</c:v>
                </c:pt>
                <c:pt idx="191">
                  <c:v>4.7484999999999999E-2</c:v>
                </c:pt>
                <c:pt idx="192">
                  <c:v>4.5165999999999998E-2</c:v>
                </c:pt>
                <c:pt idx="193">
                  <c:v>4.7240999999999998E-2</c:v>
                </c:pt>
                <c:pt idx="194">
                  <c:v>4.2969E-2</c:v>
                </c:pt>
                <c:pt idx="195">
                  <c:v>4.5898000000000001E-2</c:v>
                </c:pt>
                <c:pt idx="196">
                  <c:v>4.6386999999999998E-2</c:v>
                </c:pt>
                <c:pt idx="197">
                  <c:v>4.6630999999999999E-2</c:v>
                </c:pt>
                <c:pt idx="198">
                  <c:v>4.9561000000000001E-2</c:v>
                </c:pt>
                <c:pt idx="199">
                  <c:v>4.48E-2</c:v>
                </c:pt>
                <c:pt idx="200">
                  <c:v>4.8584000000000002E-2</c:v>
                </c:pt>
                <c:pt idx="201">
                  <c:v>4.5654E-2</c:v>
                </c:pt>
                <c:pt idx="202">
                  <c:v>5.0292999999999997E-2</c:v>
                </c:pt>
                <c:pt idx="203">
                  <c:v>4.6143000000000003E-2</c:v>
                </c:pt>
                <c:pt idx="204">
                  <c:v>4.2603000000000002E-2</c:v>
                </c:pt>
                <c:pt idx="205">
                  <c:v>3.9307000000000002E-2</c:v>
                </c:pt>
                <c:pt idx="206">
                  <c:v>5.0781E-2</c:v>
                </c:pt>
                <c:pt idx="207">
                  <c:v>4.1382000000000002E-2</c:v>
                </c:pt>
                <c:pt idx="208">
                  <c:v>4.2969E-2</c:v>
                </c:pt>
                <c:pt idx="209">
                  <c:v>4.1503999999999999E-2</c:v>
                </c:pt>
                <c:pt idx="210">
                  <c:v>4.6143000000000003E-2</c:v>
                </c:pt>
                <c:pt idx="211">
                  <c:v>4.0527000000000001E-2</c:v>
                </c:pt>
                <c:pt idx="212">
                  <c:v>4.0894E-2</c:v>
                </c:pt>
                <c:pt idx="213">
                  <c:v>4.5044000000000001E-2</c:v>
                </c:pt>
                <c:pt idx="214">
                  <c:v>5.1757999999999998E-2</c:v>
                </c:pt>
                <c:pt idx="215">
                  <c:v>5.4809999999999998E-2</c:v>
                </c:pt>
                <c:pt idx="216">
                  <c:v>4.6996999999999997E-2</c:v>
                </c:pt>
                <c:pt idx="217">
                  <c:v>4.8340000000000001E-2</c:v>
                </c:pt>
                <c:pt idx="218">
                  <c:v>4.8584000000000002E-2</c:v>
                </c:pt>
                <c:pt idx="219">
                  <c:v>5.4442999999999998E-2</c:v>
                </c:pt>
                <c:pt idx="220">
                  <c:v>4.4678000000000002E-2</c:v>
                </c:pt>
                <c:pt idx="221">
                  <c:v>5.1270000000000003E-2</c:v>
                </c:pt>
                <c:pt idx="222">
                  <c:v>5.1146999999999998E-2</c:v>
                </c:pt>
                <c:pt idx="223">
                  <c:v>4.7606999999999997E-2</c:v>
                </c:pt>
                <c:pt idx="224">
                  <c:v>4.4921999999999997E-2</c:v>
                </c:pt>
                <c:pt idx="225">
                  <c:v>5.6763000000000001E-2</c:v>
                </c:pt>
                <c:pt idx="226">
                  <c:v>5.8838000000000001E-2</c:v>
                </c:pt>
                <c:pt idx="227">
                  <c:v>5.9692000000000002E-2</c:v>
                </c:pt>
                <c:pt idx="228">
                  <c:v>5.3101000000000002E-2</c:v>
                </c:pt>
                <c:pt idx="229">
                  <c:v>4.6630999999999999E-2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28-4C7C-8FBB-AD45493A4D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079824"/>
        <c:axId val="598077528"/>
      </c:scatterChart>
      <c:valAx>
        <c:axId val="598069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VQD steps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069328"/>
        <c:crossesAt val="-1000"/>
        <c:crossBetween val="midCat"/>
      </c:valAx>
      <c:valAx>
        <c:axId val="598069328"/>
        <c:scaling>
          <c:orientation val="minMax"/>
          <c:max val="-500"/>
          <c:min val="-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 (mHa)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069000"/>
        <c:crosses val="autoZero"/>
        <c:crossBetween val="midCat"/>
      </c:valAx>
      <c:valAx>
        <c:axId val="59807752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Overlap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079824"/>
        <c:crosses val="max"/>
        <c:crossBetween val="midCat"/>
        <c:majorUnit val="0.2"/>
      </c:valAx>
      <c:valAx>
        <c:axId val="598079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98077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488046640590756"/>
          <c:y val="3.1752435240780127E-2"/>
          <c:w val="0.16992069049937086"/>
          <c:h val="0.12075222085338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219185725428574"/>
          <c:y val="2.7408940580275921E-2"/>
          <c:w val="0.73733558793220266"/>
          <c:h val="0.83677526277409897"/>
        </c:manualLayout>
      </c:layout>
      <c:scatterChart>
        <c:scatterStyle val="lineMarker"/>
        <c:varyColors val="0"/>
        <c:ser>
          <c:idx val="0"/>
          <c:order val="0"/>
          <c:tx>
            <c:strRef>
              <c:f>figure12to8!$Z$2</c:f>
              <c:strCache>
                <c:ptCount val="1"/>
                <c:pt idx="0">
                  <c:v>Energy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figure12to8!$Y$3:$Y$280</c:f>
              <c:numCache>
                <c:formatCode>General</c:formatCode>
                <c:ptCount val="27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</c:numCache>
            </c:numRef>
          </c:xVal>
          <c:yVal>
            <c:numRef>
              <c:f>figure12to8!$Z$3:$Z$273</c:f>
              <c:numCache>
                <c:formatCode>General</c:formatCode>
                <c:ptCount val="271"/>
                <c:pt idx="0">
                  <c:v>-575.14400000000001</c:v>
                </c:pt>
                <c:pt idx="1">
                  <c:v>-574.93100000000004</c:v>
                </c:pt>
                <c:pt idx="2">
                  <c:v>-573.30899999999997</c:v>
                </c:pt>
                <c:pt idx="3">
                  <c:v>-578.19399999999996</c:v>
                </c:pt>
                <c:pt idx="4">
                  <c:v>-575.50599999999997</c:v>
                </c:pt>
                <c:pt idx="5">
                  <c:v>-581.43499999999995</c:v>
                </c:pt>
                <c:pt idx="6">
                  <c:v>-574.38800000000003</c:v>
                </c:pt>
                <c:pt idx="7">
                  <c:v>-578.44600000000003</c:v>
                </c:pt>
                <c:pt idx="8">
                  <c:v>-580.45000000000005</c:v>
                </c:pt>
                <c:pt idx="9">
                  <c:v>-578.26300000000003</c:v>
                </c:pt>
                <c:pt idx="10">
                  <c:v>-577.32600000000002</c:v>
                </c:pt>
                <c:pt idx="11">
                  <c:v>-573.35400000000004</c:v>
                </c:pt>
                <c:pt idx="12">
                  <c:v>-575.37800000000004</c:v>
                </c:pt>
                <c:pt idx="13">
                  <c:v>-577.57899999999995</c:v>
                </c:pt>
                <c:pt idx="14">
                  <c:v>-579.46900000000005</c:v>
                </c:pt>
                <c:pt idx="15">
                  <c:v>-581.22699999999998</c:v>
                </c:pt>
                <c:pt idx="16">
                  <c:v>-577.94500000000005</c:v>
                </c:pt>
                <c:pt idx="17">
                  <c:v>-580.005</c:v>
                </c:pt>
                <c:pt idx="18">
                  <c:v>-577.09199999999998</c:v>
                </c:pt>
                <c:pt idx="19">
                  <c:v>-581.63400000000001</c:v>
                </c:pt>
                <c:pt idx="20">
                  <c:v>-577.94299999999998</c:v>
                </c:pt>
                <c:pt idx="21">
                  <c:v>-578.89300000000003</c:v>
                </c:pt>
                <c:pt idx="22">
                  <c:v>-578.53099999999995</c:v>
                </c:pt>
                <c:pt idx="23">
                  <c:v>-576.24699999999996</c:v>
                </c:pt>
                <c:pt idx="24">
                  <c:v>-577.80499999999995</c:v>
                </c:pt>
                <c:pt idx="25">
                  <c:v>-575.84900000000005</c:v>
                </c:pt>
                <c:pt idx="26">
                  <c:v>-575.81399999999996</c:v>
                </c:pt>
                <c:pt idx="27">
                  <c:v>-578.78800000000001</c:v>
                </c:pt>
                <c:pt idx="28">
                  <c:v>-582.04300000000001</c:v>
                </c:pt>
                <c:pt idx="29">
                  <c:v>-576.83199999999999</c:v>
                </c:pt>
                <c:pt idx="30">
                  <c:v>-579.79600000000005</c:v>
                </c:pt>
                <c:pt idx="31">
                  <c:v>-581.39700000000005</c:v>
                </c:pt>
                <c:pt idx="32">
                  <c:v>-574.05999999999995</c:v>
                </c:pt>
                <c:pt idx="33">
                  <c:v>-577.40200000000004</c:v>
                </c:pt>
                <c:pt idx="34">
                  <c:v>-577.91300000000001</c:v>
                </c:pt>
                <c:pt idx="35">
                  <c:v>-576.83600000000001</c:v>
                </c:pt>
                <c:pt idx="36">
                  <c:v>-581.15899999999999</c:v>
                </c:pt>
                <c:pt idx="37">
                  <c:v>-576.89499999999998</c:v>
                </c:pt>
                <c:pt idx="38">
                  <c:v>-572.75800000000004</c:v>
                </c:pt>
                <c:pt idx="39">
                  <c:v>-578.23199999999997</c:v>
                </c:pt>
                <c:pt idx="40">
                  <c:v>-574.95000000000005</c:v>
                </c:pt>
                <c:pt idx="41">
                  <c:v>-579.40899999999999</c:v>
                </c:pt>
                <c:pt idx="42">
                  <c:v>-576.52599999999995</c:v>
                </c:pt>
                <c:pt idx="43">
                  <c:v>-571.46</c:v>
                </c:pt>
                <c:pt idx="44">
                  <c:v>-578.52200000000005</c:v>
                </c:pt>
                <c:pt idx="45">
                  <c:v>-576.73199999999997</c:v>
                </c:pt>
                <c:pt idx="46">
                  <c:v>-579.95699999999999</c:v>
                </c:pt>
                <c:pt idx="47">
                  <c:v>-576.553</c:v>
                </c:pt>
                <c:pt idx="48">
                  <c:v>-572.47199999999998</c:v>
                </c:pt>
                <c:pt idx="49">
                  <c:v>-576.13099999999997</c:v>
                </c:pt>
                <c:pt idx="50">
                  <c:v>-572.90099999999995</c:v>
                </c:pt>
                <c:pt idx="51">
                  <c:v>-578.25300000000004</c:v>
                </c:pt>
                <c:pt idx="52">
                  <c:v>-580.75699999999995</c:v>
                </c:pt>
                <c:pt idx="53">
                  <c:v>-577.45699999999999</c:v>
                </c:pt>
                <c:pt idx="54">
                  <c:v>-581.86599999999999</c:v>
                </c:pt>
                <c:pt idx="55">
                  <c:v>-577.67399999999998</c:v>
                </c:pt>
                <c:pt idx="56">
                  <c:v>-581.99800000000005</c:v>
                </c:pt>
                <c:pt idx="57">
                  <c:v>-580.20899999999995</c:v>
                </c:pt>
                <c:pt idx="58">
                  <c:v>-581.83199999999999</c:v>
                </c:pt>
                <c:pt idx="59">
                  <c:v>-578.79700000000003</c:v>
                </c:pt>
                <c:pt idx="60">
                  <c:v>-583.07600000000002</c:v>
                </c:pt>
                <c:pt idx="61">
                  <c:v>-578.19200000000001</c:v>
                </c:pt>
                <c:pt idx="62">
                  <c:v>-578.52300000000002</c:v>
                </c:pt>
                <c:pt idx="63">
                  <c:v>-580.96600000000001</c:v>
                </c:pt>
                <c:pt idx="64">
                  <c:v>-583.96400000000006</c:v>
                </c:pt>
                <c:pt idx="65">
                  <c:v>-573.43600000000004</c:v>
                </c:pt>
                <c:pt idx="66">
                  <c:v>-580.37400000000002</c:v>
                </c:pt>
                <c:pt idx="67">
                  <c:v>-581.98299999999995</c:v>
                </c:pt>
                <c:pt idx="68">
                  <c:v>-580.77800000000002</c:v>
                </c:pt>
                <c:pt idx="69">
                  <c:v>-587.92600000000004</c:v>
                </c:pt>
                <c:pt idx="70">
                  <c:v>-586.69299999999998</c:v>
                </c:pt>
                <c:pt idx="71">
                  <c:v>-578.73900000000003</c:v>
                </c:pt>
                <c:pt idx="72">
                  <c:v>-576.27099999999996</c:v>
                </c:pt>
                <c:pt idx="73">
                  <c:v>-587.524</c:v>
                </c:pt>
                <c:pt idx="74">
                  <c:v>-584.101</c:v>
                </c:pt>
                <c:pt idx="75">
                  <c:v>-574.81600000000003</c:v>
                </c:pt>
                <c:pt idx="76">
                  <c:v>-579.16899999999998</c:v>
                </c:pt>
                <c:pt idx="77">
                  <c:v>-581.86199999999997</c:v>
                </c:pt>
                <c:pt idx="78">
                  <c:v>-583.56299999999999</c:v>
                </c:pt>
                <c:pt idx="79">
                  <c:v>-581.07899999999995</c:v>
                </c:pt>
                <c:pt idx="80">
                  <c:v>-585.39300000000003</c:v>
                </c:pt>
                <c:pt idx="81">
                  <c:v>-581.06700000000001</c:v>
                </c:pt>
                <c:pt idx="82">
                  <c:v>-583.38</c:v>
                </c:pt>
                <c:pt idx="83">
                  <c:v>-588.04999999999995</c:v>
                </c:pt>
                <c:pt idx="84">
                  <c:v>-578.56299999999999</c:v>
                </c:pt>
                <c:pt idx="85">
                  <c:v>-579.69799999999998</c:v>
                </c:pt>
                <c:pt idx="86">
                  <c:v>-582.13900000000001</c:v>
                </c:pt>
                <c:pt idx="87">
                  <c:v>-579.50300000000004</c:v>
                </c:pt>
                <c:pt idx="88">
                  <c:v>-577.697</c:v>
                </c:pt>
                <c:pt idx="89">
                  <c:v>-582.32299999999998</c:v>
                </c:pt>
                <c:pt idx="90">
                  <c:v>-571.95500000000004</c:v>
                </c:pt>
                <c:pt idx="91">
                  <c:v>-581.20799999999997</c:v>
                </c:pt>
                <c:pt idx="92">
                  <c:v>-568.97699999999998</c:v>
                </c:pt>
                <c:pt idx="93">
                  <c:v>-582.49800000000005</c:v>
                </c:pt>
                <c:pt idx="94">
                  <c:v>-573.99599999999998</c:v>
                </c:pt>
                <c:pt idx="95">
                  <c:v>-571.86</c:v>
                </c:pt>
                <c:pt idx="96">
                  <c:v>-571.71600000000001</c:v>
                </c:pt>
                <c:pt idx="97">
                  <c:v>-563.053</c:v>
                </c:pt>
                <c:pt idx="98">
                  <c:v>-564.54100000000005</c:v>
                </c:pt>
                <c:pt idx="99">
                  <c:v>-568.17700000000002</c:v>
                </c:pt>
                <c:pt idx="100">
                  <c:v>-554.779</c:v>
                </c:pt>
                <c:pt idx="101">
                  <c:v>-573.274</c:v>
                </c:pt>
                <c:pt idx="102">
                  <c:v>-572.54700000000003</c:v>
                </c:pt>
                <c:pt idx="103">
                  <c:v>-557.20799999999997</c:v>
                </c:pt>
                <c:pt idx="104">
                  <c:v>-567.58299999999997</c:v>
                </c:pt>
                <c:pt idx="105">
                  <c:v>-566.04200000000003</c:v>
                </c:pt>
                <c:pt idx="106">
                  <c:v>-568.173</c:v>
                </c:pt>
                <c:pt idx="107">
                  <c:v>-571.37</c:v>
                </c:pt>
                <c:pt idx="108">
                  <c:v>-576.35</c:v>
                </c:pt>
                <c:pt idx="109">
                  <c:v>-557.52599999999995</c:v>
                </c:pt>
                <c:pt idx="110">
                  <c:v>-561.08100000000002</c:v>
                </c:pt>
                <c:pt idx="111">
                  <c:v>-567.83199999999999</c:v>
                </c:pt>
                <c:pt idx="112">
                  <c:v>-562.94500000000005</c:v>
                </c:pt>
                <c:pt idx="113">
                  <c:v>-563.38</c:v>
                </c:pt>
                <c:pt idx="114">
                  <c:v>-562.43499999999995</c:v>
                </c:pt>
                <c:pt idx="115">
                  <c:v>-564.29999999999995</c:v>
                </c:pt>
                <c:pt idx="116">
                  <c:v>-550.18899999999996</c:v>
                </c:pt>
                <c:pt idx="117">
                  <c:v>-574.26099999999997</c:v>
                </c:pt>
                <c:pt idx="118">
                  <c:v>-559.13400000000001</c:v>
                </c:pt>
                <c:pt idx="119">
                  <c:v>-565.553</c:v>
                </c:pt>
                <c:pt idx="120">
                  <c:v>-555.89099999999996</c:v>
                </c:pt>
                <c:pt idx="121">
                  <c:v>-578.23</c:v>
                </c:pt>
                <c:pt idx="122">
                  <c:v>-548.36800000000005</c:v>
                </c:pt>
                <c:pt idx="123">
                  <c:v>-578.05200000000002</c:v>
                </c:pt>
                <c:pt idx="124">
                  <c:v>-560.58799999999997</c:v>
                </c:pt>
                <c:pt idx="125">
                  <c:v>-567.70100000000002</c:v>
                </c:pt>
                <c:pt idx="126">
                  <c:v>-551.02099999999996</c:v>
                </c:pt>
                <c:pt idx="127">
                  <c:v>-573.08500000000004</c:v>
                </c:pt>
                <c:pt idx="128">
                  <c:v>-557.60900000000004</c:v>
                </c:pt>
                <c:pt idx="129">
                  <c:v>-554.53899999999999</c:v>
                </c:pt>
                <c:pt idx="130">
                  <c:v>-553.38499999999999</c:v>
                </c:pt>
                <c:pt idx="131">
                  <c:v>-561.50800000000004</c:v>
                </c:pt>
                <c:pt idx="132">
                  <c:v>-566.89300000000003</c:v>
                </c:pt>
                <c:pt idx="133">
                  <c:v>-560.12300000000005</c:v>
                </c:pt>
                <c:pt idx="134">
                  <c:v>-569.16800000000001</c:v>
                </c:pt>
                <c:pt idx="135">
                  <c:v>-555.51099999999997</c:v>
                </c:pt>
                <c:pt idx="136">
                  <c:v>-557.94000000000005</c:v>
                </c:pt>
                <c:pt idx="137">
                  <c:v>-577.08699999999999</c:v>
                </c:pt>
                <c:pt idx="138">
                  <c:v>-573.42999999999995</c:v>
                </c:pt>
                <c:pt idx="139">
                  <c:v>-530.39499999999998</c:v>
                </c:pt>
                <c:pt idx="140">
                  <c:v>-580.89599999999996</c:v>
                </c:pt>
                <c:pt idx="141">
                  <c:v>-533.91600000000005</c:v>
                </c:pt>
                <c:pt idx="142">
                  <c:v>-569.56100000000004</c:v>
                </c:pt>
                <c:pt idx="143">
                  <c:v>-529.94200000000001</c:v>
                </c:pt>
                <c:pt idx="144">
                  <c:v>-549.75400000000002</c:v>
                </c:pt>
                <c:pt idx="145">
                  <c:v>-563.98900000000003</c:v>
                </c:pt>
                <c:pt idx="146">
                  <c:v>-538.51800000000003</c:v>
                </c:pt>
                <c:pt idx="147">
                  <c:v>-581.44299999999998</c:v>
                </c:pt>
                <c:pt idx="148">
                  <c:v>-542.33299999999997</c:v>
                </c:pt>
                <c:pt idx="149">
                  <c:v>-571.52499999999998</c:v>
                </c:pt>
                <c:pt idx="150">
                  <c:v>-559.25099999999998</c:v>
                </c:pt>
                <c:pt idx="151">
                  <c:v>-547.88099999999997</c:v>
                </c:pt>
                <c:pt idx="152">
                  <c:v>-536.07500000000005</c:v>
                </c:pt>
                <c:pt idx="153">
                  <c:v>-577.64</c:v>
                </c:pt>
                <c:pt idx="154">
                  <c:v>-552.20500000000004</c:v>
                </c:pt>
                <c:pt idx="155">
                  <c:v>-566.30799999999999</c:v>
                </c:pt>
                <c:pt idx="156">
                  <c:v>-563.35799999999995</c:v>
                </c:pt>
                <c:pt idx="157">
                  <c:v>-559.28499999999997</c:v>
                </c:pt>
                <c:pt idx="158">
                  <c:v>-564.76400000000001</c:v>
                </c:pt>
                <c:pt idx="159">
                  <c:v>-557.24599999999998</c:v>
                </c:pt>
                <c:pt idx="160">
                  <c:v>-536.94799999999998</c:v>
                </c:pt>
                <c:pt idx="161">
                  <c:v>-578.59299999999996</c:v>
                </c:pt>
                <c:pt idx="162">
                  <c:v>-573.33600000000001</c:v>
                </c:pt>
                <c:pt idx="163">
                  <c:v>-537.32100000000003</c:v>
                </c:pt>
                <c:pt idx="164">
                  <c:v>-512.69500000000005</c:v>
                </c:pt>
                <c:pt idx="165">
                  <c:v>-555.17399999999998</c:v>
                </c:pt>
                <c:pt idx="166">
                  <c:v>-518.995</c:v>
                </c:pt>
                <c:pt idx="167">
                  <c:v>-548.65099999999995</c:v>
                </c:pt>
                <c:pt idx="168">
                  <c:v>-556.31299999999999</c:v>
                </c:pt>
                <c:pt idx="169">
                  <c:v>-508.49200000000002</c:v>
                </c:pt>
                <c:pt idx="170">
                  <c:v>-530.34100000000001</c:v>
                </c:pt>
                <c:pt idx="171">
                  <c:v>-529.721</c:v>
                </c:pt>
                <c:pt idx="172">
                  <c:v>-511.39100000000002</c:v>
                </c:pt>
                <c:pt idx="173">
                  <c:v>-547.56700000000001</c:v>
                </c:pt>
                <c:pt idx="174">
                  <c:v>-497.97300000000001</c:v>
                </c:pt>
                <c:pt idx="175">
                  <c:v>-529.96199999999999</c:v>
                </c:pt>
                <c:pt idx="176">
                  <c:v>-532.30600000000004</c:v>
                </c:pt>
                <c:pt idx="177">
                  <c:v>-491.63799999999998</c:v>
                </c:pt>
                <c:pt idx="178">
                  <c:v>-519.53499999999997</c:v>
                </c:pt>
                <c:pt idx="179">
                  <c:v>-484</c:v>
                </c:pt>
                <c:pt idx="180">
                  <c:v>-471.72500000000002</c:v>
                </c:pt>
                <c:pt idx="181">
                  <c:v>-506.19900000000001</c:v>
                </c:pt>
                <c:pt idx="182">
                  <c:v>-488.52800000000002</c:v>
                </c:pt>
                <c:pt idx="183">
                  <c:v>-486.23</c:v>
                </c:pt>
                <c:pt idx="184">
                  <c:v>-469.82</c:v>
                </c:pt>
                <c:pt idx="185">
                  <c:v>-509.89299999999997</c:v>
                </c:pt>
                <c:pt idx="186">
                  <c:v>-468.40100000000001</c:v>
                </c:pt>
                <c:pt idx="187">
                  <c:v>-485.77800000000002</c:v>
                </c:pt>
                <c:pt idx="188">
                  <c:v>-475.44099999999997</c:v>
                </c:pt>
                <c:pt idx="189">
                  <c:v>-490.87700000000001</c:v>
                </c:pt>
                <c:pt idx="190">
                  <c:v>-496.41300000000001</c:v>
                </c:pt>
                <c:pt idx="191">
                  <c:v>-476.07600000000002</c:v>
                </c:pt>
                <c:pt idx="192">
                  <c:v>-501.45800000000003</c:v>
                </c:pt>
                <c:pt idx="193">
                  <c:v>-480.67599999999999</c:v>
                </c:pt>
                <c:pt idx="194">
                  <c:v>-485.32600000000002</c:v>
                </c:pt>
                <c:pt idx="195">
                  <c:v>-504.166</c:v>
                </c:pt>
                <c:pt idx="196">
                  <c:v>-509.50200000000001</c:v>
                </c:pt>
                <c:pt idx="197">
                  <c:v>-483.39400000000001</c:v>
                </c:pt>
                <c:pt idx="198">
                  <c:v>-505.68</c:v>
                </c:pt>
                <c:pt idx="199">
                  <c:v>-492.178</c:v>
                </c:pt>
                <c:pt idx="200">
                  <c:v>-480.12099999999998</c:v>
                </c:pt>
                <c:pt idx="201">
                  <c:v>-506.702</c:v>
                </c:pt>
                <c:pt idx="202">
                  <c:v>-501.24200000000002</c:v>
                </c:pt>
                <c:pt idx="203">
                  <c:v>-487.15</c:v>
                </c:pt>
                <c:pt idx="204">
                  <c:v>-513.87</c:v>
                </c:pt>
                <c:pt idx="205">
                  <c:v>-472.654</c:v>
                </c:pt>
                <c:pt idx="206">
                  <c:v>-477.50700000000001</c:v>
                </c:pt>
                <c:pt idx="207">
                  <c:v>-502.66</c:v>
                </c:pt>
                <c:pt idx="208">
                  <c:v>-478.86900000000003</c:v>
                </c:pt>
                <c:pt idx="209">
                  <c:v>-505.97899999999998</c:v>
                </c:pt>
                <c:pt idx="210">
                  <c:v>-491.91500000000002</c:v>
                </c:pt>
                <c:pt idx="211">
                  <c:v>-496.50200000000001</c:v>
                </c:pt>
                <c:pt idx="212">
                  <c:v>-485.35500000000002</c:v>
                </c:pt>
                <c:pt idx="213">
                  <c:v>-505.16</c:v>
                </c:pt>
                <c:pt idx="214">
                  <c:v>-506.85599999999999</c:v>
                </c:pt>
                <c:pt idx="215">
                  <c:v>-487.137</c:v>
                </c:pt>
                <c:pt idx="216">
                  <c:v>-504.46</c:v>
                </c:pt>
                <c:pt idx="217">
                  <c:v>-502.077</c:v>
                </c:pt>
                <c:pt idx="218">
                  <c:v>-503.72800000000001</c:v>
                </c:pt>
                <c:pt idx="219">
                  <c:v>-495.35300000000001</c:v>
                </c:pt>
                <c:pt idx="220">
                  <c:v>-497.69</c:v>
                </c:pt>
                <c:pt idx="221">
                  <c:v>-496.26100000000002</c:v>
                </c:pt>
                <c:pt idx="222">
                  <c:v>-486.32900000000001</c:v>
                </c:pt>
                <c:pt idx="223">
                  <c:v>-509.79</c:v>
                </c:pt>
                <c:pt idx="224">
                  <c:v>-513.19799999999998</c:v>
                </c:pt>
                <c:pt idx="225">
                  <c:v>-488.47699999999998</c:v>
                </c:pt>
                <c:pt idx="226">
                  <c:v>-506.38</c:v>
                </c:pt>
                <c:pt idx="227">
                  <c:v>-494.72</c:v>
                </c:pt>
                <c:pt idx="228">
                  <c:v>-487.983</c:v>
                </c:pt>
                <c:pt idx="229">
                  <c:v>-509.38600000000002</c:v>
                </c:pt>
                <c:pt idx="230">
                  <c:v>-490.12299999999999</c:v>
                </c:pt>
                <c:pt idx="231">
                  <c:v>-515.24199999999996</c:v>
                </c:pt>
                <c:pt idx="232">
                  <c:v>-512.33600000000001</c:v>
                </c:pt>
                <c:pt idx="233">
                  <c:v>-487.53899999999999</c:v>
                </c:pt>
                <c:pt idx="234">
                  <c:v>-494.20299999999997</c:v>
                </c:pt>
                <c:pt idx="235">
                  <c:v>-495.61500000000001</c:v>
                </c:pt>
                <c:pt idx="236">
                  <c:v>-510.96199999999999</c:v>
                </c:pt>
                <c:pt idx="237">
                  <c:v>-483.29700000000003</c:v>
                </c:pt>
                <c:pt idx="238">
                  <c:v>-474.92700000000002</c:v>
                </c:pt>
                <c:pt idx="239">
                  <c:v>-522.45000000000005</c:v>
                </c:pt>
                <c:pt idx="240">
                  <c:v>-505.06599999999997</c:v>
                </c:pt>
                <c:pt idx="241">
                  <c:v>-499.14800000000002</c:v>
                </c:pt>
                <c:pt idx="242">
                  <c:v>-489.24900000000002</c:v>
                </c:pt>
                <c:pt idx="243">
                  <c:v>-516.94200000000001</c:v>
                </c:pt>
                <c:pt idx="244">
                  <c:v>-503.31599999999997</c:v>
                </c:pt>
                <c:pt idx="245">
                  <c:v>-498.69200000000001</c:v>
                </c:pt>
                <c:pt idx="246">
                  <c:v>-502.863</c:v>
                </c:pt>
                <c:pt idx="247">
                  <c:v>-501.339</c:v>
                </c:pt>
                <c:pt idx="248">
                  <c:v>-473.577</c:v>
                </c:pt>
                <c:pt idx="249">
                  <c:v>-522.84</c:v>
                </c:pt>
                <c:pt idx="250">
                  <c:v>-502.90199999999999</c:v>
                </c:pt>
                <c:pt idx="251">
                  <c:v>-510.80700000000002</c:v>
                </c:pt>
                <c:pt idx="252">
                  <c:v>-520.14099999999996</c:v>
                </c:pt>
                <c:pt idx="253">
                  <c:v>-492.56900000000002</c:v>
                </c:pt>
                <c:pt idx="254">
                  <c:v>-494.65600000000001</c:v>
                </c:pt>
                <c:pt idx="255">
                  <c:v>-522.36400000000003</c:v>
                </c:pt>
                <c:pt idx="256">
                  <c:v>-507.16300000000001</c:v>
                </c:pt>
                <c:pt idx="257">
                  <c:v>-503.28899999999999</c:v>
                </c:pt>
                <c:pt idx="258">
                  <c:v>-495.43700000000001</c:v>
                </c:pt>
                <c:pt idx="259">
                  <c:v>-515.58000000000004</c:v>
                </c:pt>
                <c:pt idx="260">
                  <c:v>-532.59799999999996</c:v>
                </c:pt>
                <c:pt idx="261">
                  <c:v>-484.80399999999997</c:v>
                </c:pt>
                <c:pt idx="262">
                  <c:v>-518.74599999999998</c:v>
                </c:pt>
                <c:pt idx="263">
                  <c:v>-507.04500000000002</c:v>
                </c:pt>
                <c:pt idx="264">
                  <c:v>-508.697</c:v>
                </c:pt>
                <c:pt idx="265">
                  <c:v>-511.291</c:v>
                </c:pt>
                <c:pt idx="266">
                  <c:v>-515.31100000000004</c:v>
                </c:pt>
                <c:pt idx="267">
                  <c:v>-514.73800000000006</c:v>
                </c:pt>
                <c:pt idx="268">
                  <c:v>-509.12099999999998</c:v>
                </c:pt>
                <c:pt idx="269">
                  <c:v>-521.28599999999994</c:v>
                </c:pt>
                <c:pt idx="270">
                  <c:v>-499.46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44-48C0-97CA-E3C7E984DD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069000"/>
        <c:axId val="598069328"/>
      </c:scatterChart>
      <c:scatterChart>
        <c:scatterStyle val="lineMarker"/>
        <c:varyColors val="0"/>
        <c:ser>
          <c:idx val="1"/>
          <c:order val="1"/>
          <c:tx>
            <c:strRef>
              <c:f>figure12to8!$AA$2</c:f>
              <c:strCache>
                <c:ptCount val="1"/>
                <c:pt idx="0">
                  <c:v>Overlap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figure12to8!$Y$3:$Y$280</c:f>
              <c:numCache>
                <c:formatCode>General</c:formatCode>
                <c:ptCount val="27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</c:numCache>
            </c:numRef>
          </c:xVal>
          <c:yVal>
            <c:numRef>
              <c:f>figure12to8!$AA$3:$AA$280</c:f>
              <c:numCache>
                <c:formatCode>General</c:formatCode>
                <c:ptCount val="278"/>
                <c:pt idx="0">
                  <c:v>0.98864700000000005</c:v>
                </c:pt>
                <c:pt idx="1">
                  <c:v>0.97985800000000001</c:v>
                </c:pt>
                <c:pt idx="2">
                  <c:v>0.96643100000000004</c:v>
                </c:pt>
                <c:pt idx="3">
                  <c:v>0.98193399999999997</c:v>
                </c:pt>
                <c:pt idx="4">
                  <c:v>0.96630899999999997</c:v>
                </c:pt>
                <c:pt idx="5">
                  <c:v>0.96582000000000001</c:v>
                </c:pt>
                <c:pt idx="6">
                  <c:v>0.962036</c:v>
                </c:pt>
                <c:pt idx="7">
                  <c:v>0.95690900000000001</c:v>
                </c:pt>
                <c:pt idx="8">
                  <c:v>0.98059099999999999</c:v>
                </c:pt>
                <c:pt idx="9">
                  <c:v>0.95239300000000005</c:v>
                </c:pt>
                <c:pt idx="10">
                  <c:v>0.96960400000000002</c:v>
                </c:pt>
                <c:pt idx="11">
                  <c:v>0.95642099999999997</c:v>
                </c:pt>
                <c:pt idx="12">
                  <c:v>0.97424299999999997</c:v>
                </c:pt>
                <c:pt idx="13">
                  <c:v>0.96789599999999998</c:v>
                </c:pt>
                <c:pt idx="14">
                  <c:v>0.96325700000000003</c:v>
                </c:pt>
                <c:pt idx="15">
                  <c:v>0.98181200000000002</c:v>
                </c:pt>
                <c:pt idx="16">
                  <c:v>0.96752899999999997</c:v>
                </c:pt>
                <c:pt idx="17">
                  <c:v>0.96850599999999998</c:v>
                </c:pt>
                <c:pt idx="18">
                  <c:v>0.95520000000000005</c:v>
                </c:pt>
                <c:pt idx="19">
                  <c:v>0.96130400000000005</c:v>
                </c:pt>
                <c:pt idx="20">
                  <c:v>0.970947</c:v>
                </c:pt>
                <c:pt idx="21">
                  <c:v>0.95898399999999995</c:v>
                </c:pt>
                <c:pt idx="22">
                  <c:v>0.97692900000000005</c:v>
                </c:pt>
                <c:pt idx="23">
                  <c:v>0.94152800000000003</c:v>
                </c:pt>
                <c:pt idx="24">
                  <c:v>0.96740700000000002</c:v>
                </c:pt>
                <c:pt idx="25">
                  <c:v>0.95190399999999997</c:v>
                </c:pt>
                <c:pt idx="26">
                  <c:v>0.96765100000000004</c:v>
                </c:pt>
                <c:pt idx="27">
                  <c:v>0.95715300000000003</c:v>
                </c:pt>
                <c:pt idx="28">
                  <c:v>0.97253400000000001</c:v>
                </c:pt>
                <c:pt idx="29">
                  <c:v>0.96472199999999997</c:v>
                </c:pt>
                <c:pt idx="30">
                  <c:v>0.96508799999999995</c:v>
                </c:pt>
                <c:pt idx="31">
                  <c:v>0.96814</c:v>
                </c:pt>
                <c:pt idx="32">
                  <c:v>0.96850599999999998</c:v>
                </c:pt>
                <c:pt idx="33">
                  <c:v>0.96728499999999995</c:v>
                </c:pt>
                <c:pt idx="34">
                  <c:v>0.96887199999999996</c:v>
                </c:pt>
                <c:pt idx="35">
                  <c:v>0.96289100000000005</c:v>
                </c:pt>
                <c:pt idx="36">
                  <c:v>0.96899400000000002</c:v>
                </c:pt>
                <c:pt idx="37">
                  <c:v>0.96276899999999999</c:v>
                </c:pt>
                <c:pt idx="38">
                  <c:v>0.94409200000000004</c:v>
                </c:pt>
                <c:pt idx="39">
                  <c:v>0.96240199999999998</c:v>
                </c:pt>
                <c:pt idx="40">
                  <c:v>0.95422399999999996</c:v>
                </c:pt>
                <c:pt idx="41">
                  <c:v>0.97412100000000001</c:v>
                </c:pt>
                <c:pt idx="42">
                  <c:v>0.96313499999999996</c:v>
                </c:pt>
                <c:pt idx="43">
                  <c:v>0.959839</c:v>
                </c:pt>
                <c:pt idx="44">
                  <c:v>0.97070299999999998</c:v>
                </c:pt>
                <c:pt idx="45">
                  <c:v>0.96545400000000003</c:v>
                </c:pt>
                <c:pt idx="46">
                  <c:v>0.97473100000000001</c:v>
                </c:pt>
                <c:pt idx="47">
                  <c:v>0.95178200000000002</c:v>
                </c:pt>
                <c:pt idx="48">
                  <c:v>0.93786599999999998</c:v>
                </c:pt>
                <c:pt idx="49">
                  <c:v>0.95178200000000002</c:v>
                </c:pt>
                <c:pt idx="50">
                  <c:v>0.96936</c:v>
                </c:pt>
                <c:pt idx="51">
                  <c:v>0.96337899999999999</c:v>
                </c:pt>
                <c:pt idx="52">
                  <c:v>0.96313499999999996</c:v>
                </c:pt>
                <c:pt idx="53">
                  <c:v>0.95776399999999995</c:v>
                </c:pt>
                <c:pt idx="54">
                  <c:v>0.96179199999999998</c:v>
                </c:pt>
                <c:pt idx="55">
                  <c:v>0.96496599999999999</c:v>
                </c:pt>
                <c:pt idx="56">
                  <c:v>0.96057099999999995</c:v>
                </c:pt>
                <c:pt idx="57">
                  <c:v>0.97119100000000003</c:v>
                </c:pt>
                <c:pt idx="58">
                  <c:v>0.95300300000000004</c:v>
                </c:pt>
                <c:pt idx="59">
                  <c:v>0.96911599999999998</c:v>
                </c:pt>
                <c:pt idx="60">
                  <c:v>0.95324699999999996</c:v>
                </c:pt>
                <c:pt idx="61">
                  <c:v>0.96875</c:v>
                </c:pt>
                <c:pt idx="62">
                  <c:v>0.95288099999999998</c:v>
                </c:pt>
                <c:pt idx="63">
                  <c:v>0.96911599999999998</c:v>
                </c:pt>
                <c:pt idx="64">
                  <c:v>0.95813000000000004</c:v>
                </c:pt>
                <c:pt idx="65">
                  <c:v>0.95336900000000002</c:v>
                </c:pt>
                <c:pt idx="66">
                  <c:v>0.95666499999999999</c:v>
                </c:pt>
                <c:pt idx="67">
                  <c:v>0.94396999999999998</c:v>
                </c:pt>
                <c:pt idx="68">
                  <c:v>0.96020499999999998</c:v>
                </c:pt>
                <c:pt idx="69">
                  <c:v>0.94262699999999999</c:v>
                </c:pt>
                <c:pt idx="70">
                  <c:v>0.94189500000000004</c:v>
                </c:pt>
                <c:pt idx="71">
                  <c:v>0.94140599999999997</c:v>
                </c:pt>
                <c:pt idx="72">
                  <c:v>0.94189500000000004</c:v>
                </c:pt>
                <c:pt idx="73">
                  <c:v>0.94824200000000003</c:v>
                </c:pt>
                <c:pt idx="74">
                  <c:v>0.94494599999999995</c:v>
                </c:pt>
                <c:pt idx="75">
                  <c:v>0.94287100000000001</c:v>
                </c:pt>
                <c:pt idx="76">
                  <c:v>0.93737800000000004</c:v>
                </c:pt>
                <c:pt idx="77">
                  <c:v>0.95361300000000004</c:v>
                </c:pt>
                <c:pt idx="78">
                  <c:v>0.95385699999999995</c:v>
                </c:pt>
                <c:pt idx="79">
                  <c:v>0.94152800000000003</c:v>
                </c:pt>
                <c:pt idx="80">
                  <c:v>0.95397900000000002</c:v>
                </c:pt>
                <c:pt idx="81">
                  <c:v>0.94079599999999997</c:v>
                </c:pt>
                <c:pt idx="82">
                  <c:v>0.93896500000000005</c:v>
                </c:pt>
                <c:pt idx="83">
                  <c:v>0.959229</c:v>
                </c:pt>
                <c:pt idx="84">
                  <c:v>0.95544399999999996</c:v>
                </c:pt>
                <c:pt idx="85">
                  <c:v>0.92578099999999997</c:v>
                </c:pt>
                <c:pt idx="86">
                  <c:v>0.94091800000000003</c:v>
                </c:pt>
                <c:pt idx="87">
                  <c:v>0.92700199999999999</c:v>
                </c:pt>
                <c:pt idx="88">
                  <c:v>0.95397900000000002</c:v>
                </c:pt>
                <c:pt idx="89">
                  <c:v>0.91784699999999997</c:v>
                </c:pt>
                <c:pt idx="90">
                  <c:v>0.90136700000000003</c:v>
                </c:pt>
                <c:pt idx="91">
                  <c:v>0.93640100000000004</c:v>
                </c:pt>
                <c:pt idx="92">
                  <c:v>0.88415500000000002</c:v>
                </c:pt>
                <c:pt idx="93">
                  <c:v>0.931396</c:v>
                </c:pt>
                <c:pt idx="94">
                  <c:v>0.91528299999999996</c:v>
                </c:pt>
                <c:pt idx="95">
                  <c:v>0.86145000000000005</c:v>
                </c:pt>
                <c:pt idx="96">
                  <c:v>0.89416499999999999</c:v>
                </c:pt>
                <c:pt idx="97">
                  <c:v>0.83740199999999998</c:v>
                </c:pt>
                <c:pt idx="98">
                  <c:v>0.79931600000000003</c:v>
                </c:pt>
                <c:pt idx="99">
                  <c:v>0.86645499999999998</c:v>
                </c:pt>
                <c:pt idx="100">
                  <c:v>0.80383300000000002</c:v>
                </c:pt>
                <c:pt idx="101">
                  <c:v>0.79418900000000003</c:v>
                </c:pt>
                <c:pt idx="102">
                  <c:v>0.81054700000000002</c:v>
                </c:pt>
                <c:pt idx="103">
                  <c:v>0.80127000000000004</c:v>
                </c:pt>
                <c:pt idx="104">
                  <c:v>0.77221700000000004</c:v>
                </c:pt>
                <c:pt idx="105">
                  <c:v>0.83105499999999999</c:v>
                </c:pt>
                <c:pt idx="106">
                  <c:v>0.73144500000000001</c:v>
                </c:pt>
                <c:pt idx="107">
                  <c:v>0.80883799999999995</c:v>
                </c:pt>
                <c:pt idx="108">
                  <c:v>0.74243199999999998</c:v>
                </c:pt>
                <c:pt idx="109">
                  <c:v>0.71460000000000001</c:v>
                </c:pt>
                <c:pt idx="110">
                  <c:v>0.73767099999999997</c:v>
                </c:pt>
                <c:pt idx="111">
                  <c:v>0.71398899999999998</c:v>
                </c:pt>
                <c:pt idx="112">
                  <c:v>0.68200700000000003</c:v>
                </c:pt>
                <c:pt idx="113">
                  <c:v>0.75280800000000003</c:v>
                </c:pt>
                <c:pt idx="114">
                  <c:v>0.72070299999999998</c:v>
                </c:pt>
                <c:pt idx="115">
                  <c:v>0.65734899999999996</c:v>
                </c:pt>
                <c:pt idx="116">
                  <c:v>0.63964799999999999</c:v>
                </c:pt>
                <c:pt idx="117">
                  <c:v>0.67297399999999996</c:v>
                </c:pt>
                <c:pt idx="118">
                  <c:v>0.67895499999999998</c:v>
                </c:pt>
                <c:pt idx="119">
                  <c:v>0.60803200000000002</c:v>
                </c:pt>
                <c:pt idx="120">
                  <c:v>0.59851100000000002</c:v>
                </c:pt>
                <c:pt idx="121">
                  <c:v>0.62622100000000003</c:v>
                </c:pt>
                <c:pt idx="122">
                  <c:v>0.61230499999999999</c:v>
                </c:pt>
                <c:pt idx="123">
                  <c:v>0.61584499999999998</c:v>
                </c:pt>
                <c:pt idx="124">
                  <c:v>0.59106400000000003</c:v>
                </c:pt>
                <c:pt idx="125">
                  <c:v>0.63769500000000001</c:v>
                </c:pt>
                <c:pt idx="126">
                  <c:v>0.57434099999999999</c:v>
                </c:pt>
                <c:pt idx="127">
                  <c:v>0.61853000000000002</c:v>
                </c:pt>
                <c:pt idx="128">
                  <c:v>0.59802200000000005</c:v>
                </c:pt>
                <c:pt idx="129">
                  <c:v>0.616089</c:v>
                </c:pt>
                <c:pt idx="130">
                  <c:v>0.63928200000000002</c:v>
                </c:pt>
                <c:pt idx="131">
                  <c:v>0.55236799999999997</c:v>
                </c:pt>
                <c:pt idx="132">
                  <c:v>0.57885699999999995</c:v>
                </c:pt>
                <c:pt idx="133">
                  <c:v>0.53039599999999998</c:v>
                </c:pt>
                <c:pt idx="134">
                  <c:v>0.49646000000000001</c:v>
                </c:pt>
                <c:pt idx="135">
                  <c:v>0.58300799999999997</c:v>
                </c:pt>
                <c:pt idx="136">
                  <c:v>0.434448</c:v>
                </c:pt>
                <c:pt idx="137">
                  <c:v>0.57238800000000001</c:v>
                </c:pt>
                <c:pt idx="138">
                  <c:v>0.39306600000000003</c:v>
                </c:pt>
                <c:pt idx="139">
                  <c:v>0.395874</c:v>
                </c:pt>
                <c:pt idx="140">
                  <c:v>0.41393999999999997</c:v>
                </c:pt>
                <c:pt idx="141">
                  <c:v>0.37377899999999997</c:v>
                </c:pt>
                <c:pt idx="142">
                  <c:v>0.39160200000000001</c:v>
                </c:pt>
                <c:pt idx="143">
                  <c:v>0.38293500000000003</c:v>
                </c:pt>
                <c:pt idx="144">
                  <c:v>0.41369600000000001</c:v>
                </c:pt>
                <c:pt idx="145">
                  <c:v>0.37365700000000002</c:v>
                </c:pt>
                <c:pt idx="146">
                  <c:v>0.36389199999999999</c:v>
                </c:pt>
                <c:pt idx="147">
                  <c:v>0.38806200000000002</c:v>
                </c:pt>
                <c:pt idx="148">
                  <c:v>0.36132799999999998</c:v>
                </c:pt>
                <c:pt idx="149">
                  <c:v>0.39575199999999999</c:v>
                </c:pt>
                <c:pt idx="150">
                  <c:v>0.35095199999999999</c:v>
                </c:pt>
                <c:pt idx="151">
                  <c:v>0.385986</c:v>
                </c:pt>
                <c:pt idx="152">
                  <c:v>0.35009800000000002</c:v>
                </c:pt>
                <c:pt idx="153">
                  <c:v>0.37841799999999998</c:v>
                </c:pt>
                <c:pt idx="154">
                  <c:v>0.37817400000000001</c:v>
                </c:pt>
                <c:pt idx="155">
                  <c:v>0.33679199999999998</c:v>
                </c:pt>
                <c:pt idx="156">
                  <c:v>0.37402299999999999</c:v>
                </c:pt>
                <c:pt idx="157">
                  <c:v>0.32678200000000002</c:v>
                </c:pt>
                <c:pt idx="158">
                  <c:v>0.36267100000000002</c:v>
                </c:pt>
                <c:pt idx="159">
                  <c:v>0.319824</c:v>
                </c:pt>
                <c:pt idx="160">
                  <c:v>0.31042500000000001</c:v>
                </c:pt>
                <c:pt idx="161">
                  <c:v>0.34033200000000002</c:v>
                </c:pt>
                <c:pt idx="162">
                  <c:v>0.390015</c:v>
                </c:pt>
                <c:pt idx="163">
                  <c:v>0.27441399999999999</c:v>
                </c:pt>
                <c:pt idx="164">
                  <c:v>0.26245099999999999</c:v>
                </c:pt>
                <c:pt idx="165">
                  <c:v>0.288574</c:v>
                </c:pt>
                <c:pt idx="166">
                  <c:v>0.258911</c:v>
                </c:pt>
                <c:pt idx="167">
                  <c:v>0.28137200000000001</c:v>
                </c:pt>
                <c:pt idx="168">
                  <c:v>0.28381299999999998</c:v>
                </c:pt>
                <c:pt idx="169">
                  <c:v>0.24804699999999999</c:v>
                </c:pt>
                <c:pt idx="170">
                  <c:v>0.25768999999999997</c:v>
                </c:pt>
                <c:pt idx="171">
                  <c:v>0.28601100000000002</c:v>
                </c:pt>
                <c:pt idx="172">
                  <c:v>0.22717300000000001</c:v>
                </c:pt>
                <c:pt idx="173">
                  <c:v>0.30957000000000001</c:v>
                </c:pt>
                <c:pt idx="174">
                  <c:v>0.217529</c:v>
                </c:pt>
                <c:pt idx="175">
                  <c:v>0.25061</c:v>
                </c:pt>
                <c:pt idx="176">
                  <c:v>0.27343800000000001</c:v>
                </c:pt>
                <c:pt idx="177">
                  <c:v>0.21130399999999999</c:v>
                </c:pt>
                <c:pt idx="178">
                  <c:v>0.24731400000000001</c:v>
                </c:pt>
                <c:pt idx="179">
                  <c:v>0.16491700000000001</c:v>
                </c:pt>
                <c:pt idx="180">
                  <c:v>0.184692</c:v>
                </c:pt>
                <c:pt idx="181">
                  <c:v>0.200928</c:v>
                </c:pt>
                <c:pt idx="182">
                  <c:v>0.20288100000000001</c:v>
                </c:pt>
                <c:pt idx="183">
                  <c:v>0.177734</c:v>
                </c:pt>
                <c:pt idx="184">
                  <c:v>0.146729</c:v>
                </c:pt>
                <c:pt idx="185">
                  <c:v>0.21984899999999999</c:v>
                </c:pt>
                <c:pt idx="186">
                  <c:v>0.181396</c:v>
                </c:pt>
                <c:pt idx="187">
                  <c:v>0.14685100000000001</c:v>
                </c:pt>
                <c:pt idx="188">
                  <c:v>0.180176</c:v>
                </c:pt>
                <c:pt idx="189">
                  <c:v>0.14257800000000001</c:v>
                </c:pt>
                <c:pt idx="190">
                  <c:v>0.138184</c:v>
                </c:pt>
                <c:pt idx="191">
                  <c:v>0.162354</c:v>
                </c:pt>
                <c:pt idx="192">
                  <c:v>0.129028</c:v>
                </c:pt>
                <c:pt idx="193">
                  <c:v>0.15087900000000001</c:v>
                </c:pt>
                <c:pt idx="194">
                  <c:v>0.151001</c:v>
                </c:pt>
                <c:pt idx="195">
                  <c:v>0.13037099999999999</c:v>
                </c:pt>
                <c:pt idx="196">
                  <c:v>0.14099100000000001</c:v>
                </c:pt>
                <c:pt idx="197">
                  <c:v>0.125</c:v>
                </c:pt>
                <c:pt idx="198">
                  <c:v>0.165771</c:v>
                </c:pt>
                <c:pt idx="199">
                  <c:v>0.11621099999999999</c:v>
                </c:pt>
                <c:pt idx="200">
                  <c:v>0.11498999999999999</c:v>
                </c:pt>
                <c:pt idx="201">
                  <c:v>0.12585399999999999</c:v>
                </c:pt>
                <c:pt idx="202">
                  <c:v>0.14624000000000001</c:v>
                </c:pt>
                <c:pt idx="203">
                  <c:v>0.10485800000000001</c:v>
                </c:pt>
                <c:pt idx="204">
                  <c:v>0.142456</c:v>
                </c:pt>
                <c:pt idx="205">
                  <c:v>0.102905</c:v>
                </c:pt>
                <c:pt idx="206">
                  <c:v>0.115234</c:v>
                </c:pt>
                <c:pt idx="207">
                  <c:v>0.106934</c:v>
                </c:pt>
                <c:pt idx="208">
                  <c:v>0.10607900000000001</c:v>
                </c:pt>
                <c:pt idx="209">
                  <c:v>0.10546899999999999</c:v>
                </c:pt>
                <c:pt idx="210">
                  <c:v>0.11633300000000001</c:v>
                </c:pt>
                <c:pt idx="211">
                  <c:v>0.113647</c:v>
                </c:pt>
                <c:pt idx="212">
                  <c:v>0.127197</c:v>
                </c:pt>
                <c:pt idx="213">
                  <c:v>0.10668900000000001</c:v>
                </c:pt>
                <c:pt idx="214">
                  <c:v>0.10083</c:v>
                </c:pt>
                <c:pt idx="215">
                  <c:v>0.111572</c:v>
                </c:pt>
                <c:pt idx="216">
                  <c:v>0.106812</c:v>
                </c:pt>
                <c:pt idx="217">
                  <c:v>0.123047</c:v>
                </c:pt>
                <c:pt idx="218">
                  <c:v>0.12170400000000001</c:v>
                </c:pt>
                <c:pt idx="219">
                  <c:v>0.110596</c:v>
                </c:pt>
                <c:pt idx="220">
                  <c:v>0.12585399999999999</c:v>
                </c:pt>
                <c:pt idx="221">
                  <c:v>0.101685</c:v>
                </c:pt>
                <c:pt idx="222">
                  <c:v>0.113647</c:v>
                </c:pt>
                <c:pt idx="223">
                  <c:v>0.107544</c:v>
                </c:pt>
                <c:pt idx="224">
                  <c:v>0.106567</c:v>
                </c:pt>
                <c:pt idx="225">
                  <c:v>0.10498</c:v>
                </c:pt>
                <c:pt idx="226">
                  <c:v>0.13525400000000001</c:v>
                </c:pt>
                <c:pt idx="227">
                  <c:v>0.10131800000000001</c:v>
                </c:pt>
                <c:pt idx="228">
                  <c:v>0.11083999999999999</c:v>
                </c:pt>
                <c:pt idx="229">
                  <c:v>9.9364999999999995E-2</c:v>
                </c:pt>
                <c:pt idx="230">
                  <c:v>0.102173</c:v>
                </c:pt>
                <c:pt idx="231">
                  <c:v>0.115601</c:v>
                </c:pt>
                <c:pt idx="232">
                  <c:v>0.123291</c:v>
                </c:pt>
                <c:pt idx="233">
                  <c:v>9.5092999999999997E-2</c:v>
                </c:pt>
                <c:pt idx="234">
                  <c:v>0.11633300000000001</c:v>
                </c:pt>
                <c:pt idx="235">
                  <c:v>0.113403</c:v>
                </c:pt>
                <c:pt idx="236">
                  <c:v>0.12231400000000001</c:v>
                </c:pt>
                <c:pt idx="237">
                  <c:v>0.11731</c:v>
                </c:pt>
                <c:pt idx="238">
                  <c:v>9.6312999999999996E-2</c:v>
                </c:pt>
                <c:pt idx="239">
                  <c:v>0.106812</c:v>
                </c:pt>
                <c:pt idx="240">
                  <c:v>0.12109399999999999</c:v>
                </c:pt>
                <c:pt idx="241">
                  <c:v>9.8266999999999993E-2</c:v>
                </c:pt>
                <c:pt idx="242">
                  <c:v>9.7778000000000004E-2</c:v>
                </c:pt>
                <c:pt idx="243">
                  <c:v>0.12512200000000001</c:v>
                </c:pt>
                <c:pt idx="244">
                  <c:v>9.5092999999999997E-2</c:v>
                </c:pt>
                <c:pt idx="245">
                  <c:v>9.9364999999999995E-2</c:v>
                </c:pt>
                <c:pt idx="246">
                  <c:v>9.9487000000000006E-2</c:v>
                </c:pt>
                <c:pt idx="247">
                  <c:v>9.7290000000000001E-2</c:v>
                </c:pt>
                <c:pt idx="248">
                  <c:v>0.103149</c:v>
                </c:pt>
                <c:pt idx="249">
                  <c:v>9.6680000000000002E-2</c:v>
                </c:pt>
                <c:pt idx="250">
                  <c:v>8.7646000000000002E-2</c:v>
                </c:pt>
                <c:pt idx="251">
                  <c:v>9.9731E-2</c:v>
                </c:pt>
                <c:pt idx="252">
                  <c:v>0.106323</c:v>
                </c:pt>
                <c:pt idx="253">
                  <c:v>9.2772999999999994E-2</c:v>
                </c:pt>
                <c:pt idx="254">
                  <c:v>9.9364999999999995E-2</c:v>
                </c:pt>
                <c:pt idx="255">
                  <c:v>0.12353500000000001</c:v>
                </c:pt>
                <c:pt idx="256">
                  <c:v>0.130493</c:v>
                </c:pt>
                <c:pt idx="257">
                  <c:v>0.11438</c:v>
                </c:pt>
                <c:pt idx="258">
                  <c:v>0.12170400000000001</c:v>
                </c:pt>
                <c:pt idx="259">
                  <c:v>0.10778799999999999</c:v>
                </c:pt>
                <c:pt idx="260">
                  <c:v>0.107544</c:v>
                </c:pt>
                <c:pt idx="261">
                  <c:v>9.1187000000000004E-2</c:v>
                </c:pt>
                <c:pt idx="262">
                  <c:v>9.8266999999999993E-2</c:v>
                </c:pt>
                <c:pt idx="263">
                  <c:v>9.6801999999999999E-2</c:v>
                </c:pt>
                <c:pt idx="264">
                  <c:v>9.9975999999999995E-2</c:v>
                </c:pt>
                <c:pt idx="265">
                  <c:v>0.10302699999999999</c:v>
                </c:pt>
                <c:pt idx="266">
                  <c:v>0.104004</c:v>
                </c:pt>
                <c:pt idx="267">
                  <c:v>9.6190999999999999E-2</c:v>
                </c:pt>
                <c:pt idx="268">
                  <c:v>9.4727000000000006E-2</c:v>
                </c:pt>
                <c:pt idx="269">
                  <c:v>9.5337000000000005E-2</c:v>
                </c:pt>
                <c:pt idx="270">
                  <c:v>9.2162999999999995E-2</c:v>
                </c:pt>
                <c:pt idx="271">
                  <c:v>0.104126</c:v>
                </c:pt>
                <c:pt idx="272">
                  <c:v>9.2772999999999994E-2</c:v>
                </c:pt>
                <c:pt idx="273">
                  <c:v>0.11022899999999999</c:v>
                </c:pt>
                <c:pt idx="274">
                  <c:v>0.10253900000000001</c:v>
                </c:pt>
                <c:pt idx="275">
                  <c:v>9.0819999999999998E-2</c:v>
                </c:pt>
                <c:pt idx="276">
                  <c:v>9.2040999999999998E-2</c:v>
                </c:pt>
                <c:pt idx="277">
                  <c:v>0.103394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44-48C0-97CA-E3C7E984DD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079824"/>
        <c:axId val="598077528"/>
      </c:scatterChart>
      <c:valAx>
        <c:axId val="598069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VQD steps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069328"/>
        <c:crossesAt val="-1000"/>
        <c:crossBetween val="midCat"/>
      </c:valAx>
      <c:valAx>
        <c:axId val="598069328"/>
        <c:scaling>
          <c:orientation val="minMax"/>
          <c:max val="-400"/>
          <c:min val="-7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 (mHa)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069000"/>
        <c:crosses val="autoZero"/>
        <c:crossBetween val="midCat"/>
      </c:valAx>
      <c:valAx>
        <c:axId val="598077528"/>
        <c:scaling>
          <c:orientation val="minMax"/>
          <c:max val="1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Overlap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079824"/>
        <c:crosses val="max"/>
        <c:crossBetween val="midCat"/>
        <c:majorUnit val="0.2"/>
      </c:valAx>
      <c:valAx>
        <c:axId val="598079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98077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488046640590756"/>
          <c:y val="3.1752435240780127E-2"/>
          <c:w val="0.16992069049937086"/>
          <c:h val="0.12075222085338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219185725428574"/>
          <c:y val="2.7408940580275921E-2"/>
          <c:w val="0.73733558793220266"/>
          <c:h val="0.83677526277409897"/>
        </c:manualLayout>
      </c:layout>
      <c:scatterChart>
        <c:scatterStyle val="lineMarker"/>
        <c:varyColors val="0"/>
        <c:ser>
          <c:idx val="0"/>
          <c:order val="0"/>
          <c:tx>
            <c:strRef>
              <c:f>figure12to8!$AM$2</c:f>
              <c:strCache>
                <c:ptCount val="1"/>
                <c:pt idx="0">
                  <c:v>Energy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figure12to8!$AL$3:$AL$282</c:f>
              <c:numCache>
                <c:formatCode>General</c:formatCode>
                <c:ptCount val="2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</c:numCache>
            </c:numRef>
          </c:xVal>
          <c:yVal>
            <c:numRef>
              <c:f>figure12to8!$AM$3:$AM$282</c:f>
              <c:numCache>
                <c:formatCode>General</c:formatCode>
                <c:ptCount val="280"/>
                <c:pt idx="0">
                  <c:v>-590.00900000000001</c:v>
                </c:pt>
                <c:pt idx="1">
                  <c:v>-592.02499999999998</c:v>
                </c:pt>
                <c:pt idx="2">
                  <c:v>-587.01800000000003</c:v>
                </c:pt>
                <c:pt idx="3">
                  <c:v>-593.92200000000003</c:v>
                </c:pt>
                <c:pt idx="4">
                  <c:v>-587.56899999999996</c:v>
                </c:pt>
                <c:pt idx="5">
                  <c:v>-589.42899999999997</c:v>
                </c:pt>
                <c:pt idx="6">
                  <c:v>-588.82100000000003</c:v>
                </c:pt>
                <c:pt idx="7">
                  <c:v>-589.10599999999999</c:v>
                </c:pt>
                <c:pt idx="8">
                  <c:v>-593.28300000000002</c:v>
                </c:pt>
                <c:pt idx="9">
                  <c:v>-592.37699999999995</c:v>
                </c:pt>
                <c:pt idx="10">
                  <c:v>-588.005</c:v>
                </c:pt>
                <c:pt idx="11">
                  <c:v>-590.82500000000005</c:v>
                </c:pt>
                <c:pt idx="12">
                  <c:v>-588.21</c:v>
                </c:pt>
                <c:pt idx="13">
                  <c:v>-588.36500000000001</c:v>
                </c:pt>
                <c:pt idx="14">
                  <c:v>-591.17399999999998</c:v>
                </c:pt>
                <c:pt idx="15">
                  <c:v>-592.68600000000004</c:v>
                </c:pt>
                <c:pt idx="16">
                  <c:v>-589.46199999999999</c:v>
                </c:pt>
                <c:pt idx="17">
                  <c:v>-587.20000000000005</c:v>
                </c:pt>
                <c:pt idx="18">
                  <c:v>-587.64200000000005</c:v>
                </c:pt>
                <c:pt idx="19">
                  <c:v>-592.29</c:v>
                </c:pt>
                <c:pt idx="20">
                  <c:v>-591.71799999999996</c:v>
                </c:pt>
                <c:pt idx="21">
                  <c:v>-589.97699999999998</c:v>
                </c:pt>
                <c:pt idx="22">
                  <c:v>-593.54499999999996</c:v>
                </c:pt>
                <c:pt idx="23">
                  <c:v>-590.33799999999997</c:v>
                </c:pt>
                <c:pt idx="24">
                  <c:v>-589.84500000000003</c:v>
                </c:pt>
                <c:pt idx="25">
                  <c:v>-584.89200000000005</c:v>
                </c:pt>
                <c:pt idx="26">
                  <c:v>-590.70699999999999</c:v>
                </c:pt>
                <c:pt idx="27">
                  <c:v>-591.45699999999999</c:v>
                </c:pt>
                <c:pt idx="28">
                  <c:v>-590.52499999999998</c:v>
                </c:pt>
                <c:pt idx="29">
                  <c:v>-594.70299999999997</c:v>
                </c:pt>
                <c:pt idx="30">
                  <c:v>-586.27599999999995</c:v>
                </c:pt>
                <c:pt idx="31">
                  <c:v>-589.947</c:v>
                </c:pt>
                <c:pt idx="32">
                  <c:v>-587.02300000000002</c:v>
                </c:pt>
                <c:pt idx="33">
                  <c:v>-590.14099999999996</c:v>
                </c:pt>
                <c:pt idx="34">
                  <c:v>-591.64200000000005</c:v>
                </c:pt>
                <c:pt idx="35">
                  <c:v>-586.38300000000004</c:v>
                </c:pt>
                <c:pt idx="36">
                  <c:v>-591.99800000000005</c:v>
                </c:pt>
                <c:pt idx="37">
                  <c:v>-594.45600000000002</c:v>
                </c:pt>
                <c:pt idx="38">
                  <c:v>-590.74800000000005</c:v>
                </c:pt>
                <c:pt idx="39">
                  <c:v>-590.03599999999994</c:v>
                </c:pt>
                <c:pt idx="40">
                  <c:v>-586.49800000000005</c:v>
                </c:pt>
                <c:pt idx="41">
                  <c:v>-590.11800000000005</c:v>
                </c:pt>
                <c:pt idx="42">
                  <c:v>-590.17700000000002</c:v>
                </c:pt>
                <c:pt idx="43">
                  <c:v>-593.31500000000005</c:v>
                </c:pt>
                <c:pt idx="44">
                  <c:v>-590.29</c:v>
                </c:pt>
                <c:pt idx="45">
                  <c:v>-590.33299999999997</c:v>
                </c:pt>
                <c:pt idx="46">
                  <c:v>-592.79100000000005</c:v>
                </c:pt>
                <c:pt idx="47">
                  <c:v>-589.15800000000002</c:v>
                </c:pt>
                <c:pt idx="48">
                  <c:v>-588.81200000000001</c:v>
                </c:pt>
                <c:pt idx="49">
                  <c:v>-592.39800000000002</c:v>
                </c:pt>
                <c:pt idx="50">
                  <c:v>-591.43899999999996</c:v>
                </c:pt>
                <c:pt idx="51">
                  <c:v>-594.53399999999999</c:v>
                </c:pt>
                <c:pt idx="52">
                  <c:v>-598.928</c:v>
                </c:pt>
                <c:pt idx="53">
                  <c:v>-593.84900000000005</c:v>
                </c:pt>
                <c:pt idx="54">
                  <c:v>-593.06299999999999</c:v>
                </c:pt>
                <c:pt idx="55">
                  <c:v>-594.91899999999998</c:v>
                </c:pt>
                <c:pt idx="56">
                  <c:v>-595.13099999999997</c:v>
                </c:pt>
                <c:pt idx="57">
                  <c:v>-586.851</c:v>
                </c:pt>
                <c:pt idx="58">
                  <c:v>-593.12300000000005</c:v>
                </c:pt>
                <c:pt idx="59">
                  <c:v>-590.255</c:v>
                </c:pt>
                <c:pt idx="60">
                  <c:v>-594.59199999999998</c:v>
                </c:pt>
                <c:pt idx="61">
                  <c:v>-593.77200000000005</c:v>
                </c:pt>
                <c:pt idx="62">
                  <c:v>-594.81799999999998</c:v>
                </c:pt>
                <c:pt idx="63">
                  <c:v>-592.78700000000003</c:v>
                </c:pt>
                <c:pt idx="64">
                  <c:v>-584.87800000000004</c:v>
                </c:pt>
                <c:pt idx="65">
                  <c:v>-602.13800000000003</c:v>
                </c:pt>
                <c:pt idx="66">
                  <c:v>-597.05200000000002</c:v>
                </c:pt>
                <c:pt idx="67">
                  <c:v>-606.58900000000006</c:v>
                </c:pt>
                <c:pt idx="68">
                  <c:v>-609.61300000000006</c:v>
                </c:pt>
                <c:pt idx="69">
                  <c:v>-621.38099999999997</c:v>
                </c:pt>
                <c:pt idx="70">
                  <c:v>-611.26900000000001</c:v>
                </c:pt>
                <c:pt idx="71">
                  <c:v>-622.36</c:v>
                </c:pt>
                <c:pt idx="72">
                  <c:v>-602.13400000000001</c:v>
                </c:pt>
                <c:pt idx="73">
                  <c:v>-613.79</c:v>
                </c:pt>
                <c:pt idx="74">
                  <c:v>-608.68600000000004</c:v>
                </c:pt>
                <c:pt idx="75">
                  <c:v>-591.69299999999998</c:v>
                </c:pt>
                <c:pt idx="76">
                  <c:v>-573.57899999999995</c:v>
                </c:pt>
                <c:pt idx="77">
                  <c:v>-601.29300000000001</c:v>
                </c:pt>
                <c:pt idx="78">
                  <c:v>-584.09500000000003</c:v>
                </c:pt>
                <c:pt idx="79">
                  <c:v>-546.745</c:v>
                </c:pt>
                <c:pt idx="80">
                  <c:v>-551.79100000000005</c:v>
                </c:pt>
                <c:pt idx="81">
                  <c:v>-542.22400000000005</c:v>
                </c:pt>
                <c:pt idx="82">
                  <c:v>-532.61599999999999</c:v>
                </c:pt>
                <c:pt idx="83">
                  <c:v>-554.27200000000005</c:v>
                </c:pt>
                <c:pt idx="84">
                  <c:v>-533.48800000000006</c:v>
                </c:pt>
                <c:pt idx="85">
                  <c:v>-548.13499999999999</c:v>
                </c:pt>
                <c:pt idx="86">
                  <c:v>-559.59900000000005</c:v>
                </c:pt>
                <c:pt idx="87">
                  <c:v>-532.56600000000003</c:v>
                </c:pt>
                <c:pt idx="88">
                  <c:v>-540.42499999999995</c:v>
                </c:pt>
                <c:pt idx="89">
                  <c:v>-537.08199999999999</c:v>
                </c:pt>
                <c:pt idx="90">
                  <c:v>-522.42200000000003</c:v>
                </c:pt>
                <c:pt idx="91">
                  <c:v>-549.27200000000005</c:v>
                </c:pt>
                <c:pt idx="92">
                  <c:v>-530.23299999999995</c:v>
                </c:pt>
                <c:pt idx="93">
                  <c:v>-527.04999999999995</c:v>
                </c:pt>
                <c:pt idx="94">
                  <c:v>-545.67100000000005</c:v>
                </c:pt>
                <c:pt idx="95">
                  <c:v>-511.97500000000002</c:v>
                </c:pt>
                <c:pt idx="96">
                  <c:v>-530.97699999999998</c:v>
                </c:pt>
                <c:pt idx="97">
                  <c:v>-522.18399999999997</c:v>
                </c:pt>
                <c:pt idx="98">
                  <c:v>-503.51100000000002</c:v>
                </c:pt>
                <c:pt idx="99">
                  <c:v>-541.66999999999996</c:v>
                </c:pt>
                <c:pt idx="100">
                  <c:v>-544.37699999999995</c:v>
                </c:pt>
                <c:pt idx="101">
                  <c:v>-496.42899999999997</c:v>
                </c:pt>
                <c:pt idx="102">
                  <c:v>-511.74400000000003</c:v>
                </c:pt>
                <c:pt idx="103">
                  <c:v>-522.95299999999997</c:v>
                </c:pt>
                <c:pt idx="104">
                  <c:v>-492.80399999999997</c:v>
                </c:pt>
                <c:pt idx="105">
                  <c:v>-530.68899999999996</c:v>
                </c:pt>
                <c:pt idx="106">
                  <c:v>-502.75099999999998</c:v>
                </c:pt>
                <c:pt idx="107">
                  <c:v>-512.05200000000002</c:v>
                </c:pt>
                <c:pt idx="108">
                  <c:v>-502.86099999999999</c:v>
                </c:pt>
                <c:pt idx="109">
                  <c:v>-513.85</c:v>
                </c:pt>
                <c:pt idx="110">
                  <c:v>-506.93799999999999</c:v>
                </c:pt>
                <c:pt idx="111">
                  <c:v>-497.78</c:v>
                </c:pt>
                <c:pt idx="112">
                  <c:v>-509.78699999999998</c:v>
                </c:pt>
                <c:pt idx="113">
                  <c:v>-508.24799999999999</c:v>
                </c:pt>
                <c:pt idx="114">
                  <c:v>-520.40899999999999</c:v>
                </c:pt>
                <c:pt idx="115">
                  <c:v>-478.86799999999999</c:v>
                </c:pt>
                <c:pt idx="116">
                  <c:v>-496.60899999999998</c:v>
                </c:pt>
                <c:pt idx="117">
                  <c:v>-497.17200000000003</c:v>
                </c:pt>
                <c:pt idx="118">
                  <c:v>-511.22399999999999</c:v>
                </c:pt>
                <c:pt idx="119">
                  <c:v>-475.54500000000002</c:v>
                </c:pt>
                <c:pt idx="120">
                  <c:v>-490.19799999999998</c:v>
                </c:pt>
                <c:pt idx="121">
                  <c:v>-489.36799999999999</c:v>
                </c:pt>
                <c:pt idx="122">
                  <c:v>-504.63299999999998</c:v>
                </c:pt>
                <c:pt idx="123">
                  <c:v>-471.08300000000003</c:v>
                </c:pt>
                <c:pt idx="124">
                  <c:v>-498.75900000000001</c:v>
                </c:pt>
                <c:pt idx="125">
                  <c:v>-470.74299999999999</c:v>
                </c:pt>
                <c:pt idx="126">
                  <c:v>-493.49299999999999</c:v>
                </c:pt>
                <c:pt idx="127">
                  <c:v>-497.7</c:v>
                </c:pt>
                <c:pt idx="128">
                  <c:v>-498.26400000000001</c:v>
                </c:pt>
                <c:pt idx="129">
                  <c:v>-493.43900000000002</c:v>
                </c:pt>
                <c:pt idx="130">
                  <c:v>-507.17200000000003</c:v>
                </c:pt>
                <c:pt idx="131">
                  <c:v>-476.15800000000002</c:v>
                </c:pt>
                <c:pt idx="132">
                  <c:v>-472.78300000000002</c:v>
                </c:pt>
                <c:pt idx="133">
                  <c:v>-506.887</c:v>
                </c:pt>
                <c:pt idx="134">
                  <c:v>-489.52199999999999</c:v>
                </c:pt>
                <c:pt idx="135">
                  <c:v>-517.31299999999999</c:v>
                </c:pt>
                <c:pt idx="136">
                  <c:v>-501.23599999999999</c:v>
                </c:pt>
                <c:pt idx="137">
                  <c:v>-501.96499999999997</c:v>
                </c:pt>
                <c:pt idx="138">
                  <c:v>-491.255</c:v>
                </c:pt>
                <c:pt idx="139">
                  <c:v>-514.18799999999999</c:v>
                </c:pt>
                <c:pt idx="140">
                  <c:v>-490.983</c:v>
                </c:pt>
                <c:pt idx="141">
                  <c:v>-508.70100000000002</c:v>
                </c:pt>
                <c:pt idx="142">
                  <c:v>-480.43900000000002</c:v>
                </c:pt>
                <c:pt idx="143">
                  <c:v>-507.08</c:v>
                </c:pt>
                <c:pt idx="144">
                  <c:v>-494.37099999999998</c:v>
                </c:pt>
                <c:pt idx="145">
                  <c:v>-491.24900000000002</c:v>
                </c:pt>
                <c:pt idx="146">
                  <c:v>-501.52800000000002</c:v>
                </c:pt>
                <c:pt idx="147">
                  <c:v>-479.98099999999999</c:v>
                </c:pt>
                <c:pt idx="148">
                  <c:v>-483.25400000000002</c:v>
                </c:pt>
                <c:pt idx="149">
                  <c:v>-498.33300000000003</c:v>
                </c:pt>
                <c:pt idx="150">
                  <c:v>-477.46300000000002</c:v>
                </c:pt>
                <c:pt idx="151">
                  <c:v>-512.08600000000001</c:v>
                </c:pt>
                <c:pt idx="152">
                  <c:v>-505.887</c:v>
                </c:pt>
                <c:pt idx="153">
                  <c:v>-488.25599999999997</c:v>
                </c:pt>
                <c:pt idx="154">
                  <c:v>-494.87799999999999</c:v>
                </c:pt>
                <c:pt idx="155">
                  <c:v>-495.85199999999998</c:v>
                </c:pt>
                <c:pt idx="156">
                  <c:v>-474.928</c:v>
                </c:pt>
                <c:pt idx="157">
                  <c:v>-511.536</c:v>
                </c:pt>
                <c:pt idx="158">
                  <c:v>-485.30599999999998</c:v>
                </c:pt>
                <c:pt idx="159">
                  <c:v>-521.11800000000005</c:v>
                </c:pt>
                <c:pt idx="160">
                  <c:v>-522.29499999999996</c:v>
                </c:pt>
                <c:pt idx="161">
                  <c:v>-504.35700000000003</c:v>
                </c:pt>
                <c:pt idx="162">
                  <c:v>-498.02300000000002</c:v>
                </c:pt>
                <c:pt idx="163">
                  <c:v>-522.78399999999999</c:v>
                </c:pt>
                <c:pt idx="164">
                  <c:v>-526.274</c:v>
                </c:pt>
                <c:pt idx="165">
                  <c:v>-513.92499999999995</c:v>
                </c:pt>
                <c:pt idx="166">
                  <c:v>-512.99300000000005</c:v>
                </c:pt>
                <c:pt idx="167">
                  <c:v>-526.24</c:v>
                </c:pt>
                <c:pt idx="168">
                  <c:v>-513.61099999999999</c:v>
                </c:pt>
                <c:pt idx="169">
                  <c:v>-524.79899999999998</c:v>
                </c:pt>
                <c:pt idx="170">
                  <c:v>-527.13900000000001</c:v>
                </c:pt>
                <c:pt idx="171">
                  <c:v>-518.322</c:v>
                </c:pt>
                <c:pt idx="172">
                  <c:v>-534.32399999999996</c:v>
                </c:pt>
                <c:pt idx="173">
                  <c:v>-510.18700000000001</c:v>
                </c:pt>
                <c:pt idx="174">
                  <c:v>-519.15499999999997</c:v>
                </c:pt>
                <c:pt idx="175">
                  <c:v>-536.00400000000002</c:v>
                </c:pt>
                <c:pt idx="176">
                  <c:v>-520.82000000000005</c:v>
                </c:pt>
                <c:pt idx="177">
                  <c:v>-542.24</c:v>
                </c:pt>
                <c:pt idx="178">
                  <c:v>-526.01300000000003</c:v>
                </c:pt>
                <c:pt idx="179">
                  <c:v>-544.70100000000002</c:v>
                </c:pt>
                <c:pt idx="180">
                  <c:v>-533.21400000000006</c:v>
                </c:pt>
                <c:pt idx="181">
                  <c:v>-546.40200000000004</c:v>
                </c:pt>
                <c:pt idx="182">
                  <c:v>-539.28399999999999</c:v>
                </c:pt>
                <c:pt idx="183">
                  <c:v>-548.29300000000001</c:v>
                </c:pt>
                <c:pt idx="184">
                  <c:v>-550.524</c:v>
                </c:pt>
                <c:pt idx="185">
                  <c:v>-531.77099999999996</c:v>
                </c:pt>
                <c:pt idx="186">
                  <c:v>-550.423</c:v>
                </c:pt>
                <c:pt idx="187">
                  <c:v>-550.01599999999996</c:v>
                </c:pt>
                <c:pt idx="188">
                  <c:v>-554.81100000000004</c:v>
                </c:pt>
                <c:pt idx="189">
                  <c:v>-536.404</c:v>
                </c:pt>
                <c:pt idx="190">
                  <c:v>-541.678</c:v>
                </c:pt>
                <c:pt idx="191">
                  <c:v>-552.39099999999996</c:v>
                </c:pt>
                <c:pt idx="192">
                  <c:v>-542.59299999999996</c:v>
                </c:pt>
                <c:pt idx="193">
                  <c:v>-548.69100000000003</c:v>
                </c:pt>
                <c:pt idx="194">
                  <c:v>-555.18200000000002</c:v>
                </c:pt>
                <c:pt idx="195">
                  <c:v>-536.94299999999998</c:v>
                </c:pt>
                <c:pt idx="196">
                  <c:v>-552.71100000000001</c:v>
                </c:pt>
                <c:pt idx="197">
                  <c:v>-535.47400000000005</c:v>
                </c:pt>
                <c:pt idx="198">
                  <c:v>-549.58000000000004</c:v>
                </c:pt>
                <c:pt idx="199">
                  <c:v>-542.35699999999997</c:v>
                </c:pt>
                <c:pt idx="200">
                  <c:v>-537.11199999999997</c:v>
                </c:pt>
                <c:pt idx="201">
                  <c:v>-554.96900000000005</c:v>
                </c:pt>
                <c:pt idx="202">
                  <c:v>-554.60400000000004</c:v>
                </c:pt>
                <c:pt idx="203">
                  <c:v>-546.10500000000002</c:v>
                </c:pt>
                <c:pt idx="204">
                  <c:v>-543.26199999999994</c:v>
                </c:pt>
                <c:pt idx="205">
                  <c:v>-555.74599999999998</c:v>
                </c:pt>
                <c:pt idx="206">
                  <c:v>-554.59199999999998</c:v>
                </c:pt>
                <c:pt idx="207">
                  <c:v>-552.05600000000004</c:v>
                </c:pt>
                <c:pt idx="208">
                  <c:v>-553.77200000000005</c:v>
                </c:pt>
                <c:pt idx="209">
                  <c:v>-552.46500000000003</c:v>
                </c:pt>
                <c:pt idx="210">
                  <c:v>-538.99400000000003</c:v>
                </c:pt>
                <c:pt idx="211">
                  <c:v>-558.61400000000003</c:v>
                </c:pt>
                <c:pt idx="212">
                  <c:v>-559.16099999999994</c:v>
                </c:pt>
                <c:pt idx="213">
                  <c:v>-549.61800000000005</c:v>
                </c:pt>
                <c:pt idx="214">
                  <c:v>-545.70000000000005</c:v>
                </c:pt>
                <c:pt idx="215">
                  <c:v>-562.83100000000002</c:v>
                </c:pt>
                <c:pt idx="216">
                  <c:v>-563.35400000000004</c:v>
                </c:pt>
                <c:pt idx="217">
                  <c:v>-542.98</c:v>
                </c:pt>
                <c:pt idx="218">
                  <c:v>-549.83799999999997</c:v>
                </c:pt>
                <c:pt idx="219">
                  <c:v>-562.74599999999998</c:v>
                </c:pt>
                <c:pt idx="220">
                  <c:v>-552.73500000000001</c:v>
                </c:pt>
                <c:pt idx="221">
                  <c:v>-560.83000000000004</c:v>
                </c:pt>
                <c:pt idx="222">
                  <c:v>-562.745</c:v>
                </c:pt>
                <c:pt idx="223">
                  <c:v>-554.71400000000006</c:v>
                </c:pt>
                <c:pt idx="224">
                  <c:v>-562.70699999999999</c:v>
                </c:pt>
                <c:pt idx="225">
                  <c:v>-548.36699999999996</c:v>
                </c:pt>
                <c:pt idx="226">
                  <c:v>-563.53200000000004</c:v>
                </c:pt>
                <c:pt idx="227">
                  <c:v>-558.01499999999999</c:v>
                </c:pt>
                <c:pt idx="228">
                  <c:v>-564.01099999999997</c:v>
                </c:pt>
                <c:pt idx="229">
                  <c:v>-557.93200000000002</c:v>
                </c:pt>
                <c:pt idx="230">
                  <c:v>-554.88599999999997</c:v>
                </c:pt>
                <c:pt idx="231">
                  <c:v>-568.40899999999999</c:v>
                </c:pt>
                <c:pt idx="232">
                  <c:v>-556.29</c:v>
                </c:pt>
                <c:pt idx="233">
                  <c:v>-567.24599999999998</c:v>
                </c:pt>
                <c:pt idx="234">
                  <c:v>-555.625</c:v>
                </c:pt>
                <c:pt idx="235">
                  <c:v>-563.70699999999999</c:v>
                </c:pt>
                <c:pt idx="236">
                  <c:v>-558.548</c:v>
                </c:pt>
                <c:pt idx="237">
                  <c:v>-562.37400000000002</c:v>
                </c:pt>
                <c:pt idx="238">
                  <c:v>-564.28700000000003</c:v>
                </c:pt>
                <c:pt idx="239">
                  <c:v>-557.71500000000003</c:v>
                </c:pt>
                <c:pt idx="240">
                  <c:v>-560.26099999999997</c:v>
                </c:pt>
                <c:pt idx="241">
                  <c:v>-556.17499999999995</c:v>
                </c:pt>
                <c:pt idx="242">
                  <c:v>-567.47299999999996</c:v>
                </c:pt>
                <c:pt idx="243">
                  <c:v>-554.32000000000005</c:v>
                </c:pt>
                <c:pt idx="244">
                  <c:v>-570.31899999999996</c:v>
                </c:pt>
                <c:pt idx="245">
                  <c:v>-557.51900000000001</c:v>
                </c:pt>
                <c:pt idx="246">
                  <c:v>-570.77599999999995</c:v>
                </c:pt>
                <c:pt idx="247">
                  <c:v>-558.29200000000003</c:v>
                </c:pt>
                <c:pt idx="248">
                  <c:v>-564.82600000000002</c:v>
                </c:pt>
                <c:pt idx="249">
                  <c:v>-562.53499999999997</c:v>
                </c:pt>
                <c:pt idx="250">
                  <c:v>-566.28200000000004</c:v>
                </c:pt>
                <c:pt idx="251">
                  <c:v>-561.07500000000005</c:v>
                </c:pt>
                <c:pt idx="252">
                  <c:v>-559.22900000000004</c:v>
                </c:pt>
                <c:pt idx="253">
                  <c:v>-567.83199999999999</c:v>
                </c:pt>
                <c:pt idx="254">
                  <c:v>-568.16899999999998</c:v>
                </c:pt>
                <c:pt idx="255">
                  <c:v>-557.75400000000002</c:v>
                </c:pt>
                <c:pt idx="256">
                  <c:v>-567.17700000000002</c:v>
                </c:pt>
                <c:pt idx="257">
                  <c:v>-560.12099999999998</c:v>
                </c:pt>
                <c:pt idx="258">
                  <c:v>-567.72900000000004</c:v>
                </c:pt>
                <c:pt idx="259">
                  <c:v>-564.22500000000002</c:v>
                </c:pt>
                <c:pt idx="260">
                  <c:v>-562.33399999999995</c:v>
                </c:pt>
                <c:pt idx="261">
                  <c:v>-567.20100000000002</c:v>
                </c:pt>
                <c:pt idx="262">
                  <c:v>-560.09</c:v>
                </c:pt>
                <c:pt idx="263">
                  <c:v>-566.51</c:v>
                </c:pt>
                <c:pt idx="264">
                  <c:v>-560.47199999999998</c:v>
                </c:pt>
                <c:pt idx="265">
                  <c:v>-572.24800000000005</c:v>
                </c:pt>
                <c:pt idx="266">
                  <c:v>-560.99</c:v>
                </c:pt>
                <c:pt idx="267">
                  <c:v>-570.56500000000005</c:v>
                </c:pt>
                <c:pt idx="268">
                  <c:v>-572.18700000000001</c:v>
                </c:pt>
                <c:pt idx="269">
                  <c:v>-562.55899999999997</c:v>
                </c:pt>
                <c:pt idx="270">
                  <c:v>-570.82600000000002</c:v>
                </c:pt>
                <c:pt idx="271">
                  <c:v>-567.34900000000005</c:v>
                </c:pt>
                <c:pt idx="272">
                  <c:v>-571.62400000000002</c:v>
                </c:pt>
                <c:pt idx="273">
                  <c:v>-567.65099999999995</c:v>
                </c:pt>
                <c:pt idx="274">
                  <c:v>-560.53499999999997</c:v>
                </c:pt>
                <c:pt idx="275">
                  <c:v>-574.11800000000005</c:v>
                </c:pt>
                <c:pt idx="276">
                  <c:v>-564.49699999999996</c:v>
                </c:pt>
                <c:pt idx="277">
                  <c:v>-570.50699999999995</c:v>
                </c:pt>
                <c:pt idx="278">
                  <c:v>-562.68200000000002</c:v>
                </c:pt>
                <c:pt idx="279">
                  <c:v>-571.52800000000002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5F-4261-86E4-6F0FA2309F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069000"/>
        <c:axId val="598069328"/>
      </c:scatterChart>
      <c:scatterChart>
        <c:scatterStyle val="lineMarker"/>
        <c:varyColors val="0"/>
        <c:ser>
          <c:idx val="1"/>
          <c:order val="1"/>
          <c:tx>
            <c:strRef>
              <c:f>figure12to8!$AN$2</c:f>
              <c:strCache>
                <c:ptCount val="1"/>
                <c:pt idx="0">
                  <c:v>Overlap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figure12to8!$AL$3:$AL$282</c:f>
              <c:numCache>
                <c:formatCode>General</c:formatCode>
                <c:ptCount val="2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</c:numCache>
            </c:numRef>
          </c:xVal>
          <c:yVal>
            <c:numRef>
              <c:f>figure12to8!$AN$3:$AN$282</c:f>
              <c:numCache>
                <c:formatCode>General</c:formatCode>
                <c:ptCount val="280"/>
                <c:pt idx="0">
                  <c:v>1.0013430000000001</c:v>
                </c:pt>
                <c:pt idx="1">
                  <c:v>0.97997999999999996</c:v>
                </c:pt>
                <c:pt idx="2">
                  <c:v>0.98986799999999997</c:v>
                </c:pt>
                <c:pt idx="3">
                  <c:v>0.98596200000000001</c:v>
                </c:pt>
                <c:pt idx="4">
                  <c:v>0.95837399999999995</c:v>
                </c:pt>
                <c:pt idx="5">
                  <c:v>0.96704100000000004</c:v>
                </c:pt>
                <c:pt idx="6">
                  <c:v>1.001099</c:v>
                </c:pt>
                <c:pt idx="7">
                  <c:v>0.99548300000000001</c:v>
                </c:pt>
                <c:pt idx="8">
                  <c:v>0.99231000000000003</c:v>
                </c:pt>
                <c:pt idx="9">
                  <c:v>0.99072300000000002</c:v>
                </c:pt>
                <c:pt idx="10">
                  <c:v>0.98168900000000003</c:v>
                </c:pt>
                <c:pt idx="11">
                  <c:v>0.98315399999999997</c:v>
                </c:pt>
                <c:pt idx="12">
                  <c:v>0.97851600000000005</c:v>
                </c:pt>
                <c:pt idx="13">
                  <c:v>0.97045899999999996</c:v>
                </c:pt>
                <c:pt idx="14">
                  <c:v>0.99096700000000004</c:v>
                </c:pt>
                <c:pt idx="15">
                  <c:v>0.98840300000000003</c:v>
                </c:pt>
                <c:pt idx="16">
                  <c:v>0.97265599999999997</c:v>
                </c:pt>
                <c:pt idx="17">
                  <c:v>0.98400900000000002</c:v>
                </c:pt>
                <c:pt idx="18">
                  <c:v>0.983765</c:v>
                </c:pt>
                <c:pt idx="19">
                  <c:v>0.98510699999999995</c:v>
                </c:pt>
                <c:pt idx="20">
                  <c:v>0.97412100000000001</c:v>
                </c:pt>
                <c:pt idx="21">
                  <c:v>0.98132299999999995</c:v>
                </c:pt>
                <c:pt idx="22">
                  <c:v>0.99475100000000005</c:v>
                </c:pt>
                <c:pt idx="23">
                  <c:v>0.99816899999999997</c:v>
                </c:pt>
                <c:pt idx="24">
                  <c:v>0.97668500000000003</c:v>
                </c:pt>
                <c:pt idx="25">
                  <c:v>0.992676</c:v>
                </c:pt>
                <c:pt idx="26">
                  <c:v>1.0197750000000001</c:v>
                </c:pt>
                <c:pt idx="27">
                  <c:v>0.97363299999999997</c:v>
                </c:pt>
                <c:pt idx="28">
                  <c:v>0.99316400000000005</c:v>
                </c:pt>
                <c:pt idx="29">
                  <c:v>0.99438499999999996</c:v>
                </c:pt>
                <c:pt idx="30">
                  <c:v>0.96460000000000001</c:v>
                </c:pt>
                <c:pt idx="31">
                  <c:v>0.96899400000000002</c:v>
                </c:pt>
                <c:pt idx="32">
                  <c:v>0.97143599999999997</c:v>
                </c:pt>
                <c:pt idx="33">
                  <c:v>0.97558599999999995</c:v>
                </c:pt>
                <c:pt idx="34">
                  <c:v>0.97412100000000001</c:v>
                </c:pt>
                <c:pt idx="35">
                  <c:v>0.98010299999999995</c:v>
                </c:pt>
                <c:pt idx="36">
                  <c:v>0.99731400000000003</c:v>
                </c:pt>
                <c:pt idx="37">
                  <c:v>0.99816899999999997</c:v>
                </c:pt>
                <c:pt idx="38">
                  <c:v>0.98852499999999999</c:v>
                </c:pt>
                <c:pt idx="39">
                  <c:v>0.97497599999999995</c:v>
                </c:pt>
                <c:pt idx="40">
                  <c:v>0.97424299999999997</c:v>
                </c:pt>
                <c:pt idx="41">
                  <c:v>0.97875999999999996</c:v>
                </c:pt>
                <c:pt idx="42">
                  <c:v>0.99853499999999995</c:v>
                </c:pt>
                <c:pt idx="43">
                  <c:v>0.97814900000000005</c:v>
                </c:pt>
                <c:pt idx="44">
                  <c:v>0.97143599999999997</c:v>
                </c:pt>
                <c:pt idx="45">
                  <c:v>0.97375500000000004</c:v>
                </c:pt>
                <c:pt idx="46">
                  <c:v>0.98083500000000001</c:v>
                </c:pt>
                <c:pt idx="47">
                  <c:v>0.99511700000000003</c:v>
                </c:pt>
                <c:pt idx="48">
                  <c:v>0.98852499999999999</c:v>
                </c:pt>
                <c:pt idx="49">
                  <c:v>0.98144500000000001</c:v>
                </c:pt>
                <c:pt idx="50">
                  <c:v>0.99353000000000002</c:v>
                </c:pt>
                <c:pt idx="51">
                  <c:v>0.96875</c:v>
                </c:pt>
                <c:pt idx="52">
                  <c:v>0.96118199999999998</c:v>
                </c:pt>
                <c:pt idx="53">
                  <c:v>0.95568799999999998</c:v>
                </c:pt>
                <c:pt idx="54">
                  <c:v>0.96093799999999996</c:v>
                </c:pt>
                <c:pt idx="55">
                  <c:v>0.93847700000000001</c:v>
                </c:pt>
                <c:pt idx="56">
                  <c:v>0.94079599999999997</c:v>
                </c:pt>
                <c:pt idx="57">
                  <c:v>0.91979999999999995</c:v>
                </c:pt>
                <c:pt idx="58">
                  <c:v>0.912964</c:v>
                </c:pt>
                <c:pt idx="59">
                  <c:v>0.95129399999999997</c:v>
                </c:pt>
                <c:pt idx="60">
                  <c:v>0.90356400000000003</c:v>
                </c:pt>
                <c:pt idx="61">
                  <c:v>0.92272900000000002</c:v>
                </c:pt>
                <c:pt idx="62">
                  <c:v>0.89587399999999995</c:v>
                </c:pt>
                <c:pt idx="63">
                  <c:v>0.91381800000000002</c:v>
                </c:pt>
                <c:pt idx="64">
                  <c:v>0.90332000000000001</c:v>
                </c:pt>
                <c:pt idx="65">
                  <c:v>0.89685099999999995</c:v>
                </c:pt>
                <c:pt idx="66">
                  <c:v>0.92004399999999997</c:v>
                </c:pt>
                <c:pt idx="67">
                  <c:v>0.84484899999999996</c:v>
                </c:pt>
                <c:pt idx="68">
                  <c:v>0.82189900000000005</c:v>
                </c:pt>
                <c:pt idx="69">
                  <c:v>0.82617200000000002</c:v>
                </c:pt>
                <c:pt idx="70">
                  <c:v>0.779053</c:v>
                </c:pt>
                <c:pt idx="71">
                  <c:v>0.84484899999999996</c:v>
                </c:pt>
                <c:pt idx="72">
                  <c:v>0.75183100000000003</c:v>
                </c:pt>
                <c:pt idx="73">
                  <c:v>0.82214399999999999</c:v>
                </c:pt>
                <c:pt idx="74">
                  <c:v>0.78039599999999998</c:v>
                </c:pt>
                <c:pt idx="75">
                  <c:v>0.69811999999999996</c:v>
                </c:pt>
                <c:pt idx="76">
                  <c:v>0.64147900000000002</c:v>
                </c:pt>
                <c:pt idx="77">
                  <c:v>0.75158700000000001</c:v>
                </c:pt>
                <c:pt idx="78">
                  <c:v>0.65710400000000002</c:v>
                </c:pt>
                <c:pt idx="79">
                  <c:v>0.55090300000000003</c:v>
                </c:pt>
                <c:pt idx="80">
                  <c:v>0.58508300000000002</c:v>
                </c:pt>
                <c:pt idx="81">
                  <c:v>0.54284699999999997</c:v>
                </c:pt>
                <c:pt idx="82">
                  <c:v>0.51940900000000001</c:v>
                </c:pt>
                <c:pt idx="83">
                  <c:v>0.554199</c:v>
                </c:pt>
                <c:pt idx="84">
                  <c:v>0.54479999999999995</c:v>
                </c:pt>
                <c:pt idx="85">
                  <c:v>0.52417000000000002</c:v>
                </c:pt>
                <c:pt idx="86">
                  <c:v>0.56384299999999998</c:v>
                </c:pt>
                <c:pt idx="87">
                  <c:v>0.48974600000000001</c:v>
                </c:pt>
                <c:pt idx="88">
                  <c:v>0.55017099999999997</c:v>
                </c:pt>
                <c:pt idx="89">
                  <c:v>0.47521999999999998</c:v>
                </c:pt>
                <c:pt idx="90">
                  <c:v>0.43396000000000001</c:v>
                </c:pt>
                <c:pt idx="91">
                  <c:v>0.493896</c:v>
                </c:pt>
                <c:pt idx="92">
                  <c:v>0.42028799999999999</c:v>
                </c:pt>
                <c:pt idx="93">
                  <c:v>0.45849600000000001</c:v>
                </c:pt>
                <c:pt idx="94">
                  <c:v>0.46643099999999998</c:v>
                </c:pt>
                <c:pt idx="95">
                  <c:v>0.400391</c:v>
                </c:pt>
                <c:pt idx="96">
                  <c:v>0.45788600000000002</c:v>
                </c:pt>
                <c:pt idx="97">
                  <c:v>0.382324</c:v>
                </c:pt>
                <c:pt idx="98">
                  <c:v>0.36291499999999999</c:v>
                </c:pt>
                <c:pt idx="99">
                  <c:v>0.41674800000000001</c:v>
                </c:pt>
                <c:pt idx="100">
                  <c:v>0.42065399999999997</c:v>
                </c:pt>
                <c:pt idx="101">
                  <c:v>0.33581499999999997</c:v>
                </c:pt>
                <c:pt idx="102">
                  <c:v>0.33227499999999999</c:v>
                </c:pt>
                <c:pt idx="103">
                  <c:v>0.39941399999999999</c:v>
                </c:pt>
                <c:pt idx="104">
                  <c:v>0.31542999999999999</c:v>
                </c:pt>
                <c:pt idx="105">
                  <c:v>0.37756299999999998</c:v>
                </c:pt>
                <c:pt idx="106">
                  <c:v>0.30908200000000002</c:v>
                </c:pt>
                <c:pt idx="107">
                  <c:v>0.37597700000000001</c:v>
                </c:pt>
                <c:pt idx="108">
                  <c:v>0.29138199999999997</c:v>
                </c:pt>
                <c:pt idx="109">
                  <c:v>0.34533700000000001</c:v>
                </c:pt>
                <c:pt idx="110">
                  <c:v>0.322021</c:v>
                </c:pt>
                <c:pt idx="111">
                  <c:v>0.28808600000000001</c:v>
                </c:pt>
                <c:pt idx="112">
                  <c:v>0.27258300000000002</c:v>
                </c:pt>
                <c:pt idx="113">
                  <c:v>0.32018999999999997</c:v>
                </c:pt>
                <c:pt idx="114">
                  <c:v>0.33471699999999999</c:v>
                </c:pt>
                <c:pt idx="115">
                  <c:v>0.26086399999999998</c:v>
                </c:pt>
                <c:pt idx="116">
                  <c:v>0.30456499999999997</c:v>
                </c:pt>
                <c:pt idx="117">
                  <c:v>0.25561499999999998</c:v>
                </c:pt>
                <c:pt idx="118">
                  <c:v>0.30688500000000002</c:v>
                </c:pt>
                <c:pt idx="119">
                  <c:v>0.223999</c:v>
                </c:pt>
                <c:pt idx="120">
                  <c:v>0.27136199999999999</c:v>
                </c:pt>
                <c:pt idx="121">
                  <c:v>0.23168900000000001</c:v>
                </c:pt>
                <c:pt idx="122">
                  <c:v>0.26940900000000001</c:v>
                </c:pt>
                <c:pt idx="123">
                  <c:v>0.20349100000000001</c:v>
                </c:pt>
                <c:pt idx="124">
                  <c:v>0.216553</c:v>
                </c:pt>
                <c:pt idx="125">
                  <c:v>0.22863800000000001</c:v>
                </c:pt>
                <c:pt idx="126">
                  <c:v>0.24316399999999999</c:v>
                </c:pt>
                <c:pt idx="127">
                  <c:v>0.20202600000000001</c:v>
                </c:pt>
                <c:pt idx="128">
                  <c:v>0.19775400000000001</c:v>
                </c:pt>
                <c:pt idx="129">
                  <c:v>0.232178</c:v>
                </c:pt>
                <c:pt idx="130">
                  <c:v>0.244507</c:v>
                </c:pt>
                <c:pt idx="131">
                  <c:v>0.17114299999999999</c:v>
                </c:pt>
                <c:pt idx="132">
                  <c:v>0.18835399999999999</c:v>
                </c:pt>
                <c:pt idx="133">
                  <c:v>0.17578099999999999</c:v>
                </c:pt>
                <c:pt idx="134">
                  <c:v>0.16345199999999999</c:v>
                </c:pt>
                <c:pt idx="135">
                  <c:v>0.21069299999999999</c:v>
                </c:pt>
                <c:pt idx="136">
                  <c:v>0.16711400000000001</c:v>
                </c:pt>
                <c:pt idx="137">
                  <c:v>0.18835399999999999</c:v>
                </c:pt>
                <c:pt idx="138">
                  <c:v>0.15832499999999999</c:v>
                </c:pt>
                <c:pt idx="139">
                  <c:v>0.20410200000000001</c:v>
                </c:pt>
                <c:pt idx="140">
                  <c:v>0.15148900000000001</c:v>
                </c:pt>
                <c:pt idx="141">
                  <c:v>0.20336899999999999</c:v>
                </c:pt>
                <c:pt idx="142">
                  <c:v>0.14135700000000001</c:v>
                </c:pt>
                <c:pt idx="143">
                  <c:v>0.18811</c:v>
                </c:pt>
                <c:pt idx="144">
                  <c:v>0.17578099999999999</c:v>
                </c:pt>
                <c:pt idx="145">
                  <c:v>0.15942400000000001</c:v>
                </c:pt>
                <c:pt idx="146">
                  <c:v>0.19506799999999999</c:v>
                </c:pt>
                <c:pt idx="147">
                  <c:v>0.14819299999999999</c:v>
                </c:pt>
                <c:pt idx="148">
                  <c:v>0.17163100000000001</c:v>
                </c:pt>
                <c:pt idx="149">
                  <c:v>0.15124499999999999</c:v>
                </c:pt>
                <c:pt idx="150">
                  <c:v>0.136353</c:v>
                </c:pt>
                <c:pt idx="151">
                  <c:v>0.184448</c:v>
                </c:pt>
                <c:pt idx="152">
                  <c:v>0.174316</c:v>
                </c:pt>
                <c:pt idx="153">
                  <c:v>0.133911</c:v>
                </c:pt>
                <c:pt idx="154">
                  <c:v>0.16101099999999999</c:v>
                </c:pt>
                <c:pt idx="155">
                  <c:v>0.15368699999999999</c:v>
                </c:pt>
                <c:pt idx="156">
                  <c:v>0.13952600000000001</c:v>
                </c:pt>
                <c:pt idx="157">
                  <c:v>0.150391</c:v>
                </c:pt>
                <c:pt idx="158">
                  <c:v>0.145264</c:v>
                </c:pt>
                <c:pt idx="159">
                  <c:v>0.15832499999999999</c:v>
                </c:pt>
                <c:pt idx="160">
                  <c:v>0.177368</c:v>
                </c:pt>
                <c:pt idx="161">
                  <c:v>0.140015</c:v>
                </c:pt>
                <c:pt idx="162">
                  <c:v>0.16039999999999999</c:v>
                </c:pt>
                <c:pt idx="163">
                  <c:v>0.14453099999999999</c:v>
                </c:pt>
                <c:pt idx="164">
                  <c:v>0.169434</c:v>
                </c:pt>
                <c:pt idx="165">
                  <c:v>0.13500999999999999</c:v>
                </c:pt>
                <c:pt idx="166">
                  <c:v>0.164185</c:v>
                </c:pt>
                <c:pt idx="167">
                  <c:v>0.141846</c:v>
                </c:pt>
                <c:pt idx="168">
                  <c:v>0.15051300000000001</c:v>
                </c:pt>
                <c:pt idx="169">
                  <c:v>0.166626</c:v>
                </c:pt>
                <c:pt idx="170">
                  <c:v>0.12414600000000001</c:v>
                </c:pt>
                <c:pt idx="171">
                  <c:v>0.17260700000000001</c:v>
                </c:pt>
                <c:pt idx="172">
                  <c:v>0.12597700000000001</c:v>
                </c:pt>
                <c:pt idx="173">
                  <c:v>0.12536600000000001</c:v>
                </c:pt>
                <c:pt idx="174">
                  <c:v>0.13867199999999999</c:v>
                </c:pt>
                <c:pt idx="175">
                  <c:v>0.122681</c:v>
                </c:pt>
                <c:pt idx="176">
                  <c:v>0.12658700000000001</c:v>
                </c:pt>
                <c:pt idx="177">
                  <c:v>0.115234</c:v>
                </c:pt>
                <c:pt idx="178">
                  <c:v>0.127197</c:v>
                </c:pt>
                <c:pt idx="179">
                  <c:v>0.12402299999999999</c:v>
                </c:pt>
                <c:pt idx="180">
                  <c:v>0.126831</c:v>
                </c:pt>
                <c:pt idx="181">
                  <c:v>0.118896</c:v>
                </c:pt>
                <c:pt idx="182">
                  <c:v>0.14416499999999999</c:v>
                </c:pt>
                <c:pt idx="183">
                  <c:v>0.115479</c:v>
                </c:pt>
                <c:pt idx="184">
                  <c:v>0.103271</c:v>
                </c:pt>
                <c:pt idx="185">
                  <c:v>0.106934</c:v>
                </c:pt>
                <c:pt idx="186">
                  <c:v>0.11267099999999999</c:v>
                </c:pt>
                <c:pt idx="187">
                  <c:v>0.12646499999999999</c:v>
                </c:pt>
                <c:pt idx="188">
                  <c:v>0.144287</c:v>
                </c:pt>
                <c:pt idx="189">
                  <c:v>0.112549</c:v>
                </c:pt>
                <c:pt idx="190">
                  <c:v>0.10009800000000001</c:v>
                </c:pt>
                <c:pt idx="191">
                  <c:v>0.13464400000000001</c:v>
                </c:pt>
                <c:pt idx="192">
                  <c:v>0.102661</c:v>
                </c:pt>
                <c:pt idx="193">
                  <c:v>0.10607900000000001</c:v>
                </c:pt>
                <c:pt idx="194">
                  <c:v>0.12146</c:v>
                </c:pt>
                <c:pt idx="195">
                  <c:v>9.5337000000000005E-2</c:v>
                </c:pt>
                <c:pt idx="196">
                  <c:v>0.107666</c:v>
                </c:pt>
                <c:pt idx="197">
                  <c:v>0.120361</c:v>
                </c:pt>
                <c:pt idx="198">
                  <c:v>0.12231400000000001</c:v>
                </c:pt>
                <c:pt idx="199">
                  <c:v>0.10058599999999999</c:v>
                </c:pt>
                <c:pt idx="200">
                  <c:v>9.5702999999999996E-2</c:v>
                </c:pt>
                <c:pt idx="201">
                  <c:v>9.9242999999999998E-2</c:v>
                </c:pt>
                <c:pt idx="202">
                  <c:v>0.11022899999999999</c:v>
                </c:pt>
                <c:pt idx="203">
                  <c:v>0.103516</c:v>
                </c:pt>
                <c:pt idx="204">
                  <c:v>0.106812</c:v>
                </c:pt>
                <c:pt idx="205">
                  <c:v>0.100464</c:v>
                </c:pt>
                <c:pt idx="206">
                  <c:v>0.10009800000000001</c:v>
                </c:pt>
                <c:pt idx="207">
                  <c:v>0.10961899999999999</c:v>
                </c:pt>
                <c:pt idx="208">
                  <c:v>0.10730000000000001</c:v>
                </c:pt>
                <c:pt idx="209">
                  <c:v>0.109253</c:v>
                </c:pt>
                <c:pt idx="210">
                  <c:v>0.103394</c:v>
                </c:pt>
                <c:pt idx="211">
                  <c:v>0.113525</c:v>
                </c:pt>
                <c:pt idx="212">
                  <c:v>0.14086899999999999</c:v>
                </c:pt>
                <c:pt idx="213">
                  <c:v>0.13134799999999999</c:v>
                </c:pt>
                <c:pt idx="214">
                  <c:v>0.104004</c:v>
                </c:pt>
                <c:pt idx="215">
                  <c:v>0.13073699999999999</c:v>
                </c:pt>
                <c:pt idx="216">
                  <c:v>0.12573200000000001</c:v>
                </c:pt>
                <c:pt idx="217">
                  <c:v>0.115601</c:v>
                </c:pt>
                <c:pt idx="218">
                  <c:v>0.13000500000000001</c:v>
                </c:pt>
                <c:pt idx="219">
                  <c:v>0.101562</c:v>
                </c:pt>
                <c:pt idx="220">
                  <c:v>0.120117</c:v>
                </c:pt>
                <c:pt idx="221">
                  <c:v>9.8877000000000007E-2</c:v>
                </c:pt>
                <c:pt idx="222">
                  <c:v>0.11096200000000001</c:v>
                </c:pt>
                <c:pt idx="223">
                  <c:v>9.1187000000000004E-2</c:v>
                </c:pt>
                <c:pt idx="224">
                  <c:v>8.9721999999999996E-2</c:v>
                </c:pt>
                <c:pt idx="225">
                  <c:v>9.8389000000000004E-2</c:v>
                </c:pt>
                <c:pt idx="226">
                  <c:v>9.9364999999999995E-2</c:v>
                </c:pt>
                <c:pt idx="227">
                  <c:v>9.0454000000000007E-2</c:v>
                </c:pt>
                <c:pt idx="228">
                  <c:v>0.113159</c:v>
                </c:pt>
                <c:pt idx="229">
                  <c:v>8.7036000000000002E-2</c:v>
                </c:pt>
                <c:pt idx="230">
                  <c:v>9.2772999999999994E-2</c:v>
                </c:pt>
                <c:pt idx="231">
                  <c:v>8.0687999999999996E-2</c:v>
                </c:pt>
                <c:pt idx="232">
                  <c:v>8.9478000000000002E-2</c:v>
                </c:pt>
                <c:pt idx="233">
                  <c:v>8.9599999999999999E-2</c:v>
                </c:pt>
                <c:pt idx="234">
                  <c:v>8.8135000000000005E-2</c:v>
                </c:pt>
                <c:pt idx="235">
                  <c:v>9.2772999999999994E-2</c:v>
                </c:pt>
                <c:pt idx="236">
                  <c:v>9.8632999999999998E-2</c:v>
                </c:pt>
                <c:pt idx="237">
                  <c:v>9.8266999999999993E-2</c:v>
                </c:pt>
                <c:pt idx="238">
                  <c:v>0.105103</c:v>
                </c:pt>
                <c:pt idx="239">
                  <c:v>8.3374000000000004E-2</c:v>
                </c:pt>
                <c:pt idx="240">
                  <c:v>0.10363799999999999</c:v>
                </c:pt>
                <c:pt idx="241">
                  <c:v>8.7769E-2</c:v>
                </c:pt>
                <c:pt idx="242">
                  <c:v>8.2764000000000004E-2</c:v>
                </c:pt>
                <c:pt idx="243">
                  <c:v>9.3506000000000006E-2</c:v>
                </c:pt>
                <c:pt idx="244">
                  <c:v>9.7900000000000001E-2</c:v>
                </c:pt>
                <c:pt idx="245">
                  <c:v>8.6304000000000006E-2</c:v>
                </c:pt>
                <c:pt idx="246">
                  <c:v>0.10376000000000001</c:v>
                </c:pt>
                <c:pt idx="247">
                  <c:v>9.5092999999999997E-2</c:v>
                </c:pt>
                <c:pt idx="248">
                  <c:v>9.4971E-2</c:v>
                </c:pt>
                <c:pt idx="249">
                  <c:v>8.4960999999999995E-2</c:v>
                </c:pt>
                <c:pt idx="250">
                  <c:v>9.1797000000000004E-2</c:v>
                </c:pt>
                <c:pt idx="251">
                  <c:v>9.8877000000000007E-2</c:v>
                </c:pt>
                <c:pt idx="252">
                  <c:v>8.8745000000000004E-2</c:v>
                </c:pt>
                <c:pt idx="253">
                  <c:v>9.7533999999999996E-2</c:v>
                </c:pt>
                <c:pt idx="254">
                  <c:v>9.7778000000000004E-2</c:v>
                </c:pt>
                <c:pt idx="255">
                  <c:v>9.8999000000000004E-2</c:v>
                </c:pt>
                <c:pt idx="256">
                  <c:v>8.9355000000000004E-2</c:v>
                </c:pt>
                <c:pt idx="257">
                  <c:v>9.0941999999999995E-2</c:v>
                </c:pt>
                <c:pt idx="258">
                  <c:v>9.7533999999999996E-2</c:v>
                </c:pt>
                <c:pt idx="259">
                  <c:v>9.7168000000000004E-2</c:v>
                </c:pt>
                <c:pt idx="260">
                  <c:v>7.5684000000000001E-2</c:v>
                </c:pt>
                <c:pt idx="261">
                  <c:v>8.8867000000000002E-2</c:v>
                </c:pt>
                <c:pt idx="262">
                  <c:v>0.10778799999999999</c:v>
                </c:pt>
                <c:pt idx="263">
                  <c:v>0.107544</c:v>
                </c:pt>
                <c:pt idx="264">
                  <c:v>8.3252000000000007E-2</c:v>
                </c:pt>
                <c:pt idx="265">
                  <c:v>9.4238000000000002E-2</c:v>
                </c:pt>
                <c:pt idx="266">
                  <c:v>9.8754999999999996E-2</c:v>
                </c:pt>
                <c:pt idx="267">
                  <c:v>8.9721999999999996E-2</c:v>
                </c:pt>
                <c:pt idx="268">
                  <c:v>8.9966000000000004E-2</c:v>
                </c:pt>
                <c:pt idx="269">
                  <c:v>9.2529E-2</c:v>
                </c:pt>
                <c:pt idx="270">
                  <c:v>9.5824999999999994E-2</c:v>
                </c:pt>
                <c:pt idx="271">
                  <c:v>9.4971E-2</c:v>
                </c:pt>
                <c:pt idx="272">
                  <c:v>8.8378999999999999E-2</c:v>
                </c:pt>
                <c:pt idx="273">
                  <c:v>8.7890999999999997E-2</c:v>
                </c:pt>
                <c:pt idx="274">
                  <c:v>8.9966000000000004E-2</c:v>
                </c:pt>
                <c:pt idx="275">
                  <c:v>9.3383999999999995E-2</c:v>
                </c:pt>
                <c:pt idx="276">
                  <c:v>0.109863</c:v>
                </c:pt>
                <c:pt idx="277">
                  <c:v>9.5459000000000002E-2</c:v>
                </c:pt>
                <c:pt idx="278">
                  <c:v>8.4473000000000006E-2</c:v>
                </c:pt>
                <c:pt idx="279">
                  <c:v>9.2896000000000006E-2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5F-4261-86E4-6F0FA2309F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079824"/>
        <c:axId val="598077528"/>
      </c:scatterChart>
      <c:valAx>
        <c:axId val="598069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VQD steps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069328"/>
        <c:crossesAt val="-1000"/>
        <c:crossBetween val="midCat"/>
      </c:valAx>
      <c:valAx>
        <c:axId val="598069328"/>
        <c:scaling>
          <c:orientation val="minMax"/>
          <c:max val="-400"/>
          <c:min val="-7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Energy(mHa)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069000"/>
        <c:crosses val="autoZero"/>
        <c:crossBetween val="midCat"/>
      </c:valAx>
      <c:valAx>
        <c:axId val="598077528"/>
        <c:scaling>
          <c:orientation val="minMax"/>
          <c:max val="1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Overlap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079824"/>
        <c:crosses val="max"/>
        <c:crossBetween val="midCat"/>
        <c:majorUnit val="0.2"/>
      </c:valAx>
      <c:valAx>
        <c:axId val="598079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98077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488046640590756"/>
          <c:y val="3.1752435240780127E-2"/>
          <c:w val="0.16992069049937086"/>
          <c:h val="0.12075222085338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827301875032068"/>
          <c:y val="0.13642942856038617"/>
          <c:w val="0.60713582225514773"/>
          <c:h val="0.715941365720033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figure4!$E$2</c:f>
              <c:strCache>
                <c:ptCount val="1"/>
                <c:pt idx="0">
                  <c:v>S0 (STO-3G)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ash"/>
            <c:size val="1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yVal>
            <c:numRef>
              <c:f>figure4!$X$6:$Z$6</c:f>
              <c:numCache>
                <c:formatCode>0.000000_ </c:formatCode>
                <c:ptCount val="3"/>
                <c:pt idx="0">
                  <c:v>-818.64301579200003</c:v>
                </c:pt>
                <c:pt idx="1">
                  <c:v>-818.64301579150595</c:v>
                </c:pt>
                <c:pt idx="2">
                  <c:v>-818.64301579150595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183-4613-AC5F-E712E905CD83}"/>
            </c:ext>
          </c:extLst>
        </c:ser>
        <c:ser>
          <c:idx val="1"/>
          <c:order val="1"/>
          <c:tx>
            <c:strRef>
              <c:f>figure4!$H$2</c:f>
              <c:strCache>
                <c:ptCount val="1"/>
                <c:pt idx="0">
                  <c:v>T1 (STO-3G)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ash"/>
            <c:size val="15"/>
            <c:spPr>
              <a:solidFill>
                <a:srgbClr val="FF000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figure4!$AA$6:$AC$6</c:f>
              <c:numCache>
                <c:formatCode>0.000000_ </c:formatCode>
                <c:ptCount val="3"/>
                <c:pt idx="0">
                  <c:v>-624.00400000000002</c:v>
                </c:pt>
                <c:pt idx="1">
                  <c:v>-624.00399999800004</c:v>
                </c:pt>
                <c:pt idx="2">
                  <c:v>-624.003999999999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183-4613-AC5F-E712E905CD83}"/>
            </c:ext>
          </c:extLst>
        </c:ser>
        <c:ser>
          <c:idx val="2"/>
          <c:order val="2"/>
          <c:tx>
            <c:strRef>
              <c:f>figure4!$K$2</c:f>
              <c:strCache>
                <c:ptCount val="1"/>
                <c:pt idx="0">
                  <c:v>S1 (STO-3G)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ash"/>
            <c:size val="15"/>
            <c:spPr>
              <a:pattFill prst="wdDnDiag">
                <a:fgClr>
                  <a:srgbClr val="FFC000"/>
                </a:fgClr>
                <a:bgClr>
                  <a:srgbClr val="FF0000"/>
                </a:bgClr>
              </a:pattFill>
              <a:ln w="9525">
                <a:noFill/>
              </a:ln>
              <a:effectLst/>
            </c:spPr>
          </c:marker>
          <c:yVal>
            <c:numRef>
              <c:f>figure4!$AD$6:$AF$6</c:f>
              <c:numCache>
                <c:formatCode>0.000000_ </c:formatCode>
                <c:ptCount val="3"/>
                <c:pt idx="0">
                  <c:v>-623.80364598799997</c:v>
                </c:pt>
                <c:pt idx="1">
                  <c:v>-623.80364598100005</c:v>
                </c:pt>
                <c:pt idx="2">
                  <c:v>-623.80364598804408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183-4613-AC5F-E712E905CD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4301912"/>
        <c:axId val="314304208"/>
      </c:scatterChart>
      <c:scatterChart>
        <c:scatterStyle val="lineMarker"/>
        <c:varyColors val="0"/>
        <c:ser>
          <c:idx val="3"/>
          <c:order val="3"/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noFill/>
              </a:ln>
              <a:effectLst/>
            </c:spPr>
          </c:marker>
          <c:yVal>
            <c:numRef>
              <c:f>figure4!$X$13:$Z$13</c:f>
              <c:numCache>
                <c:formatCode>0.0E+00</c:formatCode>
                <c:ptCount val="3"/>
                <c:pt idx="0">
                  <c:v>0</c:v>
                </c:pt>
                <c:pt idx="1">
                  <c:v>4.9408299673814327E-10</c:v>
                </c:pt>
                <c:pt idx="2">
                  <c:v>4.9408299673814327E-10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183-4613-AC5F-E712E905CD83}"/>
            </c:ext>
          </c:extLst>
        </c:ser>
        <c:ser>
          <c:idx val="4"/>
          <c:order val="4"/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noFill/>
              </a:ln>
              <a:effectLst/>
            </c:spPr>
          </c:marker>
          <c:yVal>
            <c:numRef>
              <c:f>figure4!$AA$13:$AC$13</c:f>
              <c:numCache>
                <c:formatCode>0.0E+00</c:formatCode>
                <c:ptCount val="3"/>
                <c:pt idx="0">
                  <c:v>0</c:v>
                </c:pt>
                <c:pt idx="1">
                  <c:v>1.9999788491986692E-9</c:v>
                </c:pt>
                <c:pt idx="2">
                  <c:v>1.0231815394945443E-12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183-4613-AC5F-E712E905CD83}"/>
            </c:ext>
          </c:extLst>
        </c:ser>
        <c:ser>
          <c:idx val="5"/>
          <c:order val="5"/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noFill/>
              </a:ln>
              <a:effectLst/>
            </c:spPr>
          </c:marker>
          <c:yVal>
            <c:numRef>
              <c:f>figure4!$AD$13:$AF$13</c:f>
              <c:numCache>
                <c:formatCode>0.0E+00</c:formatCode>
                <c:ptCount val="3"/>
                <c:pt idx="0">
                  <c:v>0</c:v>
                </c:pt>
                <c:pt idx="1">
                  <c:v>6.9999259721953422E-9</c:v>
                </c:pt>
                <c:pt idx="2">
                  <c:v>4.411049303598702E-11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183-4613-AC5F-E712E905CD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2834728"/>
        <c:axId val="552827512"/>
      </c:scatterChart>
      <c:valAx>
        <c:axId val="314301912"/>
        <c:scaling>
          <c:orientation val="minMax"/>
          <c:min val="0.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Method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0.3522817957153212"/>
              <c:y val="0.923865566845161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304208"/>
        <c:crossesAt val="-2000"/>
        <c:crossBetween val="midCat"/>
      </c:valAx>
      <c:valAx>
        <c:axId val="314304208"/>
        <c:scaling>
          <c:orientation val="minMax"/>
          <c:max val="-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Energy (Ha)</a:t>
                </a:r>
                <a:endParaRPr lang="ja-JP" alt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alpha val="99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301912"/>
        <c:crossesAt val="-2000"/>
        <c:crossBetween val="midCat"/>
      </c:valAx>
      <c:valAx>
        <c:axId val="552827512"/>
        <c:scaling>
          <c:orientation val="minMax"/>
          <c:max val="1.0000000000000005E-7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Deviation</a:t>
                </a:r>
                <a:r>
                  <a:rPr lang="en-US" altLang="ja-JP" sz="1200" baseline="0"/>
                  <a:t> from FCI (Ha)</a:t>
                </a:r>
                <a:endParaRPr lang="ja-JP" alt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834728"/>
        <c:crosses val="max"/>
        <c:crossBetween val="midCat"/>
      </c:valAx>
      <c:valAx>
        <c:axId val="552834728"/>
        <c:scaling>
          <c:orientation val="minMax"/>
        </c:scaling>
        <c:delete val="1"/>
        <c:axPos val="b"/>
        <c:majorTickMark val="out"/>
        <c:minorTickMark val="none"/>
        <c:tickLblPos val="nextTo"/>
        <c:crossAx val="55282751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678200192206803"/>
          <c:y val="0.15789903886346823"/>
          <c:w val="0.69702820375712204"/>
          <c:h val="0.6336155943014169"/>
        </c:manualLayout>
      </c:layout>
      <c:lineChart>
        <c:grouping val="standard"/>
        <c:varyColors val="0"/>
        <c:ser>
          <c:idx val="0"/>
          <c:order val="0"/>
          <c:tx>
            <c:strRef>
              <c:f>figure13to9!$C$2:$E$2</c:f>
              <c:strCache>
                <c:ptCount val="3"/>
                <c:pt idx="0">
                  <c:v>VQD (overlap by qst; Hamiltonian, nm)</c:v>
                </c:pt>
                <c:pt idx="1">
                  <c:v>VQD (overlap by qst; Hamiltonian by qst)</c:v>
                </c:pt>
                <c:pt idx="2">
                  <c:v>exact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ash"/>
            <c:size val="1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cat>
            <c:strRef>
              <c:f>figure13to9!$C$2:$E$2</c:f>
              <c:strCache>
                <c:ptCount val="3"/>
                <c:pt idx="0">
                  <c:v>VQD (overlap by qst; Hamiltonian, nm)</c:v>
                </c:pt>
                <c:pt idx="1">
                  <c:v>VQD (overlap by qst; Hamiltonian by qst)</c:v>
                </c:pt>
                <c:pt idx="2">
                  <c:v>exact</c:v>
                </c:pt>
              </c:strCache>
            </c:strRef>
          </c:cat>
          <c:val>
            <c:numRef>
              <c:f>figure13to9!$C$3:$E$3</c:f>
              <c:numCache>
                <c:formatCode>0.000000_ </c:formatCode>
                <c:ptCount val="3"/>
                <c:pt idx="0">
                  <c:v>-552.39531036400001</c:v>
                </c:pt>
                <c:pt idx="1">
                  <c:v>-560.19228903552403</c:v>
                </c:pt>
                <c:pt idx="2">
                  <c:v>-560.01499999999999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80-476F-B0D0-7BE65D9A54A4}"/>
            </c:ext>
          </c:extLst>
        </c:ser>
        <c:ser>
          <c:idx val="1"/>
          <c:order val="1"/>
          <c:tx>
            <c:strRef>
              <c:f>figure13to9!$C$2:$E$2</c:f>
              <c:strCache>
                <c:ptCount val="3"/>
                <c:pt idx="0">
                  <c:v>VQD (overlap by qst; Hamiltonian, nm)</c:v>
                </c:pt>
                <c:pt idx="1">
                  <c:v>VQD (overlap by qst; Hamiltonian by qst)</c:v>
                </c:pt>
                <c:pt idx="2">
                  <c:v>exact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strRef>
              <c:f>figure13to9!$C$2:$E$2</c:f>
              <c:strCache>
                <c:ptCount val="3"/>
                <c:pt idx="0">
                  <c:v>VQD (overlap by qst; Hamiltonian, nm)</c:v>
                </c:pt>
                <c:pt idx="1">
                  <c:v>VQD (overlap by qst; Hamiltonian by qst)</c:v>
                </c:pt>
                <c:pt idx="2">
                  <c:v>exact</c:v>
                </c:pt>
              </c:strCache>
            </c:strRef>
          </c:cat>
          <c:val>
            <c:numRef>
              <c:f>figure13to9!$C$5:$E$5</c:f>
              <c:numCache>
                <c:formatCode>0.000000_ </c:formatCode>
                <c:ptCount val="3"/>
                <c:pt idx="0">
                  <c:v>-534.32262713599994</c:v>
                </c:pt>
                <c:pt idx="1">
                  <c:v>-529.85967198301796</c:v>
                </c:pt>
                <c:pt idx="2">
                  <c:v>-528.56326766799998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80-476F-B0D0-7BE65D9A54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8244696"/>
        <c:axId val="568242400"/>
      </c:lineChart>
      <c:catAx>
        <c:axId val="568244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242400"/>
        <c:crosses val="autoZero"/>
        <c:auto val="1"/>
        <c:lblAlgn val="ctr"/>
        <c:lblOffset val="100"/>
        <c:tickMarkSkip val="1"/>
        <c:noMultiLvlLbl val="0"/>
      </c:catAx>
      <c:valAx>
        <c:axId val="568242400"/>
        <c:scaling>
          <c:orientation val="minMax"/>
          <c:max val="-510"/>
          <c:min val="-57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 b="1"/>
                  <a:t>Energy(mHa)</a:t>
                </a:r>
                <a:endParaRPr lang="ja-JP" altLang="en-US" sz="1200" b="1"/>
              </a:p>
            </c:rich>
          </c:tx>
          <c:layout>
            <c:manualLayout>
              <c:xMode val="edge"/>
              <c:yMode val="edge"/>
              <c:x val="0.10088371262497957"/>
              <c:y val="0.303371407881071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_ 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244696"/>
        <c:crosses val="autoZero"/>
        <c:crossBetween val="between"/>
        <c:majorUnit val="10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678200192206803"/>
          <c:y val="7.2251948260625046E-2"/>
          <c:w val="0.69702820375712204"/>
          <c:h val="0.64290551940226559"/>
        </c:manualLayout>
      </c:layout>
      <c:lineChart>
        <c:grouping val="standard"/>
        <c:varyColors val="0"/>
        <c:ser>
          <c:idx val="0"/>
          <c:order val="0"/>
          <c:tx>
            <c:strRef>
              <c:f>figure13to9!$C$2:$E$2</c:f>
              <c:strCache>
                <c:ptCount val="3"/>
                <c:pt idx="0">
                  <c:v>VQD (overlap by qst; Hamiltonian, nm)</c:v>
                </c:pt>
                <c:pt idx="1">
                  <c:v>VQD (overlap by qst; Hamiltonian by qst)</c:v>
                </c:pt>
                <c:pt idx="2">
                  <c:v>exact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ash"/>
            <c:size val="1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cat>
            <c:strRef>
              <c:f>figure13to9!$C$2:$E$2</c:f>
              <c:strCache>
                <c:ptCount val="3"/>
                <c:pt idx="0">
                  <c:v>VQD (overlap by qst; Hamiltonian, nm)</c:v>
                </c:pt>
                <c:pt idx="1">
                  <c:v>VQD (overlap by qst; Hamiltonian by qst)</c:v>
                </c:pt>
                <c:pt idx="2">
                  <c:v>exact</c:v>
                </c:pt>
              </c:strCache>
            </c:strRef>
          </c:cat>
          <c:val>
            <c:numRef>
              <c:f>figure13to9!$C$7:$E$7</c:f>
              <c:numCache>
                <c:formatCode>0.000000_ </c:formatCode>
                <c:ptCount val="3"/>
                <c:pt idx="0">
                  <c:v>-591.10119999999995</c:v>
                </c:pt>
                <c:pt idx="1">
                  <c:v>-598.43742156606606</c:v>
                </c:pt>
                <c:pt idx="2">
                  <c:v>-599.08100000000002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1E-43AB-9BD4-F5AE5A41F436}"/>
            </c:ext>
          </c:extLst>
        </c:ser>
        <c:ser>
          <c:idx val="1"/>
          <c:order val="1"/>
          <c:tx>
            <c:strRef>
              <c:f>figure13to9!$C$2:$E$2</c:f>
              <c:strCache>
                <c:ptCount val="3"/>
                <c:pt idx="0">
                  <c:v>VQD (overlap by qst; Hamiltonian, nm)</c:v>
                </c:pt>
                <c:pt idx="1">
                  <c:v>VQD (overlap by qst; Hamiltonian by qst)</c:v>
                </c:pt>
                <c:pt idx="2">
                  <c:v>exact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strRef>
              <c:f>figure13to9!$C$2:$E$2</c:f>
              <c:strCache>
                <c:ptCount val="3"/>
                <c:pt idx="0">
                  <c:v>VQD (overlap by qst; Hamiltonian, nm)</c:v>
                </c:pt>
                <c:pt idx="1">
                  <c:v>VQD (overlap by qst; Hamiltonian by qst)</c:v>
                </c:pt>
                <c:pt idx="2">
                  <c:v>exact</c:v>
                </c:pt>
              </c:strCache>
            </c:strRef>
          </c:cat>
          <c:val>
            <c:numRef>
              <c:f>figure13to9!$C$9:$E$9</c:f>
              <c:numCache>
                <c:formatCode>0.000000_ </c:formatCode>
                <c:ptCount val="3"/>
                <c:pt idx="0">
                  <c:v>-568.94299999999998</c:v>
                </c:pt>
                <c:pt idx="1">
                  <c:v>-579.10204146104104</c:v>
                </c:pt>
                <c:pt idx="2">
                  <c:v>-580.84617053099998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1E-43AB-9BD4-F5AE5A41F4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8244696"/>
        <c:axId val="568242400"/>
      </c:lineChart>
      <c:catAx>
        <c:axId val="568244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242400"/>
        <c:crosses val="autoZero"/>
        <c:auto val="1"/>
        <c:lblAlgn val="ctr"/>
        <c:lblOffset val="100"/>
        <c:tickMarkSkip val="1"/>
        <c:noMultiLvlLbl val="0"/>
      </c:catAx>
      <c:valAx>
        <c:axId val="568242400"/>
        <c:scaling>
          <c:orientation val="minMax"/>
          <c:max val="-560"/>
          <c:min val="-62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 b="1"/>
                  <a:t>Energy(mHa)</a:t>
                </a:r>
                <a:endParaRPr lang="ja-JP" altLang="en-US" sz="1200" b="1"/>
              </a:p>
            </c:rich>
          </c:tx>
          <c:layout>
            <c:manualLayout>
              <c:xMode val="edge"/>
              <c:yMode val="edge"/>
              <c:x val="0.10088371262497957"/>
              <c:y val="0.303371407881071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_ 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244696"/>
        <c:crosses val="autoZero"/>
        <c:crossBetween val="between"/>
        <c:majorUnit val="10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678200192206803"/>
          <c:y val="6.7150317345545107E-2"/>
          <c:w val="0.69702820375712204"/>
          <c:h val="0.64800715031734557"/>
        </c:manualLayout>
      </c:layout>
      <c:lineChart>
        <c:grouping val="standard"/>
        <c:varyColors val="0"/>
        <c:ser>
          <c:idx val="0"/>
          <c:order val="0"/>
          <c:tx>
            <c:strRef>
              <c:f>figure13to9!$C$2:$E$2</c:f>
              <c:strCache>
                <c:ptCount val="3"/>
                <c:pt idx="0">
                  <c:v>VQD (overlap by qst; Hamiltonian, nm)</c:v>
                </c:pt>
                <c:pt idx="1">
                  <c:v>VQD (overlap by qst; Hamiltonian by qst)</c:v>
                </c:pt>
                <c:pt idx="2">
                  <c:v>exact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ash"/>
            <c:size val="1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cat>
            <c:strRef>
              <c:f>figure13to9!$C$2:$E$2</c:f>
              <c:strCache>
                <c:ptCount val="3"/>
                <c:pt idx="0">
                  <c:v>VQD (overlap by qst; Hamiltonian, nm)</c:v>
                </c:pt>
                <c:pt idx="1">
                  <c:v>VQD (overlap by qst; Hamiltonian by qst)</c:v>
                </c:pt>
                <c:pt idx="2">
                  <c:v>exact</c:v>
                </c:pt>
              </c:strCache>
            </c:strRef>
          </c:cat>
          <c:val>
            <c:numRef>
              <c:f>figure13to9!$C$11:$E$11</c:f>
              <c:numCache>
                <c:formatCode>0.000000_ </c:formatCode>
                <c:ptCount val="3"/>
                <c:pt idx="0">
                  <c:v>-622.24156609800002</c:v>
                </c:pt>
                <c:pt idx="1">
                  <c:v>-624.88571802503805</c:v>
                </c:pt>
                <c:pt idx="2">
                  <c:v>-624.00400000000002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28-4A22-AC5C-1B2E0C3C4F31}"/>
            </c:ext>
          </c:extLst>
        </c:ser>
        <c:ser>
          <c:idx val="1"/>
          <c:order val="1"/>
          <c:tx>
            <c:strRef>
              <c:f>figure13to9!$C$2:$E$2</c:f>
              <c:strCache>
                <c:ptCount val="3"/>
                <c:pt idx="0">
                  <c:v>VQD (overlap by qst; Hamiltonian, nm)</c:v>
                </c:pt>
                <c:pt idx="1">
                  <c:v>VQD (overlap by qst; Hamiltonian by qst)</c:v>
                </c:pt>
                <c:pt idx="2">
                  <c:v>exact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strRef>
              <c:f>figure13to9!$C$2:$E$2</c:f>
              <c:strCache>
                <c:ptCount val="3"/>
                <c:pt idx="0">
                  <c:v>VQD (overlap by qst; Hamiltonian, nm)</c:v>
                </c:pt>
                <c:pt idx="1">
                  <c:v>VQD (overlap by qst; Hamiltonian by qst)</c:v>
                </c:pt>
                <c:pt idx="2">
                  <c:v>exact</c:v>
                </c:pt>
              </c:strCache>
            </c:strRef>
          </c:cat>
          <c:val>
            <c:numRef>
              <c:f>figure13to9!$C$13:$E$13</c:f>
              <c:numCache>
                <c:formatCode>0.000000_ </c:formatCode>
                <c:ptCount val="3"/>
                <c:pt idx="0">
                  <c:v>-608.81398568899999</c:v>
                </c:pt>
                <c:pt idx="1">
                  <c:v>-620.23672954104507</c:v>
                </c:pt>
                <c:pt idx="2">
                  <c:v>-623.80364598799997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28-4A22-AC5C-1B2E0C3C4F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8244696"/>
        <c:axId val="568242400"/>
      </c:lineChart>
      <c:catAx>
        <c:axId val="568244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242400"/>
        <c:crosses val="autoZero"/>
        <c:auto val="1"/>
        <c:lblAlgn val="ctr"/>
        <c:lblOffset val="100"/>
        <c:tickMarkSkip val="1"/>
        <c:noMultiLvlLbl val="0"/>
      </c:catAx>
      <c:valAx>
        <c:axId val="568242400"/>
        <c:scaling>
          <c:orientation val="minMax"/>
          <c:max val="-570"/>
          <c:min val="-63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 b="1"/>
                  <a:t>Energy(mHa)</a:t>
                </a:r>
                <a:endParaRPr lang="ja-JP" altLang="en-US" sz="1200" b="1"/>
              </a:p>
            </c:rich>
          </c:tx>
          <c:layout>
            <c:manualLayout>
              <c:xMode val="edge"/>
              <c:yMode val="edge"/>
              <c:x val="0.10088371262497957"/>
              <c:y val="0.303371407881071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_ 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244696"/>
        <c:crosses val="autoZero"/>
        <c:crossBetween val="between"/>
        <c:majorUnit val="10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PSPCz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843152474111759"/>
          <c:y val="0.16873275980908004"/>
          <c:w val="0.69702820375712204"/>
          <c:h val="0.6336155943014169"/>
        </c:manualLayout>
      </c:layout>
      <c:barChart>
        <c:barDir val="col"/>
        <c:grouping val="clustered"/>
        <c:varyColors val="0"/>
        <c:ser>
          <c:idx val="0"/>
          <c:order val="0"/>
          <c:tx>
            <c:v>PSPCz</c:v>
          </c:tx>
          <c:spPr>
            <a:solidFill>
              <a:srgbClr val="00B0F0"/>
            </a:solidFill>
            <a:ln w="12700">
              <a:solidFill>
                <a:schemeClr val="bg1">
                  <a:lumMod val="65000"/>
                </a:schemeClr>
              </a:solidFill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figure13to9!$C$2:$E$2</c:f>
              <c:strCache>
                <c:ptCount val="3"/>
                <c:pt idx="0">
                  <c:v>VQD (overlap by qst; Hamiltonian, nm)</c:v>
                </c:pt>
                <c:pt idx="1">
                  <c:v>VQD (overlap by qst; Hamiltonian by qst)</c:v>
                </c:pt>
                <c:pt idx="2">
                  <c:v>exact</c:v>
                </c:pt>
              </c:strCache>
            </c:strRef>
          </c:cat>
          <c:val>
            <c:numRef>
              <c:f>figure13to9!$C$4:$E$4</c:f>
              <c:numCache>
                <c:formatCode>0.0_ </c:formatCode>
                <c:ptCount val="3"/>
                <c:pt idx="0">
                  <c:v>7.6196896359999755</c:v>
                </c:pt>
                <c:pt idx="1">
                  <c:v>-0.17728903552404063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F5-894F-AFD6-E875F0E4FA0A}"/>
            </c:ext>
          </c:extLst>
        </c:ser>
        <c:ser>
          <c:idx val="1"/>
          <c:order val="1"/>
          <c:tx>
            <c:strRef>
              <c:f>figure13to9!$C$2:$E$2</c:f>
              <c:strCache>
                <c:ptCount val="3"/>
                <c:pt idx="0">
                  <c:v>VQD (overlap by qst; Hamiltonian, nm)</c:v>
                </c:pt>
                <c:pt idx="1">
                  <c:v>VQD (overlap by qst; Hamiltonian by qst)</c:v>
                </c:pt>
                <c:pt idx="2">
                  <c:v>exact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figure13to9!$C$2:$E$2</c:f>
              <c:strCache>
                <c:ptCount val="3"/>
                <c:pt idx="0">
                  <c:v>VQD (overlap by qst; Hamiltonian, nm)</c:v>
                </c:pt>
                <c:pt idx="1">
                  <c:v>VQD (overlap by qst; Hamiltonian by qst)</c:v>
                </c:pt>
                <c:pt idx="2">
                  <c:v>exact</c:v>
                </c:pt>
              </c:strCache>
            </c:strRef>
          </c:cat>
          <c:val>
            <c:numRef>
              <c:f>figure13to9!$C$6:$E$6</c:f>
              <c:numCache>
                <c:formatCode>0.0_ </c:formatCode>
                <c:ptCount val="3"/>
                <c:pt idx="0">
                  <c:v>-5.7593594679999569</c:v>
                </c:pt>
                <c:pt idx="1">
                  <c:v>-1.2964043150179805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F5-894F-AFD6-E875F0E4FA0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500"/>
        <c:overlap val="-24"/>
        <c:axId val="568244696"/>
        <c:axId val="568242400"/>
      </c:barChart>
      <c:catAx>
        <c:axId val="568244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242400"/>
        <c:crosses val="autoZero"/>
        <c:auto val="1"/>
        <c:lblAlgn val="ctr"/>
        <c:lblOffset val="100"/>
        <c:noMultiLvlLbl val="0"/>
      </c:catAx>
      <c:valAx>
        <c:axId val="568242400"/>
        <c:scaling>
          <c:orientation val="minMax"/>
          <c:max val="16"/>
          <c:min val="-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 (mHa)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6.0120807052953591E-2"/>
              <c:y val="0.307678689375253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244696"/>
        <c:crosses val="autoZero"/>
        <c:crossBetween val="between"/>
        <c:majorUnit val="4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2F-PSPCz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1172885935981886"/>
          <c:y val="0.14809550662927667"/>
          <c:w val="0.69702820375712204"/>
          <c:h val="0.64290551940226559"/>
        </c:manualLayout>
      </c:layout>
      <c:barChart>
        <c:barDir val="col"/>
        <c:grouping val="clustered"/>
        <c:varyColors val="0"/>
        <c:ser>
          <c:idx val="0"/>
          <c:order val="0"/>
          <c:tx>
            <c:v>2F-PSPCz</c:v>
          </c:tx>
          <c:spPr>
            <a:solidFill>
              <a:srgbClr val="00B0F0"/>
            </a:solidFill>
            <a:ln w="12700">
              <a:solidFill>
                <a:schemeClr val="bg1">
                  <a:lumMod val="65000"/>
                </a:schemeClr>
              </a:solidFill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figure13to9!$C$2:$E$2</c:f>
              <c:strCache>
                <c:ptCount val="3"/>
                <c:pt idx="0">
                  <c:v>VQD (overlap by qst; Hamiltonian, nm)</c:v>
                </c:pt>
                <c:pt idx="1">
                  <c:v>VQD (overlap by qst; Hamiltonian by qst)</c:v>
                </c:pt>
                <c:pt idx="2">
                  <c:v>exact</c:v>
                </c:pt>
              </c:strCache>
            </c:strRef>
          </c:cat>
          <c:val>
            <c:numRef>
              <c:f>figure13to9!$C$8:$E$8</c:f>
              <c:numCache>
                <c:formatCode>0.0_ </c:formatCode>
                <c:ptCount val="3"/>
                <c:pt idx="0">
                  <c:v>7.9798000000000684</c:v>
                </c:pt>
                <c:pt idx="1">
                  <c:v>0.64357843393395342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EC-9440-BFAE-46331DDA088D}"/>
            </c:ext>
          </c:extLst>
        </c:ser>
        <c:ser>
          <c:idx val="1"/>
          <c:order val="1"/>
          <c:tx>
            <c:strRef>
              <c:f>figure13to9!$C$2:$E$2</c:f>
              <c:strCache>
                <c:ptCount val="3"/>
                <c:pt idx="0">
                  <c:v>VQD (overlap by qst; Hamiltonian, nm)</c:v>
                </c:pt>
                <c:pt idx="1">
                  <c:v>VQD (overlap by qst; Hamiltonian by qst)</c:v>
                </c:pt>
                <c:pt idx="2">
                  <c:v>exact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chemeClr val="bg1">
                  <a:lumMod val="65000"/>
                </a:schemeClr>
              </a:solidFill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figure13to9!$C$2:$E$2</c:f>
              <c:strCache>
                <c:ptCount val="3"/>
                <c:pt idx="0">
                  <c:v>VQD (overlap by qst; Hamiltonian, nm)</c:v>
                </c:pt>
                <c:pt idx="1">
                  <c:v>VQD (overlap by qst; Hamiltonian by qst)</c:v>
                </c:pt>
                <c:pt idx="2">
                  <c:v>exact</c:v>
                </c:pt>
              </c:strCache>
            </c:strRef>
          </c:cat>
          <c:val>
            <c:numRef>
              <c:f>figure13to9!$C$10:$E$10</c:f>
              <c:numCache>
                <c:formatCode>0.0_ </c:formatCode>
                <c:ptCount val="3"/>
                <c:pt idx="0">
                  <c:v>11.903170531000001</c:v>
                </c:pt>
                <c:pt idx="1">
                  <c:v>1.7441290699589445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EC-9440-BFAE-46331DDA088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500"/>
        <c:overlap val="-24"/>
        <c:axId val="568244696"/>
        <c:axId val="568242400"/>
      </c:barChart>
      <c:catAx>
        <c:axId val="568244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242400"/>
        <c:crosses val="autoZero"/>
        <c:auto val="1"/>
        <c:lblAlgn val="ctr"/>
        <c:lblOffset val="100"/>
        <c:noMultiLvlLbl val="0"/>
      </c:catAx>
      <c:valAx>
        <c:axId val="568242400"/>
        <c:scaling>
          <c:orientation val="minMax"/>
          <c:max val="16"/>
          <c:min val="-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Energy (mHa)</a:t>
                </a:r>
                <a:endParaRPr lang="ja-JP" sz="2000"/>
              </a:p>
            </c:rich>
          </c:tx>
          <c:layout>
            <c:manualLayout>
              <c:xMode val="edge"/>
              <c:yMode val="edge"/>
              <c:x val="6.2957450535193846E-2"/>
              <c:y val="0.305538289074170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244696"/>
        <c:crosses val="autoZero"/>
        <c:crossBetween val="between"/>
        <c:majorUnit val="4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4F-PSPCz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1667908346373571"/>
          <c:y val="0.15382037853692626"/>
          <c:w val="0.69702820375712204"/>
          <c:h val="0.64800715031734557"/>
        </c:manualLayout>
      </c:layout>
      <c:barChart>
        <c:barDir val="col"/>
        <c:grouping val="clustered"/>
        <c:varyColors val="0"/>
        <c:ser>
          <c:idx val="0"/>
          <c:order val="0"/>
          <c:tx>
            <c:v>4F-PSPCz</c:v>
          </c:tx>
          <c:spPr>
            <a:solidFill>
              <a:srgbClr val="00B0F0"/>
            </a:solidFill>
            <a:ln w="12700">
              <a:solidFill>
                <a:schemeClr val="bg1">
                  <a:lumMod val="65000"/>
                </a:schemeClr>
              </a:solidFill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figure13to9!$C$2:$E$2</c:f>
              <c:strCache>
                <c:ptCount val="3"/>
                <c:pt idx="0">
                  <c:v>VQD (overlap by qst; Hamiltonian, nm)</c:v>
                </c:pt>
                <c:pt idx="1">
                  <c:v>VQD (overlap by qst; Hamiltonian by qst)</c:v>
                </c:pt>
                <c:pt idx="2">
                  <c:v>exact</c:v>
                </c:pt>
              </c:strCache>
            </c:strRef>
          </c:cat>
          <c:val>
            <c:numRef>
              <c:f>figure13to9!$C$12:$E$12</c:f>
              <c:numCache>
                <c:formatCode>0.0_ </c:formatCode>
                <c:ptCount val="3"/>
                <c:pt idx="0">
                  <c:v>1.7624339019999979</c:v>
                </c:pt>
                <c:pt idx="1">
                  <c:v>-0.8817180250380261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1A-BB44-923C-D77C18EAFC35}"/>
            </c:ext>
          </c:extLst>
        </c:ser>
        <c:ser>
          <c:idx val="1"/>
          <c:order val="1"/>
          <c:tx>
            <c:strRef>
              <c:f>figure13to9!$C$2:$E$2</c:f>
              <c:strCache>
                <c:ptCount val="3"/>
                <c:pt idx="0">
                  <c:v>VQD (overlap by qst; Hamiltonian, nm)</c:v>
                </c:pt>
                <c:pt idx="1">
                  <c:v>VQD (overlap by qst; Hamiltonian by qst)</c:v>
                </c:pt>
                <c:pt idx="2">
                  <c:v>exact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chemeClr val="bg1">
                  <a:lumMod val="65000"/>
                </a:schemeClr>
              </a:solidFill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figure13to9!$C$2:$E$2</c:f>
              <c:strCache>
                <c:ptCount val="3"/>
                <c:pt idx="0">
                  <c:v>VQD (overlap by qst; Hamiltonian, nm)</c:v>
                </c:pt>
                <c:pt idx="1">
                  <c:v>VQD (overlap by qst; Hamiltonian by qst)</c:v>
                </c:pt>
                <c:pt idx="2">
                  <c:v>exact</c:v>
                </c:pt>
              </c:strCache>
            </c:strRef>
          </c:cat>
          <c:val>
            <c:numRef>
              <c:f>figure13to9!$C$14:$E$14</c:f>
              <c:numCache>
                <c:formatCode>0.0_ </c:formatCode>
                <c:ptCount val="3"/>
                <c:pt idx="0">
                  <c:v>14.989660298999979</c:v>
                </c:pt>
                <c:pt idx="1">
                  <c:v>3.566916446954906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1A-BB44-923C-D77C18EAFC3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500"/>
        <c:overlap val="-24"/>
        <c:axId val="568244696"/>
        <c:axId val="568242400"/>
      </c:barChart>
      <c:catAx>
        <c:axId val="568244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242400"/>
        <c:crosses val="autoZero"/>
        <c:auto val="1"/>
        <c:lblAlgn val="ctr"/>
        <c:lblOffset val="100"/>
        <c:noMultiLvlLbl val="0"/>
      </c:catAx>
      <c:valAx>
        <c:axId val="568242400"/>
        <c:scaling>
          <c:orientation val="minMax"/>
          <c:max val="16"/>
          <c:min val="-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Energy (mHa)</a:t>
                </a:r>
                <a:endParaRPr lang="ja-JP" sz="2000"/>
              </a:p>
            </c:rich>
          </c:tx>
          <c:layout>
            <c:manualLayout>
              <c:xMode val="edge"/>
              <c:yMode val="edge"/>
              <c:x val="5.8422350722405633E-2"/>
              <c:y val="0.307554230510051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244696"/>
        <c:crosses val="autoZero"/>
        <c:crossBetween val="between"/>
        <c:majorUnit val="4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945928011490026"/>
          <c:y val="7.4243096268611225E-2"/>
          <c:w val="0.75682815951068627"/>
          <c:h val="0.75744964285247307"/>
        </c:manualLayout>
      </c:layout>
      <c:scatterChart>
        <c:scatterStyle val="smoothMarker"/>
        <c:varyColors val="0"/>
        <c:ser>
          <c:idx val="2"/>
          <c:order val="0"/>
          <c:tx>
            <c:strRef>
              <c:f>figure14to10!$A$2</c:f>
              <c:strCache>
                <c:ptCount val="1"/>
                <c:pt idx="0">
                  <c:v>VQD (purified, nm)</c:v>
                </c:pt>
              </c:strCache>
            </c:strRef>
          </c:tx>
          <c:spPr>
            <a:ln w="444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rgbClr val="FF0000"/>
              </a:solidFill>
              <a:ln w="25400">
                <a:solidFill>
                  <a:srgbClr val="FF0000"/>
                </a:solidFill>
              </a:ln>
              <a:effectLst/>
            </c:spPr>
          </c:marker>
          <c:xVal>
            <c:numRef>
              <c:f>figure14to10!$A$3:$A$5</c:f>
              <c:numCache>
                <c:formatCode>0.00_ </c:formatCode>
                <c:ptCount val="3"/>
                <c:pt idx="0">
                  <c:v>0.49175771063388113</c:v>
                </c:pt>
                <c:pt idx="1">
                  <c:v>0.60292462200000052</c:v>
                </c:pt>
                <c:pt idx="2">
                  <c:v>0.36536446292888836</c:v>
                </c:pt>
              </c:numCache>
            </c:numRef>
          </c:xVal>
          <c:yVal>
            <c:numRef>
              <c:f>figure14to10!$D$3:$D$5</c:f>
              <c:numCache>
                <c:formatCode>0.00_ </c:formatCode>
                <c:ptCount val="3"/>
                <c:pt idx="0">
                  <c:v>0.4</c:v>
                </c:pt>
                <c:pt idx="1">
                  <c:v>0.1</c:v>
                </c:pt>
                <c:pt idx="2">
                  <c:v>-0.37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944-4052-8C42-014D938F188F}"/>
            </c:ext>
          </c:extLst>
        </c:ser>
        <c:ser>
          <c:idx val="3"/>
          <c:order val="1"/>
          <c:tx>
            <c:strRef>
              <c:f>figure14to10!$B$2</c:f>
              <c:strCache>
                <c:ptCount val="1"/>
                <c:pt idx="0">
                  <c:v>VQD (purified, qst)</c:v>
                </c:pt>
              </c:strCache>
            </c:strRef>
          </c:tx>
          <c:spPr>
            <a:ln w="44450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rgbClr val="002060"/>
              </a:solidFill>
              <a:ln w="25400">
                <a:solidFill>
                  <a:srgbClr val="002060"/>
                </a:solidFill>
              </a:ln>
              <a:effectLst/>
            </c:spPr>
          </c:marker>
          <c:xVal>
            <c:numRef>
              <c:f>figure14to10!$B$3:$B$5</c:f>
              <c:numCache>
                <c:formatCode>0.00_ </c:formatCode>
                <c:ptCount val="3"/>
                <c:pt idx="0">
                  <c:v>0.82535050999868842</c:v>
                </c:pt>
                <c:pt idx="1">
                  <c:v>0.52611569265773028</c:v>
                </c:pt>
                <c:pt idx="2">
                  <c:v>0.12649897664944892</c:v>
                </c:pt>
              </c:numCache>
            </c:numRef>
          </c:xVal>
          <c:yVal>
            <c:numRef>
              <c:f>figure14to10!$D$3:$D$5</c:f>
              <c:numCache>
                <c:formatCode>0.00_ </c:formatCode>
                <c:ptCount val="3"/>
                <c:pt idx="0">
                  <c:v>0.4</c:v>
                </c:pt>
                <c:pt idx="1">
                  <c:v>0.1</c:v>
                </c:pt>
                <c:pt idx="2">
                  <c:v>-0.37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944-4052-8C42-014D938F18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1640784"/>
        <c:axId val="531644720"/>
      </c:scatterChart>
      <c:valAx>
        <c:axId val="531640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Calculated ΔE</a:t>
                </a:r>
                <a:r>
                  <a:rPr lang="en-US" baseline="-25000"/>
                  <a:t>ST</a:t>
                </a:r>
                <a:r>
                  <a:rPr lang="en-US"/>
                  <a:t> (eV)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_ 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644720"/>
        <c:crossesAt val="-100"/>
        <c:crossBetween val="midCat"/>
      </c:valAx>
      <c:valAx>
        <c:axId val="53164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Experimental ΔE</a:t>
                </a:r>
                <a:r>
                  <a:rPr lang="en-US" baseline="-25000"/>
                  <a:t>ST</a:t>
                </a:r>
                <a:r>
                  <a:rPr lang="en-US"/>
                  <a:t> (eV)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640784"/>
        <c:crosses val="autoZero"/>
        <c:crossBetween val="midCat"/>
      </c:valAx>
      <c:spPr>
        <a:noFill/>
        <a:ln w="19050"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827301875032068"/>
          <c:y val="0.13642942856038617"/>
          <c:w val="0.60713582225514773"/>
          <c:h val="0.715941365720033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figure4!$E$2</c:f>
              <c:strCache>
                <c:ptCount val="1"/>
                <c:pt idx="0">
                  <c:v>S0 (STO-3G)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ash"/>
            <c:size val="1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yVal>
            <c:numRef>
              <c:f>figure4!$E$5:$G$5</c:f>
              <c:numCache>
                <c:formatCode>0.000000_ </c:formatCode>
                <c:ptCount val="3"/>
                <c:pt idx="0">
                  <c:v>-650.75683801071204</c:v>
                </c:pt>
                <c:pt idx="1">
                  <c:v>-650.75683801071204</c:v>
                </c:pt>
                <c:pt idx="2">
                  <c:v>-650.75683801071204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686-41E0-B110-809034C78A23}"/>
            </c:ext>
          </c:extLst>
        </c:ser>
        <c:ser>
          <c:idx val="1"/>
          <c:order val="1"/>
          <c:tx>
            <c:strRef>
              <c:f>figure4!$H$2</c:f>
              <c:strCache>
                <c:ptCount val="1"/>
                <c:pt idx="0">
                  <c:v>T1 (STO-3G)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ash"/>
            <c:size val="1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yVal>
            <c:numRef>
              <c:f>figure4!$H$5:$J$5</c:f>
              <c:numCache>
                <c:formatCode>0.000000_ </c:formatCode>
                <c:ptCount val="3"/>
                <c:pt idx="0">
                  <c:v>-459.27499999999998</c:v>
                </c:pt>
                <c:pt idx="1">
                  <c:v>-459.27499965599998</c:v>
                </c:pt>
                <c:pt idx="2">
                  <c:v>-459.27499999992597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686-41E0-B110-809034C78A23}"/>
            </c:ext>
          </c:extLst>
        </c:ser>
        <c:ser>
          <c:idx val="2"/>
          <c:order val="2"/>
          <c:tx>
            <c:strRef>
              <c:f>figure4!$K$2</c:f>
              <c:strCache>
                <c:ptCount val="1"/>
                <c:pt idx="0">
                  <c:v>S1 (STO-3G)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ash"/>
            <c:size val="1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yVal>
            <c:numRef>
              <c:f>figure4!$K$5:$M$5</c:f>
              <c:numCache>
                <c:formatCode>0.000000_ </c:formatCode>
                <c:ptCount val="3"/>
                <c:pt idx="0">
                  <c:v>-419.68926654500001</c:v>
                </c:pt>
                <c:pt idx="1">
                  <c:v>-419.68926607500003</c:v>
                </c:pt>
                <c:pt idx="2">
                  <c:v>-419.68926654500001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686-41E0-B110-809034C78A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4301912"/>
        <c:axId val="314304208"/>
      </c:scatterChart>
      <c:scatterChart>
        <c:scatterStyle val="lineMarker"/>
        <c:varyColors val="0"/>
        <c:ser>
          <c:idx val="3"/>
          <c:order val="3"/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noFill/>
              </a:ln>
              <a:effectLst/>
            </c:spPr>
          </c:marker>
          <c:yVal>
            <c:numRef>
              <c:f>figure4!$E$12:$G$12</c:f>
              <c:numCache>
                <c:formatCode>0.0E+00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686-41E0-B110-809034C78A23}"/>
            </c:ext>
          </c:extLst>
        </c:ser>
        <c:ser>
          <c:idx val="4"/>
          <c:order val="4"/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yVal>
            <c:numRef>
              <c:f>figure4!$H$12:$J$12</c:f>
              <c:numCache>
                <c:formatCode>0.0E+00</c:formatCode>
                <c:ptCount val="3"/>
                <c:pt idx="0">
                  <c:v>0</c:v>
                </c:pt>
                <c:pt idx="1">
                  <c:v>3.4400000004097819E-7</c:v>
                </c:pt>
                <c:pt idx="2">
                  <c:v>7.4010131356772035E-11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686-41E0-B110-809034C78A23}"/>
            </c:ext>
          </c:extLst>
        </c:ser>
        <c:ser>
          <c:idx val="5"/>
          <c:order val="5"/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noFill/>
              </a:ln>
              <a:effectLst/>
            </c:spPr>
          </c:marker>
          <c:yVal>
            <c:numRef>
              <c:f>figure4!$K$12:$M$12</c:f>
              <c:numCache>
                <c:formatCode>0.0E+00</c:formatCode>
                <c:ptCount val="3"/>
                <c:pt idx="0">
                  <c:v>0</c:v>
                </c:pt>
                <c:pt idx="1">
                  <c:v>4.6999997493912815E-7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686-41E0-B110-809034C78A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2834728"/>
        <c:axId val="552827512"/>
      </c:scatterChart>
      <c:valAx>
        <c:axId val="314301912"/>
        <c:scaling>
          <c:orientation val="minMax"/>
          <c:min val="0.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Method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0.3522817957153212"/>
              <c:y val="0.923865566845161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304208"/>
        <c:crossesAt val="-2000"/>
        <c:crossBetween val="midCat"/>
      </c:valAx>
      <c:valAx>
        <c:axId val="314304208"/>
        <c:scaling>
          <c:orientation val="minMax"/>
          <c:max val="-300"/>
          <c:min val="-7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Energy (Ha)</a:t>
                </a:r>
                <a:endParaRPr lang="ja-JP" alt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alpha val="99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301912"/>
        <c:crossesAt val="-2000"/>
        <c:crossBetween val="midCat"/>
      </c:valAx>
      <c:valAx>
        <c:axId val="552827512"/>
        <c:scaling>
          <c:orientation val="minMax"/>
          <c:max val="1.0000000000000004E-5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Deviation</a:t>
                </a:r>
                <a:r>
                  <a:rPr lang="en-US" altLang="ja-JP" sz="1200" baseline="0"/>
                  <a:t> from FCI (Ha)</a:t>
                </a:r>
                <a:endParaRPr lang="ja-JP" alt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834728"/>
        <c:crosses val="max"/>
        <c:crossBetween val="midCat"/>
      </c:valAx>
      <c:valAx>
        <c:axId val="552834728"/>
        <c:scaling>
          <c:orientation val="minMax"/>
        </c:scaling>
        <c:delete val="1"/>
        <c:axPos val="b"/>
        <c:majorTickMark val="out"/>
        <c:minorTickMark val="none"/>
        <c:tickLblPos val="nextTo"/>
        <c:crossAx val="55282751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827301875032068"/>
          <c:y val="0.13642942856038617"/>
          <c:w val="0.60713582225514773"/>
          <c:h val="0.715941365720033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figure4!$E$2</c:f>
              <c:strCache>
                <c:ptCount val="1"/>
                <c:pt idx="0">
                  <c:v>S0 (STO-3G)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ash"/>
            <c:size val="15"/>
            <c:spPr>
              <a:solidFill>
                <a:srgbClr val="00206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figure4!$E$6:$G$6</c:f>
              <c:numCache>
                <c:formatCode>0.000000_ </c:formatCode>
                <c:ptCount val="3"/>
                <c:pt idx="0">
                  <c:v>-685.51544874899992</c:v>
                </c:pt>
                <c:pt idx="1">
                  <c:v>-685.51544874934802</c:v>
                </c:pt>
                <c:pt idx="2">
                  <c:v>-685.51544874934802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A73-438F-AAA9-92F0C16519B0}"/>
            </c:ext>
          </c:extLst>
        </c:ser>
        <c:ser>
          <c:idx val="1"/>
          <c:order val="1"/>
          <c:tx>
            <c:strRef>
              <c:f>figure4!$H$2</c:f>
              <c:strCache>
                <c:ptCount val="1"/>
                <c:pt idx="0">
                  <c:v>T1 (STO-3G)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ash"/>
            <c:size val="1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yVal>
            <c:numRef>
              <c:f>figure4!$H$6:$J$6</c:f>
              <c:numCache>
                <c:formatCode>0.000000_ </c:formatCode>
                <c:ptCount val="3"/>
                <c:pt idx="0">
                  <c:v>-464.62599999999998</c:v>
                </c:pt>
                <c:pt idx="1">
                  <c:v>-464.625999519</c:v>
                </c:pt>
                <c:pt idx="2">
                  <c:v>-464.62600000000896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A73-438F-AAA9-92F0C16519B0}"/>
            </c:ext>
          </c:extLst>
        </c:ser>
        <c:ser>
          <c:idx val="2"/>
          <c:order val="2"/>
          <c:tx>
            <c:strRef>
              <c:f>figure4!$K$2</c:f>
              <c:strCache>
                <c:ptCount val="1"/>
                <c:pt idx="0">
                  <c:v>S1 (STO-3G)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ash"/>
            <c:size val="1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yVal>
            <c:numRef>
              <c:f>figure4!$K$6:$M$6</c:f>
              <c:numCache>
                <c:formatCode>0.000000_ </c:formatCode>
                <c:ptCount val="3"/>
                <c:pt idx="0">
                  <c:v>-455.58244036399998</c:v>
                </c:pt>
                <c:pt idx="1">
                  <c:v>-455.58243971299999</c:v>
                </c:pt>
                <c:pt idx="2">
                  <c:v>-455.58244036443102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A73-438F-AAA9-92F0C16519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4301912"/>
        <c:axId val="314304208"/>
      </c:scatterChart>
      <c:scatterChart>
        <c:scatterStyle val="lineMarker"/>
        <c:varyColors val="0"/>
        <c:ser>
          <c:idx val="3"/>
          <c:order val="3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noFill/>
              </a:ln>
              <a:effectLst/>
            </c:spPr>
          </c:marker>
          <c:yVal>
            <c:numRef>
              <c:f>figure4!$E$13:$G$13</c:f>
              <c:numCache>
                <c:formatCode>0.0E+00</c:formatCode>
                <c:ptCount val="3"/>
                <c:pt idx="0">
                  <c:v>0</c:v>
                </c:pt>
                <c:pt idx="1">
                  <c:v>3.4810909710358828E-10</c:v>
                </c:pt>
                <c:pt idx="2">
                  <c:v>3.4810909710358828E-10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A73-438F-AAA9-92F0C16519B0}"/>
            </c:ext>
          </c:extLst>
        </c:ser>
        <c:ser>
          <c:idx val="4"/>
          <c:order val="4"/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yVal>
            <c:numRef>
              <c:f>figure4!$H$13:$J$13</c:f>
              <c:numCache>
                <c:formatCode>0.0E+00</c:formatCode>
                <c:ptCount val="3"/>
                <c:pt idx="0">
                  <c:v>0</c:v>
                </c:pt>
                <c:pt idx="1">
                  <c:v>4.8099997229655855E-7</c:v>
                </c:pt>
                <c:pt idx="2">
                  <c:v>8.9812601800076663E-12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A73-438F-AAA9-92F0C16519B0}"/>
            </c:ext>
          </c:extLst>
        </c:ser>
        <c:ser>
          <c:idx val="5"/>
          <c:order val="5"/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noFill/>
              </a:ln>
              <a:effectLst/>
            </c:spPr>
          </c:marker>
          <c:yVal>
            <c:numRef>
              <c:f>figure4!$K$13:$M$13</c:f>
              <c:numCache>
                <c:formatCode>0.0E+00</c:formatCode>
                <c:ptCount val="3"/>
                <c:pt idx="0">
                  <c:v>0</c:v>
                </c:pt>
                <c:pt idx="1">
                  <c:v>6.5099999346784898E-7</c:v>
                </c:pt>
                <c:pt idx="2">
                  <c:v>4.3104364522150718E-10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A73-438F-AAA9-92F0C16519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2834728"/>
        <c:axId val="552827512"/>
      </c:scatterChart>
      <c:valAx>
        <c:axId val="314301912"/>
        <c:scaling>
          <c:orientation val="minMax"/>
          <c:min val="0.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Method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0.3522817957153212"/>
              <c:y val="0.923865566845161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304208"/>
        <c:crossesAt val="-2000"/>
        <c:crossBetween val="midCat"/>
      </c:valAx>
      <c:valAx>
        <c:axId val="314304208"/>
        <c:scaling>
          <c:orientation val="minMax"/>
          <c:max val="-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Energy (Ha)</a:t>
                </a:r>
                <a:endParaRPr lang="ja-JP" alt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alpha val="99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301912"/>
        <c:crossesAt val="-2000"/>
        <c:crossBetween val="midCat"/>
      </c:valAx>
      <c:valAx>
        <c:axId val="552827512"/>
        <c:scaling>
          <c:orientation val="minMax"/>
          <c:max val="1.0000000000000004E-5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Deviation</a:t>
                </a:r>
                <a:r>
                  <a:rPr lang="en-US" altLang="ja-JP" sz="1200" baseline="0"/>
                  <a:t> from FCI (Ha)</a:t>
                </a:r>
                <a:endParaRPr lang="ja-JP" alt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834728"/>
        <c:crosses val="max"/>
        <c:crossBetween val="midCat"/>
      </c:valAx>
      <c:valAx>
        <c:axId val="552834728"/>
        <c:scaling>
          <c:orientation val="minMax"/>
        </c:scaling>
        <c:delete val="1"/>
        <c:axPos val="b"/>
        <c:majorTickMark val="out"/>
        <c:minorTickMark val="none"/>
        <c:tickLblPos val="nextTo"/>
        <c:crossAx val="55282751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PSPCz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827301875032068"/>
          <c:y val="0.13642942856038617"/>
          <c:w val="0.60713582225514773"/>
          <c:h val="0.7159413657200332"/>
        </c:manualLayout>
      </c:layout>
      <c:scatterChart>
        <c:scatterStyle val="lineMarker"/>
        <c:varyColors val="0"/>
        <c:ser>
          <c:idx val="0"/>
          <c:order val="0"/>
          <c:tx>
            <c:strRef>
              <c:f>figure4!$E$2</c:f>
              <c:strCache>
                <c:ptCount val="1"/>
                <c:pt idx="0">
                  <c:v>S0 (STO-3G)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35"/>
            <c:spPr>
              <a:pattFill prst="pct70">
                <a:fgClr>
                  <a:srgbClr val="00B0F0"/>
                </a:fgClr>
                <a:bgClr>
                  <a:schemeClr val="bg1"/>
                </a:bgClr>
              </a:pattFill>
              <a:ln w="9525">
                <a:solidFill>
                  <a:srgbClr val="00B0F0"/>
                </a:solidFill>
              </a:ln>
              <a:effectLst/>
            </c:spPr>
          </c:marker>
          <c:yVal>
            <c:numRef>
              <c:f>figure4!$E$4:$G$4</c:f>
              <c:numCache>
                <c:formatCode>0.000000_ </c:formatCode>
                <c:ptCount val="3"/>
                <c:pt idx="0">
                  <c:v>-662.40667283599998</c:v>
                </c:pt>
                <c:pt idx="1">
                  <c:v>-662.40667283572793</c:v>
                </c:pt>
                <c:pt idx="2">
                  <c:v>-662.40667283572793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69-7D4A-AF76-853C6C696C8A}"/>
            </c:ext>
          </c:extLst>
        </c:ser>
        <c:ser>
          <c:idx val="1"/>
          <c:order val="1"/>
          <c:tx>
            <c:strRef>
              <c:f>figure4!$H$2</c:f>
              <c:strCache>
                <c:ptCount val="1"/>
                <c:pt idx="0">
                  <c:v>T1 (STO-3G)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35"/>
            <c:spPr>
              <a:pattFill prst="pct60">
                <a:fgClr>
                  <a:schemeClr val="accent2">
                    <a:lumMod val="60000"/>
                    <a:lumOff val="40000"/>
                  </a:schemeClr>
                </a:fgClr>
                <a:bgClr>
                  <a:schemeClr val="bg1"/>
                </a:bgClr>
              </a:patt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yVal>
            <c:numRef>
              <c:f>figure4!$H$4:$J$4</c:f>
              <c:numCache>
                <c:formatCode>0.000000_ </c:formatCode>
                <c:ptCount val="3"/>
                <c:pt idx="0">
                  <c:v>-493.755</c:v>
                </c:pt>
                <c:pt idx="1">
                  <c:v>-493.755000134</c:v>
                </c:pt>
                <c:pt idx="2">
                  <c:v>-493.75499999993201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E69-7D4A-AF76-853C6C696C8A}"/>
            </c:ext>
          </c:extLst>
        </c:ser>
        <c:ser>
          <c:idx val="2"/>
          <c:order val="2"/>
          <c:tx>
            <c:strRef>
              <c:f>figure4!$K$2</c:f>
              <c:strCache>
                <c:ptCount val="1"/>
                <c:pt idx="0">
                  <c:v>S1 (STO-3G)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35"/>
            <c:spPr>
              <a:pattFill prst="pct60">
                <a:fgClr>
                  <a:schemeClr val="tx1">
                    <a:lumMod val="65000"/>
                    <a:lumOff val="35000"/>
                  </a:schemeClr>
                </a:fgClr>
                <a:bgClr>
                  <a:schemeClr val="bg1"/>
                </a:bgClr>
              </a:patt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marker>
          <c:yVal>
            <c:numRef>
              <c:f>figure4!$K$4:$M$4</c:f>
              <c:numCache>
                <c:formatCode>0.000000_ </c:formatCode>
                <c:ptCount val="3"/>
                <c:pt idx="0">
                  <c:v>-400.29612566599997</c:v>
                </c:pt>
                <c:pt idx="1">
                  <c:v>-400.29612580700001</c:v>
                </c:pt>
                <c:pt idx="2">
                  <c:v>-400.29612566612099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E69-7D4A-AF76-853C6C696C8A}"/>
            </c:ext>
          </c:extLst>
        </c:ser>
        <c:ser>
          <c:idx val="6"/>
          <c:order val="3"/>
          <c:tx>
            <c:strRef>
              <c:f>figure4!$X$2</c:f>
              <c:strCache>
                <c:ptCount val="1"/>
                <c:pt idx="0">
                  <c:v>S0 (6-31G(d))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3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yVal>
            <c:numRef>
              <c:f>figure4!$X$4:$Z$4</c:f>
              <c:numCache>
                <c:formatCode>0.000000_ </c:formatCode>
                <c:ptCount val="3"/>
                <c:pt idx="0">
                  <c:v>-766.11446521599999</c:v>
                </c:pt>
                <c:pt idx="1">
                  <c:v>-766.11446521637504</c:v>
                </c:pt>
                <c:pt idx="2">
                  <c:v>-766.11446521637504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CE69-7D4A-AF76-853C6C696C8A}"/>
            </c:ext>
          </c:extLst>
        </c:ser>
        <c:ser>
          <c:idx val="3"/>
          <c:order val="4"/>
          <c:tx>
            <c:strRef>
              <c:f>figure4!$AA$2</c:f>
              <c:strCache>
                <c:ptCount val="1"/>
                <c:pt idx="0">
                  <c:v>T1 (6-31G(d))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3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yVal>
            <c:numRef>
              <c:f>figure4!$AA$4:$AC$4</c:f>
              <c:numCache>
                <c:formatCode>0.000000_ </c:formatCode>
                <c:ptCount val="3"/>
                <c:pt idx="0">
                  <c:v>-560.01499999999999</c:v>
                </c:pt>
                <c:pt idx="1">
                  <c:v>-560.01499959400007</c:v>
                </c:pt>
                <c:pt idx="2">
                  <c:v>-560.01499999999305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079-B14B-9282-1305AF96E6CD}"/>
            </c:ext>
          </c:extLst>
        </c:ser>
        <c:ser>
          <c:idx val="4"/>
          <c:order val="5"/>
          <c:tx>
            <c:strRef>
              <c:f>figure4!$AD$2</c:f>
              <c:strCache>
                <c:ptCount val="1"/>
                <c:pt idx="0">
                  <c:v>S1 (6-31G(d))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3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yVal>
            <c:numRef>
              <c:f>figure4!$AD$4:$AF$4</c:f>
              <c:numCache>
                <c:formatCode>0.000000_ </c:formatCode>
                <c:ptCount val="3"/>
                <c:pt idx="0">
                  <c:v>-528.56326766799998</c:v>
                </c:pt>
                <c:pt idx="1">
                  <c:v>-528.56326712601276</c:v>
                </c:pt>
                <c:pt idx="2">
                  <c:v>-528.56326766847189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079-B14B-9282-1305AF96E6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4301912"/>
        <c:axId val="314304208"/>
      </c:scatterChart>
      <c:valAx>
        <c:axId val="314301912"/>
        <c:scaling>
          <c:orientation val="minMax"/>
          <c:min val="0.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2000"/>
                  <a:t>Method</a:t>
                </a:r>
                <a:endParaRPr lang="ja-JP" altLang="en-US" sz="2000"/>
              </a:p>
            </c:rich>
          </c:tx>
          <c:layout>
            <c:manualLayout>
              <c:xMode val="edge"/>
              <c:yMode val="edge"/>
              <c:x val="0.3522817957153212"/>
              <c:y val="0.923865566845161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304208"/>
        <c:crossesAt val="-2000"/>
        <c:crossBetween val="midCat"/>
      </c:valAx>
      <c:valAx>
        <c:axId val="314304208"/>
        <c:scaling>
          <c:orientation val="minMax"/>
          <c:max val="-300"/>
          <c:min val="-8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2000"/>
                  <a:t>Energy (</a:t>
                </a:r>
                <a:r>
                  <a:rPr lang="en-US" altLang="ja-JP" sz="2000" i="1"/>
                  <a:t>Ha</a:t>
                </a:r>
                <a:r>
                  <a:rPr lang="en-US" altLang="ja-JP" sz="2000"/>
                  <a:t>)</a:t>
                </a:r>
                <a:endParaRPr lang="ja-JP" altLang="en-US" sz="2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alpha val="99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301912"/>
        <c:crossesAt val="-2000"/>
        <c:crossBetween val="midCat"/>
        <c:majorUnit val="50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2F-PSPCz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827301875032068"/>
          <c:y val="0.13642942856038617"/>
          <c:w val="0.60713582225514773"/>
          <c:h val="0.7159413657200332"/>
        </c:manualLayout>
      </c:layout>
      <c:scatterChart>
        <c:scatterStyle val="lineMarker"/>
        <c:varyColors val="0"/>
        <c:ser>
          <c:idx val="0"/>
          <c:order val="0"/>
          <c:tx>
            <c:strRef>
              <c:f>figure4!$E$2</c:f>
              <c:strCache>
                <c:ptCount val="1"/>
                <c:pt idx="0">
                  <c:v>S0 (STO-3G)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35"/>
            <c:spPr>
              <a:pattFill prst="pct60">
                <a:fgClr>
                  <a:srgbClr val="00B0F0"/>
                </a:fgClr>
                <a:bgClr>
                  <a:schemeClr val="bg1"/>
                </a:bgClr>
              </a:pattFill>
              <a:ln w="9525">
                <a:solidFill>
                  <a:srgbClr val="00B0F0"/>
                </a:solidFill>
              </a:ln>
              <a:effectLst/>
            </c:spPr>
          </c:marker>
          <c:yVal>
            <c:numRef>
              <c:f>figure4!$E$5:$G$5</c:f>
              <c:numCache>
                <c:formatCode>0.000000_ </c:formatCode>
                <c:ptCount val="3"/>
                <c:pt idx="0">
                  <c:v>-650.75683801071204</c:v>
                </c:pt>
                <c:pt idx="1">
                  <c:v>-650.75683801071204</c:v>
                </c:pt>
                <c:pt idx="2">
                  <c:v>-650.75683801071204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53-2D42-84D9-8E413298EA46}"/>
            </c:ext>
          </c:extLst>
        </c:ser>
        <c:ser>
          <c:idx val="1"/>
          <c:order val="1"/>
          <c:tx>
            <c:strRef>
              <c:f>figure4!$H$2</c:f>
              <c:strCache>
                <c:ptCount val="1"/>
                <c:pt idx="0">
                  <c:v>T1 (STO-3G)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35"/>
            <c:spPr>
              <a:pattFill prst="pct60">
                <a:fgClr>
                  <a:schemeClr val="accent2">
                    <a:lumMod val="60000"/>
                    <a:lumOff val="40000"/>
                  </a:schemeClr>
                </a:fgClr>
                <a:bgClr>
                  <a:schemeClr val="bg1"/>
                </a:bgClr>
              </a:patt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yVal>
            <c:numRef>
              <c:f>figure4!$H$5:$J$5</c:f>
              <c:numCache>
                <c:formatCode>0.000000_ </c:formatCode>
                <c:ptCount val="3"/>
                <c:pt idx="0">
                  <c:v>-459.27499999999998</c:v>
                </c:pt>
                <c:pt idx="1">
                  <c:v>-459.27499965599998</c:v>
                </c:pt>
                <c:pt idx="2">
                  <c:v>-459.27499999992597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53-2D42-84D9-8E413298EA46}"/>
            </c:ext>
          </c:extLst>
        </c:ser>
        <c:ser>
          <c:idx val="2"/>
          <c:order val="2"/>
          <c:tx>
            <c:strRef>
              <c:f>figure4!$K$2</c:f>
              <c:strCache>
                <c:ptCount val="1"/>
                <c:pt idx="0">
                  <c:v>S1 (STO-3G)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35"/>
            <c:spPr>
              <a:pattFill prst="pct60">
                <a:fgClr>
                  <a:schemeClr val="tx1">
                    <a:lumMod val="65000"/>
                    <a:lumOff val="35000"/>
                  </a:schemeClr>
                </a:fgClr>
                <a:bgClr>
                  <a:schemeClr val="bg1"/>
                </a:bgClr>
              </a:patt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marker>
          <c:yVal>
            <c:numRef>
              <c:f>figure4!$K$5:$M$5</c:f>
              <c:numCache>
                <c:formatCode>0.000000_ </c:formatCode>
                <c:ptCount val="3"/>
                <c:pt idx="0">
                  <c:v>-419.68926654500001</c:v>
                </c:pt>
                <c:pt idx="1">
                  <c:v>-419.68926607500003</c:v>
                </c:pt>
                <c:pt idx="2">
                  <c:v>-419.68926654500001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653-2D42-84D9-8E413298EA46}"/>
            </c:ext>
          </c:extLst>
        </c:ser>
        <c:ser>
          <c:idx val="3"/>
          <c:order val="3"/>
          <c:tx>
            <c:strRef>
              <c:f>figure4!$X$2</c:f>
              <c:strCache>
                <c:ptCount val="1"/>
                <c:pt idx="0">
                  <c:v>S0 (6-31G(d))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3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yVal>
            <c:numRef>
              <c:f>figure4!$X$5:$Z$5</c:f>
              <c:numCache>
                <c:formatCode>0.000000_ </c:formatCode>
                <c:ptCount val="3"/>
                <c:pt idx="0">
                  <c:v>-773.12345847200004</c:v>
                </c:pt>
                <c:pt idx="1">
                  <c:v>-773.12345847171605</c:v>
                </c:pt>
                <c:pt idx="2">
                  <c:v>-773.12345847171605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653-2D42-84D9-8E413298EA46}"/>
            </c:ext>
          </c:extLst>
        </c:ser>
        <c:ser>
          <c:idx val="4"/>
          <c:order val="4"/>
          <c:tx>
            <c:strRef>
              <c:f>figure4!$AA$2</c:f>
              <c:strCache>
                <c:ptCount val="1"/>
                <c:pt idx="0">
                  <c:v>T1 (6-31G(d))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3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yVal>
            <c:numRef>
              <c:f>figure4!$AA$5:$AC$5</c:f>
              <c:numCache>
                <c:formatCode>0.000000_ </c:formatCode>
                <c:ptCount val="3"/>
                <c:pt idx="0">
                  <c:v>-599.08100000000002</c:v>
                </c:pt>
                <c:pt idx="1">
                  <c:v>-599.08099931300001</c:v>
                </c:pt>
                <c:pt idx="2">
                  <c:v>-599.08100000002094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653-2D42-84D9-8E413298EA46}"/>
            </c:ext>
          </c:extLst>
        </c:ser>
        <c:ser>
          <c:idx val="5"/>
          <c:order val="5"/>
          <c:tx>
            <c:strRef>
              <c:f>figure4!$AD$2</c:f>
              <c:strCache>
                <c:ptCount val="1"/>
                <c:pt idx="0">
                  <c:v>S1 (6-31G(d))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3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yVal>
            <c:numRef>
              <c:f>figure4!$AD$5:$AF$5</c:f>
              <c:numCache>
                <c:formatCode>0.000000_ </c:formatCode>
                <c:ptCount val="3"/>
                <c:pt idx="0">
                  <c:v>-580.84617053099998</c:v>
                </c:pt>
                <c:pt idx="1">
                  <c:v>-580.84616974760002</c:v>
                </c:pt>
                <c:pt idx="2">
                  <c:v>-580.84617053121701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8653-2D42-84D9-8E413298EA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4301912"/>
        <c:axId val="314304208"/>
      </c:scatterChart>
      <c:valAx>
        <c:axId val="314301912"/>
        <c:scaling>
          <c:orientation val="minMax"/>
          <c:min val="0.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2000"/>
                  <a:t>Method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522817957153212"/>
              <c:y val="0.923865566845161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304208"/>
        <c:crossesAt val="-2000"/>
        <c:crossBetween val="midCat"/>
      </c:valAx>
      <c:valAx>
        <c:axId val="314304208"/>
        <c:scaling>
          <c:orientation val="minMax"/>
          <c:max val="-300"/>
          <c:min val="-8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2000"/>
                  <a:t>Energy (</a:t>
                </a:r>
                <a:r>
                  <a:rPr lang="en-US" altLang="ja-JP" sz="2000" i="1"/>
                  <a:t>Ha</a:t>
                </a:r>
                <a:r>
                  <a:rPr lang="en-US" altLang="ja-JP" sz="2000"/>
                  <a:t>)</a:t>
                </a:r>
                <a:endParaRPr lang="ja-JP" altLang="en-US" sz="2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alpha val="99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301912"/>
        <c:crossesAt val="-2000"/>
        <c:crossBetween val="midCat"/>
        <c:majorUnit val="50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6338733048993879"/>
          <c:y val="0.35263140693512462"/>
          <c:w val="0.23661266951006127"/>
          <c:h val="0.373816546135005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4F-PSPCz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827301875032068"/>
          <c:y val="0.13642942856038617"/>
          <c:w val="0.60713582225514773"/>
          <c:h val="0.7159413657200332"/>
        </c:manualLayout>
      </c:layout>
      <c:scatterChart>
        <c:scatterStyle val="lineMarker"/>
        <c:varyColors val="0"/>
        <c:ser>
          <c:idx val="0"/>
          <c:order val="0"/>
          <c:tx>
            <c:strRef>
              <c:f>figure4!$E$2</c:f>
              <c:strCache>
                <c:ptCount val="1"/>
                <c:pt idx="0">
                  <c:v>S0 (STO-3G)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35"/>
            <c:spPr>
              <a:pattFill prst="pct60">
                <a:fgClr>
                  <a:srgbClr val="00B0F0"/>
                </a:fgClr>
                <a:bgClr>
                  <a:schemeClr val="bg1"/>
                </a:bgClr>
              </a:pattFill>
              <a:ln w="9525">
                <a:solidFill>
                  <a:srgbClr val="00B0F0"/>
                </a:solidFill>
              </a:ln>
              <a:effectLst/>
            </c:spPr>
          </c:marker>
          <c:yVal>
            <c:numRef>
              <c:f>figure4!$E$6:$G$6</c:f>
              <c:numCache>
                <c:formatCode>0.000000_ </c:formatCode>
                <c:ptCount val="3"/>
                <c:pt idx="0">
                  <c:v>-685.51544874899992</c:v>
                </c:pt>
                <c:pt idx="1">
                  <c:v>-685.51544874934802</c:v>
                </c:pt>
                <c:pt idx="2">
                  <c:v>-685.51544874934802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F5-4048-9D95-C20FBB596A5D}"/>
            </c:ext>
          </c:extLst>
        </c:ser>
        <c:ser>
          <c:idx val="1"/>
          <c:order val="1"/>
          <c:tx>
            <c:strRef>
              <c:f>figure4!$H$2</c:f>
              <c:strCache>
                <c:ptCount val="1"/>
                <c:pt idx="0">
                  <c:v>T1 (STO-3G)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35"/>
            <c:spPr>
              <a:pattFill prst="pct60">
                <a:fgClr>
                  <a:schemeClr val="accent2">
                    <a:lumMod val="60000"/>
                    <a:lumOff val="40000"/>
                  </a:schemeClr>
                </a:fgClr>
                <a:bgClr>
                  <a:schemeClr val="bg1"/>
                </a:bgClr>
              </a:patt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yVal>
            <c:numRef>
              <c:f>figure4!$H$6:$J$6</c:f>
              <c:numCache>
                <c:formatCode>0.000000_ </c:formatCode>
                <c:ptCount val="3"/>
                <c:pt idx="0">
                  <c:v>-464.62599999999998</c:v>
                </c:pt>
                <c:pt idx="1">
                  <c:v>-464.625999519</c:v>
                </c:pt>
                <c:pt idx="2">
                  <c:v>-464.62600000000896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F5-4048-9D95-C20FBB596A5D}"/>
            </c:ext>
          </c:extLst>
        </c:ser>
        <c:ser>
          <c:idx val="2"/>
          <c:order val="2"/>
          <c:tx>
            <c:strRef>
              <c:f>figure4!$K$2</c:f>
              <c:strCache>
                <c:ptCount val="1"/>
                <c:pt idx="0">
                  <c:v>S1 (STO-3G)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5"/>
            <c:spPr>
              <a:pattFill prst="pct60">
                <a:fgClr>
                  <a:schemeClr val="tx1">
                    <a:lumMod val="65000"/>
                    <a:lumOff val="35000"/>
                  </a:schemeClr>
                </a:fgClr>
                <a:bgClr>
                  <a:schemeClr val="bg1"/>
                </a:bgClr>
              </a:patt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marker>
          <c:yVal>
            <c:numRef>
              <c:f>figure4!$K$6:$M$6</c:f>
              <c:numCache>
                <c:formatCode>0.000000_ </c:formatCode>
                <c:ptCount val="3"/>
                <c:pt idx="0">
                  <c:v>-455.58244036399998</c:v>
                </c:pt>
                <c:pt idx="1">
                  <c:v>-455.58243971299999</c:v>
                </c:pt>
                <c:pt idx="2">
                  <c:v>-455.58244036443102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FF5-4048-9D95-C20FBB596A5D}"/>
            </c:ext>
          </c:extLst>
        </c:ser>
        <c:ser>
          <c:idx val="3"/>
          <c:order val="3"/>
          <c:tx>
            <c:strRef>
              <c:f>figure4!$X$2</c:f>
              <c:strCache>
                <c:ptCount val="1"/>
                <c:pt idx="0">
                  <c:v>S0 (6-31G(d))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3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yVal>
            <c:numRef>
              <c:f>figure4!$X$6:$Z$6</c:f>
              <c:numCache>
                <c:formatCode>0.000000_ </c:formatCode>
                <c:ptCount val="3"/>
                <c:pt idx="0">
                  <c:v>-818.64301579200003</c:v>
                </c:pt>
                <c:pt idx="1">
                  <c:v>-818.64301579150595</c:v>
                </c:pt>
                <c:pt idx="2">
                  <c:v>-818.64301579150595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FF5-4048-9D95-C20FBB596A5D}"/>
            </c:ext>
          </c:extLst>
        </c:ser>
        <c:ser>
          <c:idx val="4"/>
          <c:order val="4"/>
          <c:tx>
            <c:strRef>
              <c:f>figure4!$AA$2</c:f>
              <c:strCache>
                <c:ptCount val="1"/>
                <c:pt idx="0">
                  <c:v>T1 (6-31G(d))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3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yVal>
            <c:numRef>
              <c:f>figure4!$AA$6:$AC$6</c:f>
              <c:numCache>
                <c:formatCode>0.000000_ </c:formatCode>
                <c:ptCount val="3"/>
                <c:pt idx="0">
                  <c:v>-624.00400000000002</c:v>
                </c:pt>
                <c:pt idx="1">
                  <c:v>-624.00399999800004</c:v>
                </c:pt>
                <c:pt idx="2">
                  <c:v>-624.003999999999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FF5-4048-9D95-C20FBB596A5D}"/>
            </c:ext>
          </c:extLst>
        </c:ser>
        <c:ser>
          <c:idx val="5"/>
          <c:order val="5"/>
          <c:tx>
            <c:strRef>
              <c:f>figure4!$K$2</c:f>
              <c:strCache>
                <c:ptCount val="1"/>
                <c:pt idx="0">
                  <c:v>S1 (STO-3G)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35"/>
            <c:spPr>
              <a:pattFill prst="pct60">
                <a:fgClr>
                  <a:schemeClr val="tx1"/>
                </a:fgClr>
                <a:bgClr>
                  <a:schemeClr val="bg1"/>
                </a:bgClr>
              </a:pattFill>
              <a:ln w="9525">
                <a:solidFill>
                  <a:schemeClr val="tx1"/>
                </a:solidFill>
              </a:ln>
              <a:effectLst/>
            </c:spPr>
          </c:marker>
          <c:yVal>
            <c:numRef>
              <c:f>figure4!$K$6:$M$6</c:f>
              <c:numCache>
                <c:formatCode>0.000000_ </c:formatCode>
                <c:ptCount val="3"/>
                <c:pt idx="0">
                  <c:v>-455.58244036399998</c:v>
                </c:pt>
                <c:pt idx="1">
                  <c:v>-455.58243971299999</c:v>
                </c:pt>
                <c:pt idx="2">
                  <c:v>-455.58244036443102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7FF5-4048-9D95-C20FBB596A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4301912"/>
        <c:axId val="314304208"/>
      </c:scatterChart>
      <c:valAx>
        <c:axId val="314301912"/>
        <c:scaling>
          <c:orientation val="minMax"/>
          <c:min val="0.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2000"/>
                  <a:t>Method</a:t>
                </a:r>
                <a:endParaRPr lang="ja-JP" altLang="en-US" sz="2000"/>
              </a:p>
            </c:rich>
          </c:tx>
          <c:layout>
            <c:manualLayout>
              <c:xMode val="edge"/>
              <c:yMode val="edge"/>
              <c:x val="0.3522817957153212"/>
              <c:y val="0.923865566845161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304208"/>
        <c:crossesAt val="-2000"/>
        <c:crossBetween val="midCat"/>
      </c:valAx>
      <c:valAx>
        <c:axId val="314304208"/>
        <c:scaling>
          <c:orientation val="minMax"/>
          <c:max val="-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2000"/>
                  <a:t>Energy (</a:t>
                </a:r>
                <a:r>
                  <a:rPr lang="en-US" altLang="ja-JP" sz="2000" i="1"/>
                  <a:t>Ha</a:t>
                </a:r>
                <a:r>
                  <a:rPr lang="en-US" altLang="ja-JP" sz="2000"/>
                  <a:t>)</a:t>
                </a:r>
                <a:endParaRPr lang="ja-JP" altLang="en-US" sz="2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alpha val="99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301912"/>
        <c:crossesAt val="-2000"/>
        <c:crossBetween val="midCat"/>
        <c:majorUnit val="50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4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5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.xml"/><Relationship Id="rId13" Type="http://schemas.openxmlformats.org/officeDocument/2006/relationships/chart" Target="../charts/chart7.xml"/><Relationship Id="rId3" Type="http://schemas.openxmlformats.org/officeDocument/2006/relationships/image" Target="../media/image2.png"/><Relationship Id="rId7" Type="http://schemas.openxmlformats.org/officeDocument/2006/relationships/chart" Target="../charts/chart1.xml"/><Relationship Id="rId12" Type="http://schemas.openxmlformats.org/officeDocument/2006/relationships/chart" Target="../charts/chart6.xml"/><Relationship Id="rId2" Type="http://schemas.openxmlformats.org/officeDocument/2006/relationships/image" Target="cid:image001.png@01D5846D.239B7530" TargetMode="External"/><Relationship Id="rId1" Type="http://schemas.openxmlformats.org/officeDocument/2006/relationships/image" Target="../media/image1.png"/><Relationship Id="rId6" Type="http://schemas.openxmlformats.org/officeDocument/2006/relationships/image" Target="cid:image003.png@01D5846D.239B7530" TargetMode="External"/><Relationship Id="rId11" Type="http://schemas.openxmlformats.org/officeDocument/2006/relationships/chart" Target="../charts/chart5.xml"/><Relationship Id="rId5" Type="http://schemas.openxmlformats.org/officeDocument/2006/relationships/image" Target="../media/image3.png"/><Relationship Id="rId15" Type="http://schemas.openxmlformats.org/officeDocument/2006/relationships/chart" Target="../charts/chart9.xml"/><Relationship Id="rId10" Type="http://schemas.openxmlformats.org/officeDocument/2006/relationships/chart" Target="../charts/chart4.xml"/><Relationship Id="rId4" Type="http://schemas.openxmlformats.org/officeDocument/2006/relationships/image" Target="cid:image002.png@01D5846D.239B7530" TargetMode="External"/><Relationship Id="rId9" Type="http://schemas.openxmlformats.org/officeDocument/2006/relationships/chart" Target="../charts/chart3.xml"/><Relationship Id="rId14" Type="http://schemas.openxmlformats.org/officeDocument/2006/relationships/chart" Target="../charts/chart8.xml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3" Type="http://schemas.openxmlformats.org/officeDocument/2006/relationships/image" Target="../media/image2.png"/><Relationship Id="rId7" Type="http://schemas.openxmlformats.org/officeDocument/2006/relationships/chart" Target="../charts/chart10.xml"/><Relationship Id="rId2" Type="http://schemas.openxmlformats.org/officeDocument/2006/relationships/image" Target="cid:image001.png@01D5846D.239B7530" TargetMode="External"/><Relationship Id="rId1" Type="http://schemas.openxmlformats.org/officeDocument/2006/relationships/image" Target="../media/image1.png"/><Relationship Id="rId6" Type="http://schemas.openxmlformats.org/officeDocument/2006/relationships/image" Target="cid:image003.png@01D5846D.239B7530" TargetMode="External"/><Relationship Id="rId5" Type="http://schemas.openxmlformats.org/officeDocument/2006/relationships/image" Target="../media/image3.png"/><Relationship Id="rId4" Type="http://schemas.openxmlformats.org/officeDocument/2006/relationships/image" Target="cid:image002.png@01D5846D.239B7530" TargetMode="External"/><Relationship Id="rId9" Type="http://schemas.openxmlformats.org/officeDocument/2006/relationships/chart" Target="../charts/chart12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12" Type="http://schemas.openxmlformats.org/officeDocument/2006/relationships/chart" Target="../charts/chart28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11" Type="http://schemas.openxmlformats.org/officeDocument/2006/relationships/chart" Target="../charts/chart27.xml"/><Relationship Id="rId5" Type="http://schemas.openxmlformats.org/officeDocument/2006/relationships/chart" Target="../charts/chart21.xml"/><Relationship Id="rId10" Type="http://schemas.openxmlformats.org/officeDocument/2006/relationships/chart" Target="../charts/chart26.xml"/><Relationship Id="rId4" Type="http://schemas.openxmlformats.org/officeDocument/2006/relationships/chart" Target="../charts/chart20.xml"/><Relationship Id="rId9" Type="http://schemas.openxmlformats.org/officeDocument/2006/relationships/chart" Target="../charts/chart25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cid:image001.png@01D5846D.239B7530" TargetMode="External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cid:image001.png@01D5846D.239B7530" TargetMode="External"/><Relationship Id="rId1" Type="http://schemas.openxmlformats.org/officeDocument/2006/relationships/image" Target="../media/image1.png"/></Relationships>
</file>

<file path=xl/drawings/_rels/drawing3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/Relationships>
</file>

<file path=xl/drawings/_rels/drawing3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4.xml"/><Relationship Id="rId2" Type="http://schemas.openxmlformats.org/officeDocument/2006/relationships/chart" Target="../charts/chart33.xml"/><Relationship Id="rId1" Type="http://schemas.openxmlformats.org/officeDocument/2006/relationships/chart" Target="../charts/chart32.xml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3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8.xml"/><Relationship Id="rId2" Type="http://schemas.openxmlformats.org/officeDocument/2006/relationships/chart" Target="../charts/chart37.xml"/><Relationship Id="rId1" Type="http://schemas.openxmlformats.org/officeDocument/2006/relationships/chart" Target="../charts/chart36.xml"/><Relationship Id="rId4" Type="http://schemas.openxmlformats.org/officeDocument/2006/relationships/chart" Target="../charts/chart39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cid:image002.png@01D5846D.239B7530" TargetMode="External"/><Relationship Id="rId1" Type="http://schemas.openxmlformats.org/officeDocument/2006/relationships/image" Target="../media/image2.png"/></Relationships>
</file>

<file path=xl/drawings/_rels/drawing4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2.xml"/><Relationship Id="rId2" Type="http://schemas.openxmlformats.org/officeDocument/2006/relationships/chart" Target="../charts/chart41.xml"/><Relationship Id="rId1" Type="http://schemas.openxmlformats.org/officeDocument/2006/relationships/chart" Target="../charts/chart40.xml"/><Relationship Id="rId6" Type="http://schemas.openxmlformats.org/officeDocument/2006/relationships/chart" Target="../charts/chart45.xml"/><Relationship Id="rId5" Type="http://schemas.openxmlformats.org/officeDocument/2006/relationships/chart" Target="../charts/chart44.xml"/><Relationship Id="rId4" Type="http://schemas.openxmlformats.org/officeDocument/2006/relationships/chart" Target="../charts/chart43.xml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cid:image003.png@01D5846D.239B7530" TargetMode="External"/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cid:image002.png@01D5846D.239B7530" TargetMode="External"/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cid:image003.png@01D5846D.239B7530" TargetMode="External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285751</xdr:colOff>
      <xdr:row>3</xdr:row>
      <xdr:rowOff>19051</xdr:rowOff>
    </xdr:from>
    <xdr:to>
      <xdr:col>3</xdr:col>
      <xdr:colOff>1266631</xdr:colOff>
      <xdr:row>3</xdr:row>
      <xdr:rowOff>628530</xdr:rowOff>
    </xdr:to>
    <xdr:pic>
      <xdr:nvPicPr>
        <xdr:cNvPr id="6" name="図 5" descr="cid:image001.png@01D5846D.239B7530">
          <a:extLst>
            <a:ext uri="{FF2B5EF4-FFF2-40B4-BE49-F238E27FC236}">
              <a16:creationId xmlns:a16="http://schemas.microsoft.com/office/drawing/2014/main" id="{FFFB4248-1E5A-4490-9AF7-0581B3EFE3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62351" y="5664201"/>
          <a:ext cx="980880" cy="6094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295275</xdr:colOff>
      <xdr:row>4</xdr:row>
      <xdr:rowOff>19050</xdr:rowOff>
    </xdr:from>
    <xdr:to>
      <xdr:col>3</xdr:col>
      <xdr:colOff>1323757</xdr:colOff>
      <xdr:row>5</xdr:row>
      <xdr:rowOff>18931</xdr:rowOff>
    </xdr:to>
    <xdr:pic>
      <xdr:nvPicPr>
        <xdr:cNvPr id="7" name="図 6" descr="cid:image002.png@01D5846D.239B7530">
          <a:extLst>
            <a:ext uri="{FF2B5EF4-FFF2-40B4-BE49-F238E27FC236}">
              <a16:creationId xmlns:a16="http://schemas.microsoft.com/office/drawing/2014/main" id="{97CB24E5-2AAE-4532-8D0D-2B1EBC4B06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r:link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71875" y="6299200"/>
          <a:ext cx="1028482" cy="6221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314325</xdr:colOff>
      <xdr:row>5</xdr:row>
      <xdr:rowOff>33678</xdr:rowOff>
    </xdr:from>
    <xdr:to>
      <xdr:col>3</xdr:col>
      <xdr:colOff>1323757</xdr:colOff>
      <xdr:row>5</xdr:row>
      <xdr:rowOff>628531</xdr:rowOff>
    </xdr:to>
    <xdr:pic>
      <xdr:nvPicPr>
        <xdr:cNvPr id="8" name="図 7" descr="cid:image003.png@01D5846D.239B7530">
          <a:extLst>
            <a:ext uri="{FF2B5EF4-FFF2-40B4-BE49-F238E27FC236}">
              <a16:creationId xmlns:a16="http://schemas.microsoft.com/office/drawing/2014/main" id="{31230DAD-64B2-495B-ADD9-9A2D895C58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r:link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90925" y="6936128"/>
          <a:ext cx="1009432" cy="5948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22</xdr:col>
      <xdr:colOff>285751</xdr:colOff>
      <xdr:row>3</xdr:row>
      <xdr:rowOff>19051</xdr:rowOff>
    </xdr:from>
    <xdr:to>
      <xdr:col>22</xdr:col>
      <xdr:colOff>1266631</xdr:colOff>
      <xdr:row>3</xdr:row>
      <xdr:rowOff>628530</xdr:rowOff>
    </xdr:to>
    <xdr:pic>
      <xdr:nvPicPr>
        <xdr:cNvPr id="22" name="図 21" descr="cid:image001.png@01D5846D.239B7530">
          <a:extLst>
            <a:ext uri="{FF2B5EF4-FFF2-40B4-BE49-F238E27FC236}">
              <a16:creationId xmlns:a16="http://schemas.microsoft.com/office/drawing/2014/main" id="{389D6316-3FBA-4E14-934F-C4C3FDEA61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79501" y="5664201"/>
          <a:ext cx="980880" cy="6094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22</xdr:col>
      <xdr:colOff>295275</xdr:colOff>
      <xdr:row>4</xdr:row>
      <xdr:rowOff>19050</xdr:rowOff>
    </xdr:from>
    <xdr:to>
      <xdr:col>22</xdr:col>
      <xdr:colOff>1323757</xdr:colOff>
      <xdr:row>5</xdr:row>
      <xdr:rowOff>18931</xdr:rowOff>
    </xdr:to>
    <xdr:pic>
      <xdr:nvPicPr>
        <xdr:cNvPr id="23" name="図 22" descr="cid:image002.png@01D5846D.239B7530">
          <a:extLst>
            <a:ext uri="{FF2B5EF4-FFF2-40B4-BE49-F238E27FC236}">
              <a16:creationId xmlns:a16="http://schemas.microsoft.com/office/drawing/2014/main" id="{C2641495-C1B0-4A48-BA67-9F9F651FAA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r:link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89025" y="6299200"/>
          <a:ext cx="996732" cy="6221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22</xdr:col>
      <xdr:colOff>314325</xdr:colOff>
      <xdr:row>5</xdr:row>
      <xdr:rowOff>33678</xdr:rowOff>
    </xdr:from>
    <xdr:to>
      <xdr:col>22</xdr:col>
      <xdr:colOff>1323757</xdr:colOff>
      <xdr:row>5</xdr:row>
      <xdr:rowOff>628531</xdr:rowOff>
    </xdr:to>
    <xdr:pic>
      <xdr:nvPicPr>
        <xdr:cNvPr id="24" name="図 23" descr="cid:image003.png@01D5846D.239B7530">
          <a:extLst>
            <a:ext uri="{FF2B5EF4-FFF2-40B4-BE49-F238E27FC236}">
              <a16:creationId xmlns:a16="http://schemas.microsoft.com/office/drawing/2014/main" id="{D6A0147F-2E69-47C8-BDF6-11694EB7EA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r:link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508075" y="6936128"/>
          <a:ext cx="977682" cy="5948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285751</xdr:colOff>
      <xdr:row>10</xdr:row>
      <xdr:rowOff>19051</xdr:rowOff>
    </xdr:from>
    <xdr:to>
      <xdr:col>3</xdr:col>
      <xdr:colOff>1266631</xdr:colOff>
      <xdr:row>10</xdr:row>
      <xdr:rowOff>628530</xdr:rowOff>
    </xdr:to>
    <xdr:pic>
      <xdr:nvPicPr>
        <xdr:cNvPr id="21" name="図 20" descr="cid:image001.png@01D5846D.239B7530">
          <a:extLst>
            <a:ext uri="{FF2B5EF4-FFF2-40B4-BE49-F238E27FC236}">
              <a16:creationId xmlns:a16="http://schemas.microsoft.com/office/drawing/2014/main" id="{CFCD9FFA-1F52-43BA-A85F-49DB591608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63939" y="947739"/>
          <a:ext cx="980880" cy="4634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295275</xdr:colOff>
      <xdr:row>11</xdr:row>
      <xdr:rowOff>19050</xdr:rowOff>
    </xdr:from>
    <xdr:to>
      <xdr:col>3</xdr:col>
      <xdr:colOff>1323757</xdr:colOff>
      <xdr:row>12</xdr:row>
      <xdr:rowOff>18931</xdr:rowOff>
    </xdr:to>
    <xdr:pic>
      <xdr:nvPicPr>
        <xdr:cNvPr id="28" name="図 27" descr="cid:image002.png@01D5846D.239B7530">
          <a:extLst>
            <a:ext uri="{FF2B5EF4-FFF2-40B4-BE49-F238E27FC236}">
              <a16:creationId xmlns:a16="http://schemas.microsoft.com/office/drawing/2014/main" id="{9C480E11-9F54-4D70-B1CE-BBC6AEAF77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r:link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73463" y="1431925"/>
          <a:ext cx="1028482" cy="6348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314325</xdr:colOff>
      <xdr:row>12</xdr:row>
      <xdr:rowOff>33678</xdr:rowOff>
    </xdr:from>
    <xdr:to>
      <xdr:col>3</xdr:col>
      <xdr:colOff>1323757</xdr:colOff>
      <xdr:row>12</xdr:row>
      <xdr:rowOff>628531</xdr:rowOff>
    </xdr:to>
    <xdr:pic>
      <xdr:nvPicPr>
        <xdr:cNvPr id="29" name="図 28" descr="cid:image003.png@01D5846D.239B7530">
          <a:extLst>
            <a:ext uri="{FF2B5EF4-FFF2-40B4-BE49-F238E27FC236}">
              <a16:creationId xmlns:a16="http://schemas.microsoft.com/office/drawing/2014/main" id="{BBC4A388-6800-4842-879C-857FC020F2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r:link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92513" y="2081553"/>
          <a:ext cx="1009432" cy="5948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22</xdr:col>
      <xdr:colOff>285751</xdr:colOff>
      <xdr:row>10</xdr:row>
      <xdr:rowOff>19051</xdr:rowOff>
    </xdr:from>
    <xdr:to>
      <xdr:col>22</xdr:col>
      <xdr:colOff>1266631</xdr:colOff>
      <xdr:row>10</xdr:row>
      <xdr:rowOff>628530</xdr:rowOff>
    </xdr:to>
    <xdr:pic>
      <xdr:nvPicPr>
        <xdr:cNvPr id="30" name="図 29" descr="cid:image001.png@01D5846D.239B7530">
          <a:extLst>
            <a:ext uri="{FF2B5EF4-FFF2-40B4-BE49-F238E27FC236}">
              <a16:creationId xmlns:a16="http://schemas.microsoft.com/office/drawing/2014/main" id="{84429689-E498-4A6C-8C60-509B1DF6DB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87439" y="947739"/>
          <a:ext cx="980880" cy="4634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22</xdr:col>
      <xdr:colOff>295275</xdr:colOff>
      <xdr:row>11</xdr:row>
      <xdr:rowOff>19050</xdr:rowOff>
    </xdr:from>
    <xdr:to>
      <xdr:col>22</xdr:col>
      <xdr:colOff>1323757</xdr:colOff>
      <xdr:row>12</xdr:row>
      <xdr:rowOff>18931</xdr:rowOff>
    </xdr:to>
    <xdr:pic>
      <xdr:nvPicPr>
        <xdr:cNvPr id="31" name="図 30" descr="cid:image002.png@01D5846D.239B7530">
          <a:extLst>
            <a:ext uri="{FF2B5EF4-FFF2-40B4-BE49-F238E27FC236}">
              <a16:creationId xmlns:a16="http://schemas.microsoft.com/office/drawing/2014/main" id="{71D1097A-04F7-47B6-B7E7-7A28AF50B3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r:link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96963" y="1431925"/>
          <a:ext cx="996732" cy="6348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22</xdr:col>
      <xdr:colOff>314325</xdr:colOff>
      <xdr:row>12</xdr:row>
      <xdr:rowOff>33678</xdr:rowOff>
    </xdr:from>
    <xdr:to>
      <xdr:col>22</xdr:col>
      <xdr:colOff>1323757</xdr:colOff>
      <xdr:row>12</xdr:row>
      <xdr:rowOff>628531</xdr:rowOff>
    </xdr:to>
    <xdr:pic>
      <xdr:nvPicPr>
        <xdr:cNvPr id="32" name="図 31" descr="cid:image003.png@01D5846D.239B7530">
          <a:extLst>
            <a:ext uri="{FF2B5EF4-FFF2-40B4-BE49-F238E27FC236}">
              <a16:creationId xmlns:a16="http://schemas.microsoft.com/office/drawing/2014/main" id="{5CB1586D-24C5-4D86-BACE-A5AE7E4633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r:link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516013" y="2081553"/>
          <a:ext cx="977682" cy="5948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198438</xdr:colOff>
      <xdr:row>16</xdr:row>
      <xdr:rowOff>158751</xdr:rowOff>
    </xdr:from>
    <xdr:to>
      <xdr:col>5</xdr:col>
      <xdr:colOff>1174750</xdr:colOff>
      <xdr:row>34</xdr:row>
      <xdr:rowOff>441327</xdr:rowOff>
    </xdr:to>
    <xdr:graphicFrame macro="">
      <xdr:nvGraphicFramePr>
        <xdr:cNvPr id="33" name="グラフ 32">
          <a:extLst>
            <a:ext uri="{FF2B5EF4-FFF2-40B4-BE49-F238E27FC236}">
              <a16:creationId xmlns:a16="http://schemas.microsoft.com/office/drawing/2014/main" id="{5CAC1788-6607-4985-8E48-CD52218E7A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21</xdr:col>
      <xdr:colOff>563563</xdr:colOff>
      <xdr:row>16</xdr:row>
      <xdr:rowOff>111125</xdr:rowOff>
    </xdr:from>
    <xdr:to>
      <xdr:col>26</xdr:col>
      <xdr:colOff>809625</xdr:colOff>
      <xdr:row>34</xdr:row>
      <xdr:rowOff>393700</xdr:rowOff>
    </xdr:to>
    <xdr:graphicFrame macro="">
      <xdr:nvGraphicFramePr>
        <xdr:cNvPr id="34" name="グラフ 33">
          <a:extLst>
            <a:ext uri="{FF2B5EF4-FFF2-40B4-BE49-F238E27FC236}">
              <a16:creationId xmlns:a16="http://schemas.microsoft.com/office/drawing/2014/main" id="{178AEA58-2186-4491-AF69-63A86119F2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27</xdr:col>
      <xdr:colOff>31750</xdr:colOff>
      <xdr:row>16</xdr:row>
      <xdr:rowOff>119063</xdr:rowOff>
    </xdr:from>
    <xdr:to>
      <xdr:col>31</xdr:col>
      <xdr:colOff>769937</xdr:colOff>
      <xdr:row>34</xdr:row>
      <xdr:rowOff>401638</xdr:rowOff>
    </xdr:to>
    <xdr:graphicFrame macro="">
      <xdr:nvGraphicFramePr>
        <xdr:cNvPr id="35" name="グラフ 34">
          <a:extLst>
            <a:ext uri="{FF2B5EF4-FFF2-40B4-BE49-F238E27FC236}">
              <a16:creationId xmlns:a16="http://schemas.microsoft.com/office/drawing/2014/main" id="{309393B9-7CB7-4D5F-9A98-8585DE84A0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32</xdr:col>
      <xdr:colOff>55563</xdr:colOff>
      <xdr:row>16</xdr:row>
      <xdr:rowOff>134936</xdr:rowOff>
    </xdr:from>
    <xdr:to>
      <xdr:col>37</xdr:col>
      <xdr:colOff>309562</xdr:colOff>
      <xdr:row>34</xdr:row>
      <xdr:rowOff>417512</xdr:rowOff>
    </xdr:to>
    <xdr:graphicFrame macro="">
      <xdr:nvGraphicFramePr>
        <xdr:cNvPr id="36" name="グラフ 35">
          <a:extLst>
            <a:ext uri="{FF2B5EF4-FFF2-40B4-BE49-F238E27FC236}">
              <a16:creationId xmlns:a16="http://schemas.microsoft.com/office/drawing/2014/main" id="{98626D63-5B91-412D-9B65-BA8E049A0A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603250</xdr:colOff>
      <xdr:row>16</xdr:row>
      <xdr:rowOff>158750</xdr:rowOff>
    </xdr:from>
    <xdr:to>
      <xdr:col>10</xdr:col>
      <xdr:colOff>627062</xdr:colOff>
      <xdr:row>34</xdr:row>
      <xdr:rowOff>441325</xdr:rowOff>
    </xdr:to>
    <xdr:graphicFrame macro="">
      <xdr:nvGraphicFramePr>
        <xdr:cNvPr id="37" name="グラフ 36">
          <a:extLst>
            <a:ext uri="{FF2B5EF4-FFF2-40B4-BE49-F238E27FC236}">
              <a16:creationId xmlns:a16="http://schemas.microsoft.com/office/drawing/2014/main" id="{AB7DCE00-92E2-44F1-A04B-87547BEC4C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11</xdr:col>
      <xdr:colOff>7938</xdr:colOff>
      <xdr:row>17</xdr:row>
      <xdr:rowOff>7937</xdr:rowOff>
    </xdr:from>
    <xdr:to>
      <xdr:col>15</xdr:col>
      <xdr:colOff>404813</xdr:colOff>
      <xdr:row>34</xdr:row>
      <xdr:rowOff>457200</xdr:rowOff>
    </xdr:to>
    <xdr:graphicFrame macro="">
      <xdr:nvGraphicFramePr>
        <xdr:cNvPr id="38" name="グラフ 37">
          <a:extLst>
            <a:ext uri="{FF2B5EF4-FFF2-40B4-BE49-F238E27FC236}">
              <a16:creationId xmlns:a16="http://schemas.microsoft.com/office/drawing/2014/main" id="{C6D8EBB3-81E7-46B8-BC1F-F63E3BBDD4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215901</xdr:colOff>
      <xdr:row>41</xdr:row>
      <xdr:rowOff>184639</xdr:rowOff>
    </xdr:from>
    <xdr:to>
      <xdr:col>5</xdr:col>
      <xdr:colOff>1308101</xdr:colOff>
      <xdr:row>68</xdr:row>
      <xdr:rowOff>113981</xdr:rowOff>
    </xdr:to>
    <xdr:graphicFrame macro="">
      <xdr:nvGraphicFramePr>
        <xdr:cNvPr id="20" name="グラフ 32">
          <a:extLst>
            <a:ext uri="{FF2B5EF4-FFF2-40B4-BE49-F238E27FC236}">
              <a16:creationId xmlns:a16="http://schemas.microsoft.com/office/drawing/2014/main" id="{3EEED536-1234-3043-80F9-55FC7E7BEDFD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438638</xdr:colOff>
      <xdr:row>41</xdr:row>
      <xdr:rowOff>204177</xdr:rowOff>
    </xdr:from>
    <xdr:to>
      <xdr:col>11</xdr:col>
      <xdr:colOff>591038</xdr:colOff>
      <xdr:row>68</xdr:row>
      <xdr:rowOff>143990</xdr:rowOff>
    </xdr:to>
    <xdr:graphicFrame macro="">
      <xdr:nvGraphicFramePr>
        <xdr:cNvPr id="25" name="グラフ 36">
          <a:extLst>
            <a:ext uri="{FF2B5EF4-FFF2-40B4-BE49-F238E27FC236}">
              <a16:creationId xmlns:a16="http://schemas.microsoft.com/office/drawing/2014/main" id="{BBDFFE39-104F-AA4D-A8AF-24685AA212BD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12</xdr:col>
      <xdr:colOff>608623</xdr:colOff>
      <xdr:row>41</xdr:row>
      <xdr:rowOff>195385</xdr:rowOff>
    </xdr:from>
    <xdr:to>
      <xdr:col>18</xdr:col>
      <xdr:colOff>240323</xdr:colOff>
      <xdr:row>68</xdr:row>
      <xdr:rowOff>116561</xdr:rowOff>
    </xdr:to>
    <xdr:graphicFrame macro="">
      <xdr:nvGraphicFramePr>
        <xdr:cNvPr id="26" name="グラフ 37">
          <a:extLst>
            <a:ext uri="{FF2B5EF4-FFF2-40B4-BE49-F238E27FC236}">
              <a16:creationId xmlns:a16="http://schemas.microsoft.com/office/drawing/2014/main" id="{87CCA18D-53E7-EE4D-905C-66AB3FFBED09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0.2128</cdr:x>
      <cdr:y>0.85675</cdr:y>
    </cdr:from>
    <cdr:to>
      <cdr:x>0.32039</cdr:x>
      <cdr:y>0.91893</cdr:y>
    </cdr:to>
    <cdr:sp macro="" textlink="">
      <cdr:nvSpPr>
        <cdr:cNvPr id="2" name="テキスト ボックス 1">
          <a:extLst xmlns:a="http://schemas.openxmlformats.org/drawingml/2006/main">
            <a:ext uri="{FF2B5EF4-FFF2-40B4-BE49-F238E27FC236}">
              <a16:creationId xmlns:a16="http://schemas.microsoft.com/office/drawing/2014/main" id="{C525DA21-3149-4A4A-B44C-B0D572492537}"/>
            </a:ext>
          </a:extLst>
        </cdr:cNvPr>
        <cdr:cNvSpPr txBox="1"/>
      </cdr:nvSpPr>
      <cdr:spPr>
        <a:xfrm xmlns:a="http://schemas.openxmlformats.org/drawingml/2006/main">
          <a:off x="1157025" y="3315889"/>
          <a:ext cx="584987" cy="2406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altLang="ja-JP" sz="2000"/>
            <a:t>Exact</a:t>
          </a:r>
          <a:endParaRPr lang="ja-JP" altLang="en-US" sz="2000"/>
        </a:p>
      </cdr:txBody>
    </cdr:sp>
  </cdr:relSizeAnchor>
  <cdr:relSizeAnchor xmlns:cdr="http://schemas.openxmlformats.org/drawingml/2006/chartDrawing">
    <cdr:from>
      <cdr:x>0.41111</cdr:x>
      <cdr:y>0.85601</cdr:y>
    </cdr:from>
    <cdr:to>
      <cdr:x>0.54008</cdr:x>
      <cdr:y>0.92491</cdr:y>
    </cdr:to>
    <cdr:sp macro="" textlink="">
      <cdr:nvSpPr>
        <cdr:cNvPr id="3" name="テキスト ボックス 1">
          <a:extLst xmlns:a="http://schemas.openxmlformats.org/drawingml/2006/main">
            <a:ext uri="{FF2B5EF4-FFF2-40B4-BE49-F238E27FC236}">
              <a16:creationId xmlns:a16="http://schemas.microsoft.com/office/drawing/2014/main" id="{F9EBD27C-A31D-435D-BDD2-52C2827EC08A}"/>
            </a:ext>
          </a:extLst>
        </cdr:cNvPr>
        <cdr:cNvSpPr txBox="1"/>
      </cdr:nvSpPr>
      <cdr:spPr>
        <a:xfrm xmlns:a="http://schemas.openxmlformats.org/drawingml/2006/main">
          <a:off x="2235278" y="3313019"/>
          <a:ext cx="701234" cy="2666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ja-JP" sz="2000"/>
            <a:t>qEOM</a:t>
          </a:r>
          <a:endParaRPr lang="ja-JP" altLang="en-US" sz="2000"/>
        </a:p>
      </cdr:txBody>
    </cdr:sp>
  </cdr:relSizeAnchor>
  <cdr:relSizeAnchor xmlns:cdr="http://schemas.openxmlformats.org/drawingml/2006/chartDrawing">
    <cdr:from>
      <cdr:x>0.62024</cdr:x>
      <cdr:y>0.85563</cdr:y>
    </cdr:from>
    <cdr:to>
      <cdr:x>0.73884</cdr:x>
      <cdr:y>0.92453</cdr:y>
    </cdr:to>
    <cdr:sp macro="" textlink="">
      <cdr:nvSpPr>
        <cdr:cNvPr id="4" name="テキスト ボックス 1">
          <a:extLst xmlns:a="http://schemas.openxmlformats.org/drawingml/2006/main">
            <a:ext uri="{FF2B5EF4-FFF2-40B4-BE49-F238E27FC236}">
              <a16:creationId xmlns:a16="http://schemas.microsoft.com/office/drawing/2014/main" id="{F3517C3B-81CD-47E5-9513-EACA2D263A0E}"/>
            </a:ext>
          </a:extLst>
        </cdr:cNvPr>
        <cdr:cNvSpPr txBox="1"/>
      </cdr:nvSpPr>
      <cdr:spPr>
        <a:xfrm xmlns:a="http://schemas.openxmlformats.org/drawingml/2006/main">
          <a:off x="3372372" y="3311584"/>
          <a:ext cx="644850" cy="2666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altLang="ja-JP" sz="2000"/>
            <a:t>VQD</a:t>
          </a:r>
          <a:endParaRPr lang="ja-JP" altLang="en-US" sz="2000"/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285751</xdr:colOff>
      <xdr:row>4</xdr:row>
      <xdr:rowOff>19051</xdr:rowOff>
    </xdr:from>
    <xdr:to>
      <xdr:col>4</xdr:col>
      <xdr:colOff>1266631</xdr:colOff>
      <xdr:row>4</xdr:row>
      <xdr:rowOff>628530</xdr:rowOff>
    </xdr:to>
    <xdr:pic>
      <xdr:nvPicPr>
        <xdr:cNvPr id="6" name="図 5" descr="cid:image001.png@01D5846D.239B7530">
          <a:extLst>
            <a:ext uri="{FF2B5EF4-FFF2-40B4-BE49-F238E27FC236}">
              <a16:creationId xmlns:a16="http://schemas.microsoft.com/office/drawing/2014/main" id="{FD017E0E-167D-4874-9094-1E89F3868E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62351" y="6565901"/>
          <a:ext cx="980880" cy="6094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295275</xdr:colOff>
      <xdr:row>5</xdr:row>
      <xdr:rowOff>19050</xdr:rowOff>
    </xdr:from>
    <xdr:to>
      <xdr:col>4</xdr:col>
      <xdr:colOff>1323757</xdr:colOff>
      <xdr:row>6</xdr:row>
      <xdr:rowOff>18931</xdr:rowOff>
    </xdr:to>
    <xdr:pic>
      <xdr:nvPicPr>
        <xdr:cNvPr id="7" name="図 6" descr="cid:image002.png@01D5846D.239B7530">
          <a:extLst>
            <a:ext uri="{FF2B5EF4-FFF2-40B4-BE49-F238E27FC236}">
              <a16:creationId xmlns:a16="http://schemas.microsoft.com/office/drawing/2014/main" id="{EB61D6AF-4C37-4FC5-9FD4-3331249176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r:link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71875" y="7200900"/>
          <a:ext cx="1028482" cy="6221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314325</xdr:colOff>
      <xdr:row>6</xdr:row>
      <xdr:rowOff>33678</xdr:rowOff>
    </xdr:from>
    <xdr:to>
      <xdr:col>4</xdr:col>
      <xdr:colOff>1323757</xdr:colOff>
      <xdr:row>6</xdr:row>
      <xdr:rowOff>628531</xdr:rowOff>
    </xdr:to>
    <xdr:pic>
      <xdr:nvPicPr>
        <xdr:cNvPr id="8" name="図 7" descr="cid:image003.png@01D5846D.239B7530">
          <a:extLst>
            <a:ext uri="{FF2B5EF4-FFF2-40B4-BE49-F238E27FC236}">
              <a16:creationId xmlns:a16="http://schemas.microsoft.com/office/drawing/2014/main" id="{56BC4873-A14C-42C2-92A1-9044668236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r:link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90925" y="7837828"/>
          <a:ext cx="1009432" cy="5948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438151</xdr:colOff>
      <xdr:row>7</xdr:row>
      <xdr:rowOff>414866</xdr:rowOff>
    </xdr:from>
    <xdr:to>
      <xdr:col>6</xdr:col>
      <xdr:colOff>624416</xdr:colOff>
      <xdr:row>16</xdr:row>
      <xdr:rowOff>264055</xdr:rowOff>
    </xdr:to>
    <xdr:graphicFrame macro="">
      <xdr:nvGraphicFramePr>
        <xdr:cNvPr id="11" name="グラフ 10">
          <a:extLst>
            <a:ext uri="{FF2B5EF4-FFF2-40B4-BE49-F238E27FC236}">
              <a16:creationId xmlns:a16="http://schemas.microsoft.com/office/drawing/2014/main" id="{198CBBE5-5798-4FA8-A79A-859706B705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285751</xdr:colOff>
      <xdr:row>4</xdr:row>
      <xdr:rowOff>19051</xdr:rowOff>
    </xdr:from>
    <xdr:to>
      <xdr:col>23</xdr:col>
      <xdr:colOff>1266631</xdr:colOff>
      <xdr:row>4</xdr:row>
      <xdr:rowOff>628530</xdr:rowOff>
    </xdr:to>
    <xdr:pic>
      <xdr:nvPicPr>
        <xdr:cNvPr id="22" name="図 21" descr="cid:image001.png@01D5846D.239B7530">
          <a:extLst>
            <a:ext uri="{FF2B5EF4-FFF2-40B4-BE49-F238E27FC236}">
              <a16:creationId xmlns:a16="http://schemas.microsoft.com/office/drawing/2014/main" id="{F990ED2C-6A14-46C1-BE1C-1C65B29D92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79501" y="6565901"/>
          <a:ext cx="980880" cy="6094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23</xdr:col>
      <xdr:colOff>295275</xdr:colOff>
      <xdr:row>5</xdr:row>
      <xdr:rowOff>19050</xdr:rowOff>
    </xdr:from>
    <xdr:to>
      <xdr:col>23</xdr:col>
      <xdr:colOff>1323757</xdr:colOff>
      <xdr:row>6</xdr:row>
      <xdr:rowOff>18931</xdr:rowOff>
    </xdr:to>
    <xdr:pic>
      <xdr:nvPicPr>
        <xdr:cNvPr id="23" name="図 22" descr="cid:image002.png@01D5846D.239B7530">
          <a:extLst>
            <a:ext uri="{FF2B5EF4-FFF2-40B4-BE49-F238E27FC236}">
              <a16:creationId xmlns:a16="http://schemas.microsoft.com/office/drawing/2014/main" id="{5BF7A2CF-60F0-45B5-B82E-7EC5ECC04D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r:link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89025" y="7200900"/>
          <a:ext cx="996732" cy="6221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23</xdr:col>
      <xdr:colOff>314325</xdr:colOff>
      <xdr:row>6</xdr:row>
      <xdr:rowOff>33678</xdr:rowOff>
    </xdr:from>
    <xdr:to>
      <xdr:col>23</xdr:col>
      <xdr:colOff>1323757</xdr:colOff>
      <xdr:row>6</xdr:row>
      <xdr:rowOff>628531</xdr:rowOff>
    </xdr:to>
    <xdr:pic>
      <xdr:nvPicPr>
        <xdr:cNvPr id="24" name="図 23" descr="cid:image003.png@01D5846D.239B7530">
          <a:extLst>
            <a:ext uri="{FF2B5EF4-FFF2-40B4-BE49-F238E27FC236}">
              <a16:creationId xmlns:a16="http://schemas.microsoft.com/office/drawing/2014/main" id="{DB7334EE-0538-4DFE-B744-58647F07E6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r:link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508075" y="7837828"/>
          <a:ext cx="977682" cy="5948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1293283</xdr:colOff>
      <xdr:row>7</xdr:row>
      <xdr:rowOff>400050</xdr:rowOff>
    </xdr:from>
    <xdr:to>
      <xdr:col>10</xdr:col>
      <xdr:colOff>628650</xdr:colOff>
      <xdr:row>16</xdr:row>
      <xdr:rowOff>236539</xdr:rowOff>
    </xdr:to>
    <xdr:graphicFrame macro="">
      <xdr:nvGraphicFramePr>
        <xdr:cNvPr id="32" name="グラフ 31">
          <a:extLst>
            <a:ext uri="{FF2B5EF4-FFF2-40B4-BE49-F238E27FC236}">
              <a16:creationId xmlns:a16="http://schemas.microsoft.com/office/drawing/2014/main" id="{057EDCE2-5F5D-4218-9438-17FB9D1FB6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285751</xdr:colOff>
      <xdr:row>4</xdr:row>
      <xdr:rowOff>19051</xdr:rowOff>
    </xdr:from>
    <xdr:to>
      <xdr:col>4</xdr:col>
      <xdr:colOff>1266631</xdr:colOff>
      <xdr:row>4</xdr:row>
      <xdr:rowOff>628530</xdr:rowOff>
    </xdr:to>
    <xdr:pic>
      <xdr:nvPicPr>
        <xdr:cNvPr id="36" name="図 35" descr="cid:image001.png@01D5846D.239B7530">
          <a:extLst>
            <a:ext uri="{FF2B5EF4-FFF2-40B4-BE49-F238E27FC236}">
              <a16:creationId xmlns:a16="http://schemas.microsoft.com/office/drawing/2014/main" id="{14C4B40C-EB63-4CF6-BA83-1E4BAED47A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62351" y="939801"/>
          <a:ext cx="980880" cy="4634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295275</xdr:colOff>
      <xdr:row>5</xdr:row>
      <xdr:rowOff>19050</xdr:rowOff>
    </xdr:from>
    <xdr:to>
      <xdr:col>4</xdr:col>
      <xdr:colOff>1323757</xdr:colOff>
      <xdr:row>6</xdr:row>
      <xdr:rowOff>18931</xdr:rowOff>
    </xdr:to>
    <xdr:pic>
      <xdr:nvPicPr>
        <xdr:cNvPr id="37" name="図 36" descr="cid:image002.png@01D5846D.239B7530">
          <a:extLst>
            <a:ext uri="{FF2B5EF4-FFF2-40B4-BE49-F238E27FC236}">
              <a16:creationId xmlns:a16="http://schemas.microsoft.com/office/drawing/2014/main" id="{56FC7E53-DA1B-4774-876E-F2530F6F48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r:link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71875" y="1422400"/>
          <a:ext cx="1028482" cy="6348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314325</xdr:colOff>
      <xdr:row>6</xdr:row>
      <xdr:rowOff>33678</xdr:rowOff>
    </xdr:from>
    <xdr:to>
      <xdr:col>4</xdr:col>
      <xdr:colOff>1323757</xdr:colOff>
      <xdr:row>6</xdr:row>
      <xdr:rowOff>628531</xdr:rowOff>
    </xdr:to>
    <xdr:pic>
      <xdr:nvPicPr>
        <xdr:cNvPr id="38" name="図 37" descr="cid:image003.png@01D5846D.239B7530">
          <a:extLst>
            <a:ext uri="{FF2B5EF4-FFF2-40B4-BE49-F238E27FC236}">
              <a16:creationId xmlns:a16="http://schemas.microsoft.com/office/drawing/2014/main" id="{90C9EB0E-A1C5-4689-9F9B-0D3AA0B2E2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r:link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90925" y="2072028"/>
          <a:ext cx="1009432" cy="5948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23</xdr:col>
      <xdr:colOff>285751</xdr:colOff>
      <xdr:row>4</xdr:row>
      <xdr:rowOff>19051</xdr:rowOff>
    </xdr:from>
    <xdr:to>
      <xdr:col>23</xdr:col>
      <xdr:colOff>1266631</xdr:colOff>
      <xdr:row>4</xdr:row>
      <xdr:rowOff>628530</xdr:rowOff>
    </xdr:to>
    <xdr:pic>
      <xdr:nvPicPr>
        <xdr:cNvPr id="39" name="図 38" descr="cid:image001.png@01D5846D.239B7530">
          <a:extLst>
            <a:ext uri="{FF2B5EF4-FFF2-40B4-BE49-F238E27FC236}">
              <a16:creationId xmlns:a16="http://schemas.microsoft.com/office/drawing/2014/main" id="{56BE3CBE-622F-4020-8987-4985EE3509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79501" y="939801"/>
          <a:ext cx="980880" cy="4634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23</xdr:col>
      <xdr:colOff>295275</xdr:colOff>
      <xdr:row>5</xdr:row>
      <xdr:rowOff>19050</xdr:rowOff>
    </xdr:from>
    <xdr:to>
      <xdr:col>23</xdr:col>
      <xdr:colOff>1323757</xdr:colOff>
      <xdr:row>6</xdr:row>
      <xdr:rowOff>18931</xdr:rowOff>
    </xdr:to>
    <xdr:pic>
      <xdr:nvPicPr>
        <xdr:cNvPr id="40" name="図 39" descr="cid:image002.png@01D5846D.239B7530">
          <a:extLst>
            <a:ext uri="{FF2B5EF4-FFF2-40B4-BE49-F238E27FC236}">
              <a16:creationId xmlns:a16="http://schemas.microsoft.com/office/drawing/2014/main" id="{FA97D2C5-A7E9-4982-8B16-705ABE62FB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r:link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89025" y="1422400"/>
          <a:ext cx="996732" cy="6348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23</xdr:col>
      <xdr:colOff>314325</xdr:colOff>
      <xdr:row>6</xdr:row>
      <xdr:rowOff>33678</xdr:rowOff>
    </xdr:from>
    <xdr:to>
      <xdr:col>23</xdr:col>
      <xdr:colOff>1323757</xdr:colOff>
      <xdr:row>6</xdr:row>
      <xdr:rowOff>628531</xdr:rowOff>
    </xdr:to>
    <xdr:pic>
      <xdr:nvPicPr>
        <xdr:cNvPr id="41" name="図 40" descr="cid:image003.png@01D5846D.239B7530">
          <a:extLst>
            <a:ext uri="{FF2B5EF4-FFF2-40B4-BE49-F238E27FC236}">
              <a16:creationId xmlns:a16="http://schemas.microsoft.com/office/drawing/2014/main" id="{D6DFFEAF-1CF5-4D82-805D-3F64D3DF4C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r:link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508075" y="2072028"/>
          <a:ext cx="977682" cy="5948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23</xdr:col>
      <xdr:colOff>295275</xdr:colOff>
      <xdr:row>5</xdr:row>
      <xdr:rowOff>19050</xdr:rowOff>
    </xdr:from>
    <xdr:to>
      <xdr:col>23</xdr:col>
      <xdr:colOff>1323757</xdr:colOff>
      <xdr:row>6</xdr:row>
      <xdr:rowOff>18931</xdr:rowOff>
    </xdr:to>
    <xdr:pic>
      <xdr:nvPicPr>
        <xdr:cNvPr id="16" name="図 15" descr="cid:image002.png@01D5846D.239B7530">
          <a:extLst>
            <a:ext uri="{FF2B5EF4-FFF2-40B4-BE49-F238E27FC236}">
              <a16:creationId xmlns:a16="http://schemas.microsoft.com/office/drawing/2014/main" id="{BCEF1724-C689-46EA-A646-B8FB85C362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r:link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89025" y="1422400"/>
          <a:ext cx="996732" cy="6348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23</xdr:col>
      <xdr:colOff>314325</xdr:colOff>
      <xdr:row>6</xdr:row>
      <xdr:rowOff>33678</xdr:rowOff>
    </xdr:from>
    <xdr:to>
      <xdr:col>23</xdr:col>
      <xdr:colOff>1323757</xdr:colOff>
      <xdr:row>6</xdr:row>
      <xdr:rowOff>628531</xdr:rowOff>
    </xdr:to>
    <xdr:pic>
      <xdr:nvPicPr>
        <xdr:cNvPr id="17" name="図 16" descr="cid:image003.png@01D5846D.239B7530">
          <a:extLst>
            <a:ext uri="{FF2B5EF4-FFF2-40B4-BE49-F238E27FC236}">
              <a16:creationId xmlns:a16="http://schemas.microsoft.com/office/drawing/2014/main" id="{3C523F2C-4141-46E5-B573-E032D95D10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r:link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508075" y="2072028"/>
          <a:ext cx="977682" cy="5948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1095374</xdr:colOff>
      <xdr:row>18</xdr:row>
      <xdr:rowOff>111122</xdr:rowOff>
    </xdr:from>
    <xdr:to>
      <xdr:col>9</xdr:col>
      <xdr:colOff>793750</xdr:colOff>
      <xdr:row>48</xdr:row>
      <xdr:rowOff>196593</xdr:rowOff>
    </xdr:to>
    <xdr:graphicFrame macro="">
      <xdr:nvGraphicFramePr>
        <xdr:cNvPr id="18" name="グラフ 10">
          <a:extLst>
            <a:ext uri="{FF2B5EF4-FFF2-40B4-BE49-F238E27FC236}">
              <a16:creationId xmlns:a16="http://schemas.microsoft.com/office/drawing/2014/main" id="{F86C571D-A8BB-674A-A1E7-B9C37E8F93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82551</xdr:colOff>
      <xdr:row>8</xdr:row>
      <xdr:rowOff>114300</xdr:rowOff>
    </xdr:from>
    <xdr:to>
      <xdr:col>6</xdr:col>
      <xdr:colOff>355600</xdr:colOff>
      <xdr:row>26</xdr:row>
      <xdr:rowOff>88900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2FC8F33E-E782-4E94-AA78-AC8EEC1422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127000</xdr:colOff>
      <xdr:row>27</xdr:row>
      <xdr:rowOff>120650</xdr:rowOff>
    </xdr:from>
    <xdr:to>
      <xdr:col>6</xdr:col>
      <xdr:colOff>400049</xdr:colOff>
      <xdr:row>46</xdr:row>
      <xdr:rowOff>57150</xdr:rowOff>
    </xdr:to>
    <xdr:graphicFrame macro="">
      <xdr:nvGraphicFramePr>
        <xdr:cNvPr id="13" name="グラフ 12">
          <a:extLst>
            <a:ext uri="{FF2B5EF4-FFF2-40B4-BE49-F238E27FC236}">
              <a16:creationId xmlns:a16="http://schemas.microsoft.com/office/drawing/2014/main" id="{F9349F1A-A60D-41EE-B5ED-9982D96552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12700</xdr:colOff>
      <xdr:row>8</xdr:row>
      <xdr:rowOff>63500</xdr:rowOff>
    </xdr:from>
    <xdr:to>
      <xdr:col>15</xdr:col>
      <xdr:colOff>190499</xdr:colOff>
      <xdr:row>26</xdr:row>
      <xdr:rowOff>38100</xdr:rowOff>
    </xdr:to>
    <xdr:graphicFrame macro="">
      <xdr:nvGraphicFramePr>
        <xdr:cNvPr id="14" name="グラフ 13">
          <a:extLst>
            <a:ext uri="{FF2B5EF4-FFF2-40B4-BE49-F238E27FC236}">
              <a16:creationId xmlns:a16="http://schemas.microsoft.com/office/drawing/2014/main" id="{6158DFAD-5FC6-4D43-8989-F3BBD687B7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0.20841</cdr:x>
      <cdr:y>0.74837</cdr:y>
    </cdr:from>
    <cdr:to>
      <cdr:x>0.90126</cdr:x>
      <cdr:y>0.74916</cdr:y>
    </cdr:to>
    <cdr:cxnSp macro="">
      <cdr:nvCxnSpPr>
        <cdr:cNvPr id="6" name="直線コネクタ 5">
          <a:extLst xmlns:a="http://schemas.openxmlformats.org/drawingml/2006/main">
            <a:ext uri="{FF2B5EF4-FFF2-40B4-BE49-F238E27FC236}">
              <a16:creationId xmlns:a16="http://schemas.microsoft.com/office/drawing/2014/main" id="{83F11D6E-562E-49F9-A163-D85A6B2CB192}"/>
            </a:ext>
          </a:extLst>
        </cdr:cNvPr>
        <cdr:cNvCxnSpPr/>
      </cdr:nvCxnSpPr>
      <cdr:spPr>
        <a:xfrm xmlns:a="http://schemas.openxmlformats.org/drawingml/2006/main" flipV="1">
          <a:off x="1053410" y="2300042"/>
          <a:ext cx="3502079" cy="2428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0.20603</cdr:x>
      <cdr:y>0.26446</cdr:y>
    </cdr:from>
    <cdr:to>
      <cdr:x>0.89888</cdr:x>
      <cdr:y>0.26525</cdr:y>
    </cdr:to>
    <cdr:cxnSp macro="">
      <cdr:nvCxnSpPr>
        <cdr:cNvPr id="7" name="直線コネクタ 6">
          <a:extLst xmlns:a="http://schemas.openxmlformats.org/drawingml/2006/main">
            <a:ext uri="{FF2B5EF4-FFF2-40B4-BE49-F238E27FC236}">
              <a16:creationId xmlns:a16="http://schemas.microsoft.com/office/drawing/2014/main" id="{B93BA463-415C-4F5E-B223-6A19A2F03312}"/>
            </a:ext>
          </a:extLst>
        </cdr:cNvPr>
        <cdr:cNvCxnSpPr/>
      </cdr:nvCxnSpPr>
      <cdr:spPr>
        <a:xfrm xmlns:a="http://schemas.openxmlformats.org/drawingml/2006/main" flipV="1">
          <a:off x="1041400" y="812800"/>
          <a:ext cx="3502079" cy="2428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0.21092</cdr:x>
      <cdr:y>0.81242</cdr:y>
    </cdr:from>
    <cdr:to>
      <cdr:x>0.90377</cdr:x>
      <cdr:y>0.81321</cdr:y>
    </cdr:to>
    <cdr:cxnSp macro="">
      <cdr:nvCxnSpPr>
        <cdr:cNvPr id="6" name="直線コネクタ 5">
          <a:extLst xmlns:a="http://schemas.openxmlformats.org/drawingml/2006/main">
            <a:ext uri="{FF2B5EF4-FFF2-40B4-BE49-F238E27FC236}">
              <a16:creationId xmlns:a16="http://schemas.microsoft.com/office/drawing/2014/main" id="{83F11D6E-562E-49F9-A163-D85A6B2CB192}"/>
            </a:ext>
          </a:extLst>
        </cdr:cNvPr>
        <cdr:cNvCxnSpPr/>
      </cdr:nvCxnSpPr>
      <cdr:spPr>
        <a:xfrm xmlns:a="http://schemas.openxmlformats.org/drawingml/2006/main" flipV="1">
          <a:off x="1066129" y="2496890"/>
          <a:ext cx="3502079" cy="2428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0.21106</cdr:x>
      <cdr:y>0.80372</cdr:y>
    </cdr:from>
    <cdr:to>
      <cdr:x>0.90391</cdr:x>
      <cdr:y>0.80451</cdr:y>
    </cdr:to>
    <cdr:cxnSp macro="">
      <cdr:nvCxnSpPr>
        <cdr:cNvPr id="7" name="直線コネクタ 6">
          <a:extLst xmlns:a="http://schemas.openxmlformats.org/drawingml/2006/main">
            <a:ext uri="{FF2B5EF4-FFF2-40B4-BE49-F238E27FC236}">
              <a16:creationId xmlns:a16="http://schemas.microsoft.com/office/drawing/2014/main" id="{B93BA463-415C-4F5E-B223-6A19A2F03312}"/>
            </a:ext>
          </a:extLst>
        </cdr:cNvPr>
        <cdr:cNvCxnSpPr/>
      </cdr:nvCxnSpPr>
      <cdr:spPr>
        <a:xfrm xmlns:a="http://schemas.openxmlformats.org/drawingml/2006/main" flipV="1">
          <a:off x="1066799" y="2470141"/>
          <a:ext cx="3502079" cy="2428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0.20715</cdr:x>
      <cdr:y>0.58101</cdr:y>
    </cdr:from>
    <cdr:to>
      <cdr:x>0.9</cdr:x>
      <cdr:y>0.5818</cdr:y>
    </cdr:to>
    <cdr:cxnSp macro="">
      <cdr:nvCxnSpPr>
        <cdr:cNvPr id="6" name="直線コネクタ 5">
          <a:extLst xmlns:a="http://schemas.openxmlformats.org/drawingml/2006/main">
            <a:ext uri="{FF2B5EF4-FFF2-40B4-BE49-F238E27FC236}">
              <a16:creationId xmlns:a16="http://schemas.microsoft.com/office/drawing/2014/main" id="{83F11D6E-562E-49F9-A163-D85A6B2CB192}"/>
            </a:ext>
          </a:extLst>
        </cdr:cNvPr>
        <cdr:cNvCxnSpPr/>
      </cdr:nvCxnSpPr>
      <cdr:spPr>
        <a:xfrm xmlns:a="http://schemas.openxmlformats.org/drawingml/2006/main" flipV="1">
          <a:off x="1047079" y="1785690"/>
          <a:ext cx="3502079" cy="2428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0.20854</cdr:x>
      <cdr:y>0.30165</cdr:y>
    </cdr:from>
    <cdr:to>
      <cdr:x>0.90139</cdr:x>
      <cdr:y>0.30244</cdr:y>
    </cdr:to>
    <cdr:cxnSp macro="">
      <cdr:nvCxnSpPr>
        <cdr:cNvPr id="7" name="直線コネクタ 6">
          <a:extLst xmlns:a="http://schemas.openxmlformats.org/drawingml/2006/main">
            <a:ext uri="{FF2B5EF4-FFF2-40B4-BE49-F238E27FC236}">
              <a16:creationId xmlns:a16="http://schemas.microsoft.com/office/drawing/2014/main" id="{B93BA463-415C-4F5E-B223-6A19A2F03312}"/>
            </a:ext>
          </a:extLst>
        </cdr:cNvPr>
        <cdr:cNvCxnSpPr/>
      </cdr:nvCxnSpPr>
      <cdr:spPr>
        <a:xfrm xmlns:a="http://schemas.openxmlformats.org/drawingml/2006/main" flipV="1">
          <a:off x="1054099" y="927091"/>
          <a:ext cx="3502079" cy="2428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222250</xdr:colOff>
      <xdr:row>1</xdr:row>
      <xdr:rowOff>50800</xdr:rowOff>
    </xdr:from>
    <xdr:to>
      <xdr:col>12</xdr:col>
      <xdr:colOff>114300</xdr:colOff>
      <xdr:row>21</xdr:row>
      <xdr:rowOff>158750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56E637A-E4DD-4A73-A5DE-542C4B205D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27131</xdr:colOff>
      <xdr:row>60</xdr:row>
      <xdr:rowOff>186170</xdr:rowOff>
    </xdr:from>
    <xdr:to>
      <xdr:col>7</xdr:col>
      <xdr:colOff>724909</xdr:colOff>
      <xdr:row>100</xdr:row>
      <xdr:rowOff>26409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27CD6930-F151-45D8-B31E-FBB3B2A3F6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832716</xdr:colOff>
      <xdr:row>60</xdr:row>
      <xdr:rowOff>50511</xdr:rowOff>
    </xdr:from>
    <xdr:to>
      <xdr:col>20</xdr:col>
      <xdr:colOff>278855</xdr:colOff>
      <xdr:row>99</xdr:row>
      <xdr:rowOff>94962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201FCCC8-6BE9-4279-925E-FC77E40F6E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464706</xdr:colOff>
      <xdr:row>58</xdr:row>
      <xdr:rowOff>115454</xdr:rowOff>
    </xdr:from>
    <xdr:to>
      <xdr:col>32</xdr:col>
      <xdr:colOff>563483</xdr:colOff>
      <xdr:row>98</xdr:row>
      <xdr:rowOff>124628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5357CFC5-C0DF-4D7A-95DD-C90E793BC4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565727</xdr:colOff>
      <xdr:row>187</xdr:row>
      <xdr:rowOff>161637</xdr:rowOff>
    </xdr:from>
    <xdr:to>
      <xdr:col>8</xdr:col>
      <xdr:colOff>224414</xdr:colOff>
      <xdr:row>227</xdr:row>
      <xdr:rowOff>1876</xdr:rowOff>
    </xdr:to>
    <xdr:graphicFrame macro="">
      <xdr:nvGraphicFramePr>
        <xdr:cNvPr id="8" name="グラフ 1">
          <a:extLst>
            <a:ext uri="{FF2B5EF4-FFF2-40B4-BE49-F238E27FC236}">
              <a16:creationId xmlns:a16="http://schemas.microsoft.com/office/drawing/2014/main" id="{7DDA06F2-34D9-6C4F-A676-515F975FD9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623455</xdr:colOff>
      <xdr:row>147</xdr:row>
      <xdr:rowOff>150091</xdr:rowOff>
    </xdr:from>
    <xdr:to>
      <xdr:col>8</xdr:col>
      <xdr:colOff>282142</xdr:colOff>
      <xdr:row>186</xdr:row>
      <xdr:rowOff>186603</xdr:rowOff>
    </xdr:to>
    <xdr:graphicFrame macro="">
      <xdr:nvGraphicFramePr>
        <xdr:cNvPr id="9" name="グラフ 1">
          <a:extLst>
            <a:ext uri="{FF2B5EF4-FFF2-40B4-BE49-F238E27FC236}">
              <a16:creationId xmlns:a16="http://schemas.microsoft.com/office/drawing/2014/main" id="{A41A1B81-441C-3C4A-A991-6A3ECDF7CE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611909</xdr:colOff>
      <xdr:row>107</xdr:row>
      <xdr:rowOff>150091</xdr:rowOff>
    </xdr:from>
    <xdr:to>
      <xdr:col>8</xdr:col>
      <xdr:colOff>270596</xdr:colOff>
      <xdr:row>146</xdr:row>
      <xdr:rowOff>186603</xdr:rowOff>
    </xdr:to>
    <xdr:graphicFrame macro="">
      <xdr:nvGraphicFramePr>
        <xdr:cNvPr id="10" name="グラフ 1">
          <a:extLst>
            <a:ext uri="{FF2B5EF4-FFF2-40B4-BE49-F238E27FC236}">
              <a16:creationId xmlns:a16="http://schemas.microsoft.com/office/drawing/2014/main" id="{CB9030E5-042C-584B-BD67-840F568190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0</xdr:colOff>
      <xdr:row>108</xdr:row>
      <xdr:rowOff>0</xdr:rowOff>
    </xdr:from>
    <xdr:to>
      <xdr:col>24</xdr:col>
      <xdr:colOff>397597</xdr:colOff>
      <xdr:row>147</xdr:row>
      <xdr:rowOff>36511</xdr:rowOff>
    </xdr:to>
    <xdr:graphicFrame macro="">
      <xdr:nvGraphicFramePr>
        <xdr:cNvPr id="11" name="グラフ 1">
          <a:extLst>
            <a:ext uri="{FF2B5EF4-FFF2-40B4-BE49-F238E27FC236}">
              <a16:creationId xmlns:a16="http://schemas.microsoft.com/office/drawing/2014/main" id="{BDBA70E4-3DB1-B34C-AE51-C3400B02AA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11545</xdr:colOff>
      <xdr:row>147</xdr:row>
      <xdr:rowOff>150091</xdr:rowOff>
    </xdr:from>
    <xdr:to>
      <xdr:col>24</xdr:col>
      <xdr:colOff>409142</xdr:colOff>
      <xdr:row>186</xdr:row>
      <xdr:rowOff>186601</xdr:rowOff>
    </xdr:to>
    <xdr:graphicFrame macro="">
      <xdr:nvGraphicFramePr>
        <xdr:cNvPr id="12" name="グラフ 1">
          <a:extLst>
            <a:ext uri="{FF2B5EF4-FFF2-40B4-BE49-F238E27FC236}">
              <a16:creationId xmlns:a16="http://schemas.microsoft.com/office/drawing/2014/main" id="{CDBB3CEC-30C1-FD4A-A7F8-6FE2E97482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11545</xdr:colOff>
      <xdr:row>188</xdr:row>
      <xdr:rowOff>0</xdr:rowOff>
    </xdr:from>
    <xdr:to>
      <xdr:col>24</xdr:col>
      <xdr:colOff>409142</xdr:colOff>
      <xdr:row>227</xdr:row>
      <xdr:rowOff>36512</xdr:rowOff>
    </xdr:to>
    <xdr:graphicFrame macro="">
      <xdr:nvGraphicFramePr>
        <xdr:cNvPr id="14" name="グラフ 1">
          <a:extLst>
            <a:ext uri="{FF2B5EF4-FFF2-40B4-BE49-F238E27FC236}">
              <a16:creationId xmlns:a16="http://schemas.microsoft.com/office/drawing/2014/main" id="{1C07E91D-3324-014B-A24F-24F7F7E781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27</xdr:col>
      <xdr:colOff>0</xdr:colOff>
      <xdr:row>108</xdr:row>
      <xdr:rowOff>0</xdr:rowOff>
    </xdr:from>
    <xdr:to>
      <xdr:col>40</xdr:col>
      <xdr:colOff>397597</xdr:colOff>
      <xdr:row>147</xdr:row>
      <xdr:rowOff>36511</xdr:rowOff>
    </xdr:to>
    <xdr:graphicFrame macro="">
      <xdr:nvGraphicFramePr>
        <xdr:cNvPr id="15" name="グラフ 1">
          <a:extLst>
            <a:ext uri="{FF2B5EF4-FFF2-40B4-BE49-F238E27FC236}">
              <a16:creationId xmlns:a16="http://schemas.microsoft.com/office/drawing/2014/main" id="{FFF1EF2B-09C1-8940-9311-D899D7E0B9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27</xdr:col>
      <xdr:colOff>11545</xdr:colOff>
      <xdr:row>147</xdr:row>
      <xdr:rowOff>150091</xdr:rowOff>
    </xdr:from>
    <xdr:to>
      <xdr:col>40</xdr:col>
      <xdr:colOff>409142</xdr:colOff>
      <xdr:row>186</xdr:row>
      <xdr:rowOff>186601</xdr:rowOff>
    </xdr:to>
    <xdr:graphicFrame macro="">
      <xdr:nvGraphicFramePr>
        <xdr:cNvPr id="16" name="グラフ 1">
          <a:extLst>
            <a:ext uri="{FF2B5EF4-FFF2-40B4-BE49-F238E27FC236}">
              <a16:creationId xmlns:a16="http://schemas.microsoft.com/office/drawing/2014/main" id="{9E3FC32E-D91A-154B-9DC2-649D069F65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27</xdr:col>
      <xdr:colOff>11545</xdr:colOff>
      <xdr:row>188</xdr:row>
      <xdr:rowOff>0</xdr:rowOff>
    </xdr:from>
    <xdr:to>
      <xdr:col>40</xdr:col>
      <xdr:colOff>409142</xdr:colOff>
      <xdr:row>227</xdr:row>
      <xdr:rowOff>36512</xdr:rowOff>
    </xdr:to>
    <xdr:graphicFrame macro="">
      <xdr:nvGraphicFramePr>
        <xdr:cNvPr id="17" name="グラフ 1">
          <a:extLst>
            <a:ext uri="{FF2B5EF4-FFF2-40B4-BE49-F238E27FC236}">
              <a16:creationId xmlns:a16="http://schemas.microsoft.com/office/drawing/2014/main" id="{1A24B723-D1A1-9046-B78B-1798ACEF9F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0.2051</cdr:x>
      <cdr:y>0.61604</cdr:y>
    </cdr:from>
    <cdr:to>
      <cdr:x>0.89795</cdr:x>
      <cdr:y>0.61683</cdr:y>
    </cdr:to>
    <cdr:cxnSp macro="">
      <cdr:nvCxnSpPr>
        <cdr:cNvPr id="7" name="直線コネクタ 6">
          <a:extLst xmlns:a="http://schemas.openxmlformats.org/drawingml/2006/main">
            <a:ext uri="{FF2B5EF4-FFF2-40B4-BE49-F238E27FC236}">
              <a16:creationId xmlns:a16="http://schemas.microsoft.com/office/drawing/2014/main" id="{B93BA463-415C-4F5E-B223-6A19A2F03312}"/>
            </a:ext>
          </a:extLst>
        </cdr:cNvPr>
        <cdr:cNvCxnSpPr/>
      </cdr:nvCxnSpPr>
      <cdr:spPr>
        <a:xfrm xmlns:a="http://schemas.openxmlformats.org/drawingml/2006/main" flipV="1">
          <a:off x="1394829" y="4072273"/>
          <a:ext cx="4711969" cy="5222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0.2073</cdr:x>
      <cdr:y>0.55329</cdr:y>
    </cdr:from>
    <cdr:to>
      <cdr:x>0.90015</cdr:x>
      <cdr:y>0.55408</cdr:y>
    </cdr:to>
    <cdr:cxnSp macro="">
      <cdr:nvCxnSpPr>
        <cdr:cNvPr id="7" name="直線コネクタ 6">
          <a:extLst xmlns:a="http://schemas.openxmlformats.org/drawingml/2006/main">
            <a:ext uri="{FF2B5EF4-FFF2-40B4-BE49-F238E27FC236}">
              <a16:creationId xmlns:a16="http://schemas.microsoft.com/office/drawing/2014/main" id="{B93BA463-415C-4F5E-B223-6A19A2F03312}"/>
            </a:ext>
          </a:extLst>
        </cdr:cNvPr>
        <cdr:cNvCxnSpPr/>
      </cdr:nvCxnSpPr>
      <cdr:spPr>
        <a:xfrm xmlns:a="http://schemas.openxmlformats.org/drawingml/2006/main" flipV="1">
          <a:off x="1417098" y="3691722"/>
          <a:ext cx="4736289" cy="5271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0.2128</cdr:x>
      <cdr:y>0.85675</cdr:y>
    </cdr:from>
    <cdr:to>
      <cdr:x>0.32039</cdr:x>
      <cdr:y>0.91893</cdr:y>
    </cdr:to>
    <cdr:sp macro="" textlink="">
      <cdr:nvSpPr>
        <cdr:cNvPr id="2" name="テキスト ボックス 1">
          <a:extLst xmlns:a="http://schemas.openxmlformats.org/drawingml/2006/main">
            <a:ext uri="{FF2B5EF4-FFF2-40B4-BE49-F238E27FC236}">
              <a16:creationId xmlns:a16="http://schemas.microsoft.com/office/drawing/2014/main" id="{C525DA21-3149-4A4A-B44C-B0D572492537}"/>
            </a:ext>
          </a:extLst>
        </cdr:cNvPr>
        <cdr:cNvSpPr txBox="1"/>
      </cdr:nvSpPr>
      <cdr:spPr>
        <a:xfrm xmlns:a="http://schemas.openxmlformats.org/drawingml/2006/main">
          <a:off x="1157025" y="3315889"/>
          <a:ext cx="584987" cy="2406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altLang="ja-JP" sz="1200"/>
            <a:t>Exact</a:t>
          </a:r>
          <a:endParaRPr lang="ja-JP" altLang="en-US" sz="1200"/>
        </a:p>
      </cdr:txBody>
    </cdr:sp>
  </cdr:relSizeAnchor>
  <cdr:relSizeAnchor xmlns:cdr="http://schemas.openxmlformats.org/drawingml/2006/chartDrawing">
    <cdr:from>
      <cdr:x>0.41111</cdr:x>
      <cdr:y>0.85601</cdr:y>
    </cdr:from>
    <cdr:to>
      <cdr:x>0.54008</cdr:x>
      <cdr:y>0.92491</cdr:y>
    </cdr:to>
    <cdr:sp macro="" textlink="">
      <cdr:nvSpPr>
        <cdr:cNvPr id="3" name="テキスト ボックス 1">
          <a:extLst xmlns:a="http://schemas.openxmlformats.org/drawingml/2006/main">
            <a:ext uri="{FF2B5EF4-FFF2-40B4-BE49-F238E27FC236}">
              <a16:creationId xmlns:a16="http://schemas.microsoft.com/office/drawing/2014/main" id="{F9EBD27C-A31D-435D-BDD2-52C2827EC08A}"/>
            </a:ext>
          </a:extLst>
        </cdr:cNvPr>
        <cdr:cNvSpPr txBox="1"/>
      </cdr:nvSpPr>
      <cdr:spPr>
        <a:xfrm xmlns:a="http://schemas.openxmlformats.org/drawingml/2006/main">
          <a:off x="2235278" y="3313019"/>
          <a:ext cx="701234" cy="2666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ja-JP" sz="1200"/>
            <a:t>qEOM</a:t>
          </a:r>
          <a:endParaRPr lang="ja-JP" altLang="en-US" sz="1200"/>
        </a:p>
      </cdr:txBody>
    </cdr:sp>
  </cdr:relSizeAnchor>
  <cdr:relSizeAnchor xmlns:cdr="http://schemas.openxmlformats.org/drawingml/2006/chartDrawing">
    <cdr:from>
      <cdr:x>0.62024</cdr:x>
      <cdr:y>0.85563</cdr:y>
    </cdr:from>
    <cdr:to>
      <cdr:x>0.73884</cdr:x>
      <cdr:y>0.92453</cdr:y>
    </cdr:to>
    <cdr:sp macro="" textlink="">
      <cdr:nvSpPr>
        <cdr:cNvPr id="4" name="テキスト ボックス 1">
          <a:extLst xmlns:a="http://schemas.openxmlformats.org/drawingml/2006/main">
            <a:ext uri="{FF2B5EF4-FFF2-40B4-BE49-F238E27FC236}">
              <a16:creationId xmlns:a16="http://schemas.microsoft.com/office/drawing/2014/main" id="{F3517C3B-81CD-47E5-9513-EACA2D263A0E}"/>
            </a:ext>
          </a:extLst>
        </cdr:cNvPr>
        <cdr:cNvSpPr txBox="1"/>
      </cdr:nvSpPr>
      <cdr:spPr>
        <a:xfrm xmlns:a="http://schemas.openxmlformats.org/drawingml/2006/main">
          <a:off x="3372372" y="3311584"/>
          <a:ext cx="644850" cy="2666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altLang="ja-JP" sz="1200"/>
            <a:t>VQD</a:t>
          </a:r>
          <a:endParaRPr lang="ja-JP" altLang="en-US" sz="1200"/>
        </a:p>
      </cdr:txBody>
    </cdr:sp>
  </cdr:relSizeAnchor>
  <cdr:relSizeAnchor xmlns:cdr="http://schemas.openxmlformats.org/drawingml/2006/chartDrawing">
    <cdr:from>
      <cdr:x>0.22123</cdr:x>
      <cdr:y>0.51623</cdr:y>
    </cdr:from>
    <cdr:to>
      <cdr:x>0.48321</cdr:x>
      <cdr:y>0.71692</cdr:y>
    </cdr:to>
    <cdr:pic>
      <cdr:nvPicPr>
        <cdr:cNvPr id="5" name="図 4">
          <a:extLst xmlns:a="http://schemas.openxmlformats.org/drawingml/2006/main">
            <a:ext uri="{FF2B5EF4-FFF2-40B4-BE49-F238E27FC236}">
              <a16:creationId xmlns:a16="http://schemas.microsoft.com/office/drawing/2014/main" id="{FFFB4248-1E5A-4490-9AF7-0581B3EFE37E}"/>
            </a:ext>
          </a:extLst>
        </cdr:cNvPr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1292304" y="2420326"/>
          <a:ext cx="1530327" cy="940941"/>
        </a:xfrm>
        <a:prstGeom xmlns:a="http://schemas.openxmlformats.org/drawingml/2006/main" prst="rect">
          <a:avLst/>
        </a:prstGeom>
        <a:noFill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cdr:spPr>
    </cdr:pic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0.20977</cdr:x>
      <cdr:y>0.65289</cdr:y>
    </cdr:from>
    <cdr:to>
      <cdr:x>0.90262</cdr:x>
      <cdr:y>0.65368</cdr:y>
    </cdr:to>
    <cdr:cxnSp macro="">
      <cdr:nvCxnSpPr>
        <cdr:cNvPr id="7" name="直線コネクタ 6">
          <a:extLst xmlns:a="http://schemas.openxmlformats.org/drawingml/2006/main">
            <a:ext uri="{FF2B5EF4-FFF2-40B4-BE49-F238E27FC236}">
              <a16:creationId xmlns:a16="http://schemas.microsoft.com/office/drawing/2014/main" id="{B93BA463-415C-4F5E-B223-6A19A2F03312}"/>
            </a:ext>
          </a:extLst>
        </cdr:cNvPr>
        <cdr:cNvCxnSpPr/>
      </cdr:nvCxnSpPr>
      <cdr:spPr>
        <a:xfrm xmlns:a="http://schemas.openxmlformats.org/drawingml/2006/main" flipV="1">
          <a:off x="1426026" y="4359161"/>
          <a:ext cx="4710013" cy="5274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0.20764</cdr:x>
      <cdr:y>0.69653</cdr:y>
    </cdr:from>
    <cdr:to>
      <cdr:x>0.90939</cdr:x>
      <cdr:y>0.69789</cdr:y>
    </cdr:to>
    <cdr:cxnSp macro="">
      <cdr:nvCxnSpPr>
        <cdr:cNvPr id="7" name="直線コネクタ 6">
          <a:extLst xmlns:a="http://schemas.openxmlformats.org/drawingml/2006/main">
            <a:ext uri="{FF2B5EF4-FFF2-40B4-BE49-F238E27FC236}">
              <a16:creationId xmlns:a16="http://schemas.microsoft.com/office/drawing/2014/main" id="{B93BA463-415C-4F5E-B223-6A19A2F03312}"/>
            </a:ext>
          </a:extLst>
        </cdr:cNvPr>
        <cdr:cNvCxnSpPr/>
      </cdr:nvCxnSpPr>
      <cdr:spPr>
        <a:xfrm xmlns:a="http://schemas.openxmlformats.org/drawingml/2006/main" flipV="1">
          <a:off x="1890135" y="5357123"/>
          <a:ext cx="6387939" cy="10460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rgbClr val="0070C0"/>
          </a:solidFill>
          <a:prstDash val="sysDash"/>
        </a:ln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0.20257</cdr:x>
      <cdr:y>0.69653</cdr:y>
    </cdr:from>
    <cdr:to>
      <cdr:x>0.90433</cdr:x>
      <cdr:y>0.6979</cdr:y>
    </cdr:to>
    <cdr:cxnSp macro="">
      <cdr:nvCxnSpPr>
        <cdr:cNvPr id="7" name="直線コネクタ 6">
          <a:extLst xmlns:a="http://schemas.openxmlformats.org/drawingml/2006/main">
            <a:ext uri="{FF2B5EF4-FFF2-40B4-BE49-F238E27FC236}">
              <a16:creationId xmlns:a16="http://schemas.microsoft.com/office/drawing/2014/main" id="{B93BA463-415C-4F5E-B223-6A19A2F03312}"/>
            </a:ext>
          </a:extLst>
        </cdr:cNvPr>
        <cdr:cNvCxnSpPr/>
      </cdr:nvCxnSpPr>
      <cdr:spPr>
        <a:xfrm xmlns:a="http://schemas.openxmlformats.org/drawingml/2006/main" flipV="1">
          <a:off x="1843938" y="5357115"/>
          <a:ext cx="6388029" cy="10537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rgbClr val="0070C0"/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0.20383</cdr:x>
      <cdr:y>0.69802</cdr:y>
    </cdr:from>
    <cdr:to>
      <cdr:x>0.90559</cdr:x>
      <cdr:y>0.69939</cdr:y>
    </cdr:to>
    <cdr:cxnSp macro="">
      <cdr:nvCxnSpPr>
        <cdr:cNvPr id="7" name="直線コネクタ 6">
          <a:extLst xmlns:a="http://schemas.openxmlformats.org/drawingml/2006/main">
            <a:ext uri="{FF2B5EF4-FFF2-40B4-BE49-F238E27FC236}">
              <a16:creationId xmlns:a16="http://schemas.microsoft.com/office/drawing/2014/main" id="{B93BA463-415C-4F5E-B223-6A19A2F03312}"/>
            </a:ext>
          </a:extLst>
        </cdr:cNvPr>
        <cdr:cNvCxnSpPr/>
      </cdr:nvCxnSpPr>
      <cdr:spPr>
        <a:xfrm xmlns:a="http://schemas.openxmlformats.org/drawingml/2006/main" flipV="1">
          <a:off x="1855438" y="5368591"/>
          <a:ext cx="6388029" cy="10537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rgbClr val="0070C0"/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0.20003</cdr:x>
      <cdr:y>0.77459</cdr:y>
    </cdr:from>
    <cdr:to>
      <cdr:x>0.90179</cdr:x>
      <cdr:y>0.77596</cdr:y>
    </cdr:to>
    <cdr:cxnSp macro="">
      <cdr:nvCxnSpPr>
        <cdr:cNvPr id="7" name="直線コネクタ 6">
          <a:extLst xmlns:a="http://schemas.openxmlformats.org/drawingml/2006/main">
            <a:ext uri="{FF2B5EF4-FFF2-40B4-BE49-F238E27FC236}">
              <a16:creationId xmlns:a16="http://schemas.microsoft.com/office/drawing/2014/main" id="{B93BA463-415C-4F5E-B223-6A19A2F03312}"/>
            </a:ext>
          </a:extLst>
        </cdr:cNvPr>
        <cdr:cNvCxnSpPr/>
      </cdr:nvCxnSpPr>
      <cdr:spPr>
        <a:xfrm xmlns:a="http://schemas.openxmlformats.org/drawingml/2006/main" flipV="1">
          <a:off x="1820832" y="5957451"/>
          <a:ext cx="6388029" cy="10537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rgbClr val="0070C0"/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25.xml><?xml version="1.0" encoding="utf-8"?>
<c:userShapes xmlns:c="http://schemas.openxmlformats.org/drawingml/2006/chart">
  <cdr:relSizeAnchor xmlns:cdr="http://schemas.openxmlformats.org/drawingml/2006/chartDrawing">
    <cdr:from>
      <cdr:x>0.20383</cdr:x>
      <cdr:y>0.69953</cdr:y>
    </cdr:from>
    <cdr:to>
      <cdr:x>0.90559</cdr:x>
      <cdr:y>0.7009</cdr:y>
    </cdr:to>
    <cdr:cxnSp macro="">
      <cdr:nvCxnSpPr>
        <cdr:cNvPr id="7" name="直線コネクタ 6">
          <a:extLst xmlns:a="http://schemas.openxmlformats.org/drawingml/2006/main">
            <a:ext uri="{FF2B5EF4-FFF2-40B4-BE49-F238E27FC236}">
              <a16:creationId xmlns:a16="http://schemas.microsoft.com/office/drawing/2014/main" id="{B93BA463-415C-4F5E-B223-6A19A2F03312}"/>
            </a:ext>
          </a:extLst>
        </cdr:cNvPr>
        <cdr:cNvCxnSpPr/>
      </cdr:nvCxnSpPr>
      <cdr:spPr>
        <a:xfrm xmlns:a="http://schemas.openxmlformats.org/drawingml/2006/main" flipV="1">
          <a:off x="1855483" y="5380213"/>
          <a:ext cx="6388029" cy="10536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rgbClr val="0070C0"/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0.20366</cdr:x>
      <cdr:y>0.69804</cdr:y>
    </cdr:from>
    <cdr:to>
      <cdr:x>0.90541</cdr:x>
      <cdr:y>0.6994</cdr:y>
    </cdr:to>
    <cdr:cxnSp macro="">
      <cdr:nvCxnSpPr>
        <cdr:cNvPr id="7" name="直線コネクタ 6">
          <a:extLst xmlns:a="http://schemas.openxmlformats.org/drawingml/2006/main">
            <a:ext uri="{FF2B5EF4-FFF2-40B4-BE49-F238E27FC236}">
              <a16:creationId xmlns:a16="http://schemas.microsoft.com/office/drawing/2014/main" id="{B93BA463-415C-4F5E-B223-6A19A2F03312}"/>
            </a:ext>
          </a:extLst>
        </cdr:cNvPr>
        <cdr:cNvCxnSpPr/>
      </cdr:nvCxnSpPr>
      <cdr:spPr>
        <a:xfrm xmlns:a="http://schemas.openxmlformats.org/drawingml/2006/main" flipV="1">
          <a:off x="1846217" y="5211598"/>
          <a:ext cx="6361607" cy="10154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rgbClr val="0070C0"/>
          </a:solidFill>
          <a:prstDash val="sysDash"/>
        </a:ln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27.xml><?xml version="1.0" encoding="utf-8"?>
<c:userShapes xmlns:c="http://schemas.openxmlformats.org/drawingml/2006/chart">
  <cdr:relSizeAnchor xmlns:cdr="http://schemas.openxmlformats.org/drawingml/2006/chartDrawing">
    <cdr:from>
      <cdr:x>0.2013</cdr:x>
      <cdr:y>0.69803</cdr:y>
    </cdr:from>
    <cdr:to>
      <cdr:x>0.90306</cdr:x>
      <cdr:y>0.6994</cdr:y>
    </cdr:to>
    <cdr:cxnSp macro="">
      <cdr:nvCxnSpPr>
        <cdr:cNvPr id="7" name="直線コネクタ 6">
          <a:extLst xmlns:a="http://schemas.openxmlformats.org/drawingml/2006/main">
            <a:ext uri="{FF2B5EF4-FFF2-40B4-BE49-F238E27FC236}">
              <a16:creationId xmlns:a16="http://schemas.microsoft.com/office/drawing/2014/main" id="{B93BA463-415C-4F5E-B223-6A19A2F03312}"/>
            </a:ext>
          </a:extLst>
        </cdr:cNvPr>
        <cdr:cNvCxnSpPr/>
      </cdr:nvCxnSpPr>
      <cdr:spPr>
        <a:xfrm xmlns:a="http://schemas.openxmlformats.org/drawingml/2006/main" flipV="1">
          <a:off x="1832392" y="5368668"/>
          <a:ext cx="6388029" cy="10536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rgbClr val="0070C0"/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0.20383</cdr:x>
      <cdr:y>0.69803</cdr:y>
    </cdr:from>
    <cdr:to>
      <cdr:x>0.90559</cdr:x>
      <cdr:y>0.6994</cdr:y>
    </cdr:to>
    <cdr:cxnSp macro="">
      <cdr:nvCxnSpPr>
        <cdr:cNvPr id="7" name="直線コネクタ 6">
          <a:extLst xmlns:a="http://schemas.openxmlformats.org/drawingml/2006/main">
            <a:ext uri="{FF2B5EF4-FFF2-40B4-BE49-F238E27FC236}">
              <a16:creationId xmlns:a16="http://schemas.microsoft.com/office/drawing/2014/main" id="{B93BA463-415C-4F5E-B223-6A19A2F03312}"/>
            </a:ext>
          </a:extLst>
        </cdr:cNvPr>
        <cdr:cNvCxnSpPr/>
      </cdr:nvCxnSpPr>
      <cdr:spPr>
        <a:xfrm xmlns:a="http://schemas.openxmlformats.org/drawingml/2006/main" flipV="1">
          <a:off x="1855483" y="5368668"/>
          <a:ext cx="6388029" cy="10536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rgbClr val="0070C0"/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29.xml><?xml version="1.0" encoding="utf-8"?>
<c:userShapes xmlns:c="http://schemas.openxmlformats.org/drawingml/2006/chart">
  <cdr:relSizeAnchor xmlns:cdr="http://schemas.openxmlformats.org/drawingml/2006/chartDrawing">
    <cdr:from>
      <cdr:x>0.20366</cdr:x>
      <cdr:y>0.70017</cdr:y>
    </cdr:from>
    <cdr:to>
      <cdr:x>0.90541</cdr:x>
      <cdr:y>0.70153</cdr:y>
    </cdr:to>
    <cdr:cxnSp macro="">
      <cdr:nvCxnSpPr>
        <cdr:cNvPr id="7" name="直線コネクタ 6">
          <a:extLst xmlns:a="http://schemas.openxmlformats.org/drawingml/2006/main">
            <a:ext uri="{FF2B5EF4-FFF2-40B4-BE49-F238E27FC236}">
              <a16:creationId xmlns:a16="http://schemas.microsoft.com/office/drawing/2014/main" id="{B93BA463-415C-4F5E-B223-6A19A2F03312}"/>
            </a:ext>
          </a:extLst>
        </cdr:cNvPr>
        <cdr:cNvCxnSpPr/>
      </cdr:nvCxnSpPr>
      <cdr:spPr>
        <a:xfrm xmlns:a="http://schemas.openxmlformats.org/drawingml/2006/main" flipV="1">
          <a:off x="1846217" y="5227473"/>
          <a:ext cx="6361607" cy="10154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rgbClr val="0070C0"/>
          </a:solidFill>
          <a:prstDash val="sysDash"/>
        </a:ln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0.2128</cdr:x>
      <cdr:y>0.85675</cdr:y>
    </cdr:from>
    <cdr:to>
      <cdr:x>0.32039</cdr:x>
      <cdr:y>0.91893</cdr:y>
    </cdr:to>
    <cdr:sp macro="" textlink="">
      <cdr:nvSpPr>
        <cdr:cNvPr id="2" name="テキスト ボックス 1">
          <a:extLst xmlns:a="http://schemas.openxmlformats.org/drawingml/2006/main">
            <a:ext uri="{FF2B5EF4-FFF2-40B4-BE49-F238E27FC236}">
              <a16:creationId xmlns:a16="http://schemas.microsoft.com/office/drawing/2014/main" id="{C525DA21-3149-4A4A-B44C-B0D572492537}"/>
            </a:ext>
          </a:extLst>
        </cdr:cNvPr>
        <cdr:cNvSpPr txBox="1"/>
      </cdr:nvSpPr>
      <cdr:spPr>
        <a:xfrm xmlns:a="http://schemas.openxmlformats.org/drawingml/2006/main">
          <a:off x="1157025" y="3315889"/>
          <a:ext cx="584987" cy="2406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altLang="ja-JP" sz="1200"/>
            <a:t>Exact</a:t>
          </a:r>
          <a:endParaRPr lang="ja-JP" altLang="en-US" sz="1200"/>
        </a:p>
      </cdr:txBody>
    </cdr:sp>
  </cdr:relSizeAnchor>
  <cdr:relSizeAnchor xmlns:cdr="http://schemas.openxmlformats.org/drawingml/2006/chartDrawing">
    <cdr:from>
      <cdr:x>0.41111</cdr:x>
      <cdr:y>0.85601</cdr:y>
    </cdr:from>
    <cdr:to>
      <cdr:x>0.54008</cdr:x>
      <cdr:y>0.92491</cdr:y>
    </cdr:to>
    <cdr:sp macro="" textlink="">
      <cdr:nvSpPr>
        <cdr:cNvPr id="3" name="テキスト ボックス 1">
          <a:extLst xmlns:a="http://schemas.openxmlformats.org/drawingml/2006/main">
            <a:ext uri="{FF2B5EF4-FFF2-40B4-BE49-F238E27FC236}">
              <a16:creationId xmlns:a16="http://schemas.microsoft.com/office/drawing/2014/main" id="{F9EBD27C-A31D-435D-BDD2-52C2827EC08A}"/>
            </a:ext>
          </a:extLst>
        </cdr:cNvPr>
        <cdr:cNvSpPr txBox="1"/>
      </cdr:nvSpPr>
      <cdr:spPr>
        <a:xfrm xmlns:a="http://schemas.openxmlformats.org/drawingml/2006/main">
          <a:off x="2235278" y="3313019"/>
          <a:ext cx="701234" cy="2666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ja-JP" sz="1200"/>
            <a:t>qEOM</a:t>
          </a:r>
          <a:endParaRPr lang="ja-JP" altLang="en-US" sz="1200"/>
        </a:p>
      </cdr:txBody>
    </cdr:sp>
  </cdr:relSizeAnchor>
  <cdr:relSizeAnchor xmlns:cdr="http://schemas.openxmlformats.org/drawingml/2006/chartDrawing">
    <cdr:from>
      <cdr:x>0.62024</cdr:x>
      <cdr:y>0.85563</cdr:y>
    </cdr:from>
    <cdr:to>
      <cdr:x>0.73884</cdr:x>
      <cdr:y>0.92453</cdr:y>
    </cdr:to>
    <cdr:sp macro="" textlink="">
      <cdr:nvSpPr>
        <cdr:cNvPr id="4" name="テキスト ボックス 1">
          <a:extLst xmlns:a="http://schemas.openxmlformats.org/drawingml/2006/main">
            <a:ext uri="{FF2B5EF4-FFF2-40B4-BE49-F238E27FC236}">
              <a16:creationId xmlns:a16="http://schemas.microsoft.com/office/drawing/2014/main" id="{F3517C3B-81CD-47E5-9513-EACA2D263A0E}"/>
            </a:ext>
          </a:extLst>
        </cdr:cNvPr>
        <cdr:cNvSpPr txBox="1"/>
      </cdr:nvSpPr>
      <cdr:spPr>
        <a:xfrm xmlns:a="http://schemas.openxmlformats.org/drawingml/2006/main">
          <a:off x="3372372" y="3311584"/>
          <a:ext cx="644850" cy="2666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altLang="ja-JP" sz="1200"/>
            <a:t>VQD</a:t>
          </a:r>
          <a:endParaRPr lang="ja-JP" altLang="en-US" sz="1200"/>
        </a:p>
      </cdr:txBody>
    </cdr:sp>
  </cdr:relSizeAnchor>
  <cdr:relSizeAnchor xmlns:cdr="http://schemas.openxmlformats.org/drawingml/2006/chartDrawing">
    <cdr:from>
      <cdr:x>0.22978</cdr:x>
      <cdr:y>0.45716</cdr:y>
    </cdr:from>
    <cdr:to>
      <cdr:x>0.49176</cdr:x>
      <cdr:y>0.67849</cdr:y>
    </cdr:to>
    <cdr:pic>
      <cdr:nvPicPr>
        <cdr:cNvPr id="5" name="図 4">
          <a:extLst xmlns:a="http://schemas.openxmlformats.org/drawingml/2006/main">
            <a:ext uri="{FF2B5EF4-FFF2-40B4-BE49-F238E27FC236}">
              <a16:creationId xmlns:a16="http://schemas.microsoft.com/office/drawing/2014/main" id="{B615E368-9169-4832-B073-4E7BD476067F}"/>
            </a:ext>
          </a:extLst>
        </cdr:cNvPr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1356264" y="2143393"/>
          <a:ext cx="1546323" cy="1037712"/>
        </a:xfrm>
        <a:prstGeom xmlns:a="http://schemas.openxmlformats.org/drawingml/2006/main" prst="rect">
          <a:avLst/>
        </a:prstGeom>
        <a:noFill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cdr:spPr>
    </cdr:pic>
  </cdr:relSizeAnchor>
</c:userShapes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330200</xdr:colOff>
      <xdr:row>8</xdr:row>
      <xdr:rowOff>158750</xdr:rowOff>
    </xdr:from>
    <xdr:to>
      <xdr:col>10</xdr:col>
      <xdr:colOff>52387</xdr:colOff>
      <xdr:row>48</xdr:row>
      <xdr:rowOff>36513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7495F9A3-0128-4A1A-B3B1-3CC4DE7551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9</xdr:row>
      <xdr:rowOff>0</xdr:rowOff>
    </xdr:from>
    <xdr:to>
      <xdr:col>23</xdr:col>
      <xdr:colOff>112889</xdr:colOff>
      <xdr:row>48</xdr:row>
      <xdr:rowOff>44451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578D6230-6219-4798-A42A-46562777E2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404812</xdr:colOff>
      <xdr:row>50</xdr:row>
      <xdr:rowOff>158751</xdr:rowOff>
    </xdr:from>
    <xdr:to>
      <xdr:col>10</xdr:col>
      <xdr:colOff>122591</xdr:colOff>
      <xdr:row>91</xdr:row>
      <xdr:rowOff>1236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A3C88462-4B12-4F65-AF79-AFF1E66092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1.xml><?xml version="1.0" encoding="utf-8"?>
<c:userShapes xmlns:c="http://schemas.openxmlformats.org/drawingml/2006/chart">
  <cdr:relSizeAnchor xmlns:cdr="http://schemas.openxmlformats.org/drawingml/2006/chartDrawing">
    <cdr:from>
      <cdr:x>0.2051</cdr:x>
      <cdr:y>0.42213</cdr:y>
    </cdr:from>
    <cdr:to>
      <cdr:x>0.89795</cdr:x>
      <cdr:y>0.42292</cdr:y>
    </cdr:to>
    <cdr:cxnSp macro="">
      <cdr:nvCxnSpPr>
        <cdr:cNvPr id="7" name="直線コネクタ 6">
          <a:extLst xmlns:a="http://schemas.openxmlformats.org/drawingml/2006/main">
            <a:ext uri="{FF2B5EF4-FFF2-40B4-BE49-F238E27FC236}">
              <a16:creationId xmlns:a16="http://schemas.microsoft.com/office/drawing/2014/main" id="{B93BA463-415C-4F5E-B223-6A19A2F03312}"/>
            </a:ext>
          </a:extLst>
        </cdr:cNvPr>
        <cdr:cNvCxnSpPr/>
      </cdr:nvCxnSpPr>
      <cdr:spPr>
        <a:xfrm xmlns:a="http://schemas.openxmlformats.org/drawingml/2006/main" flipV="1">
          <a:off x="1395180" y="2816568"/>
          <a:ext cx="4713068" cy="5271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0.20846</cdr:x>
      <cdr:y>0.55924</cdr:y>
    </cdr:from>
    <cdr:to>
      <cdr:x>0.90131</cdr:x>
      <cdr:y>0.56003</cdr:y>
    </cdr:to>
    <cdr:cxnSp macro="">
      <cdr:nvCxnSpPr>
        <cdr:cNvPr id="7" name="直線コネクタ 6">
          <a:extLst xmlns:a="http://schemas.openxmlformats.org/drawingml/2006/main">
            <a:ext uri="{FF2B5EF4-FFF2-40B4-BE49-F238E27FC236}">
              <a16:creationId xmlns:a16="http://schemas.microsoft.com/office/drawing/2014/main" id="{B93BA463-415C-4F5E-B223-6A19A2F03312}"/>
            </a:ext>
          </a:extLst>
        </cdr:cNvPr>
        <cdr:cNvCxnSpPr/>
      </cdr:nvCxnSpPr>
      <cdr:spPr>
        <a:xfrm xmlns:a="http://schemas.openxmlformats.org/drawingml/2006/main" flipV="1">
          <a:off x="1425031" y="3731383"/>
          <a:ext cx="4736288" cy="5271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3.xml><?xml version="1.0" encoding="utf-8"?>
<c:userShapes xmlns:c="http://schemas.openxmlformats.org/drawingml/2006/chart">
  <cdr:relSizeAnchor xmlns:cdr="http://schemas.openxmlformats.org/drawingml/2006/chartDrawing">
    <cdr:from>
      <cdr:x>0.20743</cdr:x>
      <cdr:y>0.58513</cdr:y>
    </cdr:from>
    <cdr:to>
      <cdr:x>0.90028</cdr:x>
      <cdr:y>0.58592</cdr:y>
    </cdr:to>
    <cdr:cxnSp macro="">
      <cdr:nvCxnSpPr>
        <cdr:cNvPr id="7" name="直線コネクタ 6">
          <a:extLst xmlns:a="http://schemas.openxmlformats.org/drawingml/2006/main">
            <a:ext uri="{FF2B5EF4-FFF2-40B4-BE49-F238E27FC236}">
              <a16:creationId xmlns:a16="http://schemas.microsoft.com/office/drawing/2014/main" id="{B93BA463-415C-4F5E-B223-6A19A2F03312}"/>
            </a:ext>
          </a:extLst>
        </cdr:cNvPr>
        <cdr:cNvCxnSpPr/>
      </cdr:nvCxnSpPr>
      <cdr:spPr>
        <a:xfrm xmlns:a="http://schemas.openxmlformats.org/drawingml/2006/main" flipV="1">
          <a:off x="1410148" y="3906696"/>
          <a:ext cx="4710014" cy="5275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368301</xdr:colOff>
      <xdr:row>8</xdr:row>
      <xdr:rowOff>114300</xdr:rowOff>
    </xdr:from>
    <xdr:to>
      <xdr:col>10</xdr:col>
      <xdr:colOff>358648</xdr:colOff>
      <xdr:row>33</xdr:row>
      <xdr:rowOff>101092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B0E0536C-7DB3-43A8-AE96-BE3E0C76530C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9</xdr:row>
      <xdr:rowOff>0</xdr:rowOff>
    </xdr:from>
    <xdr:to>
      <xdr:col>22</xdr:col>
      <xdr:colOff>269747</xdr:colOff>
      <xdr:row>33</xdr:row>
      <xdr:rowOff>151892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654C4CE4-B6DF-4149-AB79-DD482C08328D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35</xdr:row>
      <xdr:rowOff>0</xdr:rowOff>
    </xdr:from>
    <xdr:to>
      <xdr:col>9</xdr:col>
      <xdr:colOff>599947</xdr:colOff>
      <xdr:row>60</xdr:row>
      <xdr:rowOff>113792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91114C7B-E344-438C-804B-E1237A27C1B4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5.xml><?xml version="1.0" encoding="utf-8"?>
<c:userShapes xmlns:c="http://schemas.openxmlformats.org/drawingml/2006/chart">
  <cdr:relSizeAnchor xmlns:cdr="http://schemas.openxmlformats.org/drawingml/2006/chartDrawing">
    <cdr:from>
      <cdr:x>0.21114</cdr:x>
      <cdr:y>0.70495</cdr:y>
    </cdr:from>
    <cdr:to>
      <cdr:x>0.90399</cdr:x>
      <cdr:y>0.70574</cdr:y>
    </cdr:to>
    <cdr:cxnSp macro="">
      <cdr:nvCxnSpPr>
        <cdr:cNvPr id="6" name="直線コネクタ 5">
          <a:extLst xmlns:a="http://schemas.openxmlformats.org/drawingml/2006/main">
            <a:ext uri="{FF2B5EF4-FFF2-40B4-BE49-F238E27FC236}">
              <a16:creationId xmlns:a16="http://schemas.microsoft.com/office/drawing/2014/main" id="{83F11D6E-562E-49F9-A163-D85A6B2CB192}"/>
            </a:ext>
          </a:extLst>
        </cdr:cNvPr>
        <cdr:cNvCxnSpPr/>
      </cdr:nvCxnSpPr>
      <cdr:spPr>
        <a:xfrm xmlns:a="http://schemas.openxmlformats.org/drawingml/2006/main" flipV="1">
          <a:off x="1472782" y="2989906"/>
          <a:ext cx="4832869" cy="335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0.2124</cdr:x>
      <cdr:y>0.21954</cdr:y>
    </cdr:from>
    <cdr:to>
      <cdr:x>0.90525</cdr:x>
      <cdr:y>0.22033</cdr:y>
    </cdr:to>
    <cdr:cxnSp macro="">
      <cdr:nvCxnSpPr>
        <cdr:cNvPr id="7" name="直線コネクタ 6">
          <a:extLst xmlns:a="http://schemas.openxmlformats.org/drawingml/2006/main">
            <a:ext uri="{FF2B5EF4-FFF2-40B4-BE49-F238E27FC236}">
              <a16:creationId xmlns:a16="http://schemas.microsoft.com/office/drawing/2014/main" id="{B93BA463-415C-4F5E-B223-6A19A2F03312}"/>
            </a:ext>
          </a:extLst>
        </cdr:cNvPr>
        <cdr:cNvCxnSpPr/>
      </cdr:nvCxnSpPr>
      <cdr:spPr>
        <a:xfrm xmlns:a="http://schemas.openxmlformats.org/drawingml/2006/main" flipV="1">
          <a:off x="1481581" y="931152"/>
          <a:ext cx="4832869" cy="3351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6.xml><?xml version="1.0" encoding="utf-8"?>
<c:userShapes xmlns:c="http://schemas.openxmlformats.org/drawingml/2006/chart">
  <cdr:relSizeAnchor xmlns:cdr="http://schemas.openxmlformats.org/drawingml/2006/chartDrawing">
    <cdr:from>
      <cdr:x>0.21114</cdr:x>
      <cdr:y>0.58368</cdr:y>
    </cdr:from>
    <cdr:to>
      <cdr:x>0.90399</cdr:x>
      <cdr:y>0.58447</cdr:y>
    </cdr:to>
    <cdr:cxnSp macro="">
      <cdr:nvCxnSpPr>
        <cdr:cNvPr id="6" name="直線コネクタ 5">
          <a:extLst xmlns:a="http://schemas.openxmlformats.org/drawingml/2006/main">
            <a:ext uri="{FF2B5EF4-FFF2-40B4-BE49-F238E27FC236}">
              <a16:creationId xmlns:a16="http://schemas.microsoft.com/office/drawing/2014/main" id="{83F11D6E-562E-49F9-A163-D85A6B2CB192}"/>
            </a:ext>
          </a:extLst>
        </cdr:cNvPr>
        <cdr:cNvCxnSpPr/>
      </cdr:nvCxnSpPr>
      <cdr:spPr>
        <a:xfrm xmlns:a="http://schemas.openxmlformats.org/drawingml/2006/main" flipV="1">
          <a:off x="1472775" y="2475549"/>
          <a:ext cx="4832869" cy="335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0.20967</cdr:x>
      <cdr:y>0.30189</cdr:y>
    </cdr:from>
    <cdr:to>
      <cdr:x>0.90252</cdr:x>
      <cdr:y>0.30268</cdr:y>
    </cdr:to>
    <cdr:cxnSp macro="">
      <cdr:nvCxnSpPr>
        <cdr:cNvPr id="7" name="直線コネクタ 6">
          <a:extLst xmlns:a="http://schemas.openxmlformats.org/drawingml/2006/main">
            <a:ext uri="{FF2B5EF4-FFF2-40B4-BE49-F238E27FC236}">
              <a16:creationId xmlns:a16="http://schemas.microsoft.com/office/drawing/2014/main" id="{B93BA463-415C-4F5E-B223-6A19A2F03312}"/>
            </a:ext>
          </a:extLst>
        </cdr:cNvPr>
        <cdr:cNvCxnSpPr/>
      </cdr:nvCxnSpPr>
      <cdr:spPr>
        <a:xfrm xmlns:a="http://schemas.openxmlformats.org/drawingml/2006/main" flipV="1">
          <a:off x="1462514" y="1280383"/>
          <a:ext cx="4832869" cy="3351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7.xml><?xml version="1.0" encoding="utf-8"?>
<c:userShapes xmlns:c="http://schemas.openxmlformats.org/drawingml/2006/chart">
  <cdr:relSizeAnchor xmlns:cdr="http://schemas.openxmlformats.org/drawingml/2006/chartDrawing">
    <cdr:from>
      <cdr:x>0.21114</cdr:x>
      <cdr:y>0.42048</cdr:y>
    </cdr:from>
    <cdr:to>
      <cdr:x>0.90399</cdr:x>
      <cdr:y>0.42127</cdr:y>
    </cdr:to>
    <cdr:cxnSp macro="">
      <cdr:nvCxnSpPr>
        <cdr:cNvPr id="6" name="直線コネクタ 5">
          <a:extLst xmlns:a="http://schemas.openxmlformats.org/drawingml/2006/main">
            <a:ext uri="{FF2B5EF4-FFF2-40B4-BE49-F238E27FC236}">
              <a16:creationId xmlns:a16="http://schemas.microsoft.com/office/drawing/2014/main" id="{83F11D6E-562E-49F9-A163-D85A6B2CB192}"/>
            </a:ext>
          </a:extLst>
        </cdr:cNvPr>
        <cdr:cNvCxnSpPr/>
      </cdr:nvCxnSpPr>
      <cdr:spPr>
        <a:xfrm xmlns:a="http://schemas.openxmlformats.org/drawingml/2006/main" flipV="1">
          <a:off x="1472775" y="1783399"/>
          <a:ext cx="4832869" cy="335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0.21149</cdr:x>
      <cdr:y>0.41417</cdr:y>
    </cdr:from>
    <cdr:to>
      <cdr:x>0.90434</cdr:x>
      <cdr:y>0.41496</cdr:y>
    </cdr:to>
    <cdr:cxnSp macro="">
      <cdr:nvCxnSpPr>
        <cdr:cNvPr id="7" name="直線コネクタ 6">
          <a:extLst xmlns:a="http://schemas.openxmlformats.org/drawingml/2006/main">
            <a:ext uri="{FF2B5EF4-FFF2-40B4-BE49-F238E27FC236}">
              <a16:creationId xmlns:a16="http://schemas.microsoft.com/office/drawing/2014/main" id="{B93BA463-415C-4F5E-B223-6A19A2F03312}"/>
            </a:ext>
          </a:extLst>
        </cdr:cNvPr>
        <cdr:cNvCxnSpPr/>
      </cdr:nvCxnSpPr>
      <cdr:spPr>
        <a:xfrm xmlns:a="http://schemas.openxmlformats.org/drawingml/2006/main" flipV="1">
          <a:off x="1475214" y="1756633"/>
          <a:ext cx="4832869" cy="3351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1073149</xdr:colOff>
      <xdr:row>5</xdr:row>
      <xdr:rowOff>139699</xdr:rowOff>
    </xdr:from>
    <xdr:to>
      <xdr:col>10</xdr:col>
      <xdr:colOff>593371</xdr:colOff>
      <xdr:row>48</xdr:row>
      <xdr:rowOff>119782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EECB036-DCBB-4F31-9E63-017275E7CC7E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434974</xdr:colOff>
      <xdr:row>12</xdr:row>
      <xdr:rowOff>19049</xdr:rowOff>
    </xdr:from>
    <xdr:to>
      <xdr:col>15</xdr:col>
      <xdr:colOff>155574</xdr:colOff>
      <xdr:row>49</xdr:row>
      <xdr:rowOff>160812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A096457-C71C-47E7-93B1-552A0908F988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647699</xdr:colOff>
      <xdr:row>61</xdr:row>
      <xdr:rowOff>114299</xdr:rowOff>
    </xdr:from>
    <xdr:to>
      <xdr:col>25</xdr:col>
      <xdr:colOff>368299</xdr:colOff>
      <xdr:row>99</xdr:row>
      <xdr:rowOff>41554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C15D4BC0-9CD1-4AF0-9F27-ACBFF1ECDD9C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76199</xdr:colOff>
      <xdr:row>13</xdr:row>
      <xdr:rowOff>57149</xdr:rowOff>
    </xdr:from>
    <xdr:to>
      <xdr:col>39</xdr:col>
      <xdr:colOff>469899</xdr:colOff>
      <xdr:row>51</xdr:row>
      <xdr:rowOff>10867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BD05E850-0130-47ED-9281-4EB9049889E1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41</xdr:col>
      <xdr:colOff>63499</xdr:colOff>
      <xdr:row>53</xdr:row>
      <xdr:rowOff>76199</xdr:rowOff>
    </xdr:from>
    <xdr:to>
      <xdr:col>54</xdr:col>
      <xdr:colOff>457199</xdr:colOff>
      <xdr:row>91</xdr:row>
      <xdr:rowOff>3454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AE8181C6-7B9A-4DEF-BF86-7BDC43ED0D89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0.2128</cdr:x>
      <cdr:y>0.85675</cdr:y>
    </cdr:from>
    <cdr:to>
      <cdr:x>0.32039</cdr:x>
      <cdr:y>0.91893</cdr:y>
    </cdr:to>
    <cdr:sp macro="" textlink="">
      <cdr:nvSpPr>
        <cdr:cNvPr id="2" name="テキスト ボックス 1">
          <a:extLst xmlns:a="http://schemas.openxmlformats.org/drawingml/2006/main">
            <a:ext uri="{FF2B5EF4-FFF2-40B4-BE49-F238E27FC236}">
              <a16:creationId xmlns:a16="http://schemas.microsoft.com/office/drawing/2014/main" id="{C525DA21-3149-4A4A-B44C-B0D572492537}"/>
            </a:ext>
          </a:extLst>
        </cdr:cNvPr>
        <cdr:cNvSpPr txBox="1"/>
      </cdr:nvSpPr>
      <cdr:spPr>
        <a:xfrm xmlns:a="http://schemas.openxmlformats.org/drawingml/2006/main">
          <a:off x="1157025" y="3315889"/>
          <a:ext cx="584987" cy="2406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altLang="ja-JP" sz="1200"/>
            <a:t>Exact</a:t>
          </a:r>
          <a:endParaRPr lang="ja-JP" altLang="en-US" sz="1200"/>
        </a:p>
      </cdr:txBody>
    </cdr:sp>
  </cdr:relSizeAnchor>
  <cdr:relSizeAnchor xmlns:cdr="http://schemas.openxmlformats.org/drawingml/2006/chartDrawing">
    <cdr:from>
      <cdr:x>0.41111</cdr:x>
      <cdr:y>0.85601</cdr:y>
    </cdr:from>
    <cdr:to>
      <cdr:x>0.54008</cdr:x>
      <cdr:y>0.92491</cdr:y>
    </cdr:to>
    <cdr:sp macro="" textlink="">
      <cdr:nvSpPr>
        <cdr:cNvPr id="3" name="テキスト ボックス 1">
          <a:extLst xmlns:a="http://schemas.openxmlformats.org/drawingml/2006/main">
            <a:ext uri="{FF2B5EF4-FFF2-40B4-BE49-F238E27FC236}">
              <a16:creationId xmlns:a16="http://schemas.microsoft.com/office/drawing/2014/main" id="{F9EBD27C-A31D-435D-BDD2-52C2827EC08A}"/>
            </a:ext>
          </a:extLst>
        </cdr:cNvPr>
        <cdr:cNvSpPr txBox="1"/>
      </cdr:nvSpPr>
      <cdr:spPr>
        <a:xfrm xmlns:a="http://schemas.openxmlformats.org/drawingml/2006/main">
          <a:off x="2235278" y="3313019"/>
          <a:ext cx="701234" cy="2666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ja-JP" sz="1200"/>
            <a:t>qEOM</a:t>
          </a:r>
          <a:endParaRPr lang="ja-JP" altLang="en-US" sz="1200"/>
        </a:p>
      </cdr:txBody>
    </cdr:sp>
  </cdr:relSizeAnchor>
  <cdr:relSizeAnchor xmlns:cdr="http://schemas.openxmlformats.org/drawingml/2006/chartDrawing">
    <cdr:from>
      <cdr:x>0.62024</cdr:x>
      <cdr:y>0.85563</cdr:y>
    </cdr:from>
    <cdr:to>
      <cdr:x>0.73884</cdr:x>
      <cdr:y>0.92453</cdr:y>
    </cdr:to>
    <cdr:sp macro="" textlink="">
      <cdr:nvSpPr>
        <cdr:cNvPr id="4" name="テキスト ボックス 1">
          <a:extLst xmlns:a="http://schemas.openxmlformats.org/drawingml/2006/main">
            <a:ext uri="{FF2B5EF4-FFF2-40B4-BE49-F238E27FC236}">
              <a16:creationId xmlns:a16="http://schemas.microsoft.com/office/drawing/2014/main" id="{F3517C3B-81CD-47E5-9513-EACA2D263A0E}"/>
            </a:ext>
          </a:extLst>
        </cdr:cNvPr>
        <cdr:cNvSpPr txBox="1"/>
      </cdr:nvSpPr>
      <cdr:spPr>
        <a:xfrm xmlns:a="http://schemas.openxmlformats.org/drawingml/2006/main">
          <a:off x="3372372" y="3311584"/>
          <a:ext cx="644850" cy="2666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altLang="ja-JP" sz="1200"/>
            <a:t>VQD</a:t>
          </a:r>
          <a:endParaRPr lang="ja-JP" altLang="en-US" sz="1200"/>
        </a:p>
      </cdr:txBody>
    </cdr:sp>
  </cdr:relSizeAnchor>
  <cdr:relSizeAnchor xmlns:cdr="http://schemas.openxmlformats.org/drawingml/2006/chartDrawing">
    <cdr:from>
      <cdr:x>0.2108</cdr:x>
      <cdr:y>0.47587</cdr:y>
    </cdr:from>
    <cdr:to>
      <cdr:x>0.52997</cdr:x>
      <cdr:y>0.69585</cdr:y>
    </cdr:to>
    <cdr:pic>
      <cdr:nvPicPr>
        <cdr:cNvPr id="5" name="図 4">
          <a:extLst xmlns:a="http://schemas.openxmlformats.org/drawingml/2006/main">
            <a:ext uri="{FF2B5EF4-FFF2-40B4-BE49-F238E27FC236}">
              <a16:creationId xmlns:a16="http://schemas.microsoft.com/office/drawing/2014/main" id="{3C37A647-B321-4CE5-B6F1-B2289F0263DA}"/>
            </a:ext>
          </a:extLst>
        </cdr:cNvPr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1234711" y="2231116"/>
          <a:ext cx="1869462" cy="1031375"/>
        </a:xfrm>
        <a:prstGeom xmlns:a="http://schemas.openxmlformats.org/drawingml/2006/main" prst="rect">
          <a:avLst/>
        </a:prstGeom>
        <a:noFill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cdr:spPr>
    </cdr:pic>
  </cdr:relSizeAnchor>
</c:userShapes>
</file>

<file path=xl/drawings/drawing4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167217</xdr:colOff>
      <xdr:row>16</xdr:row>
      <xdr:rowOff>156632</xdr:rowOff>
    </xdr:from>
    <xdr:to>
      <xdr:col>7</xdr:col>
      <xdr:colOff>1167595</xdr:colOff>
      <xdr:row>46</xdr:row>
      <xdr:rowOff>126999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361545FD-C8FF-4DE8-B1E0-012292E5FCEC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677334</xdr:colOff>
      <xdr:row>16</xdr:row>
      <xdr:rowOff>127000</xdr:rowOff>
    </xdr:from>
    <xdr:to>
      <xdr:col>19</xdr:col>
      <xdr:colOff>279345</xdr:colOff>
      <xdr:row>46</xdr:row>
      <xdr:rowOff>61077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63D350D3-0F4B-41C2-8EC8-309DD02F7A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91723</xdr:colOff>
      <xdr:row>15</xdr:row>
      <xdr:rowOff>176389</xdr:rowOff>
    </xdr:from>
    <xdr:to>
      <xdr:col>32</xdr:col>
      <xdr:colOff>118435</xdr:colOff>
      <xdr:row>46</xdr:row>
      <xdr:rowOff>124577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8895CC38-5FFA-41C6-884C-5323EEC4D1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57</xdr:row>
      <xdr:rowOff>177799</xdr:rowOff>
    </xdr:from>
    <xdr:to>
      <xdr:col>5</xdr:col>
      <xdr:colOff>516692</xdr:colOff>
      <xdr:row>87</xdr:row>
      <xdr:rowOff>112436</xdr:rowOff>
    </xdr:to>
    <xdr:graphicFrame macro="">
      <xdr:nvGraphicFramePr>
        <xdr:cNvPr id="5" name="グラフ 1">
          <a:extLst>
            <a:ext uri="{FF2B5EF4-FFF2-40B4-BE49-F238E27FC236}">
              <a16:creationId xmlns:a16="http://schemas.microsoft.com/office/drawing/2014/main" id="{DB004DB9-9A61-C143-A7C1-B2B62BA408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2116</xdr:colOff>
      <xdr:row>57</xdr:row>
      <xdr:rowOff>190500</xdr:rowOff>
    </xdr:from>
    <xdr:to>
      <xdr:col>16</xdr:col>
      <xdr:colOff>98016</xdr:colOff>
      <xdr:row>87</xdr:row>
      <xdr:rowOff>124578</xdr:rowOff>
    </xdr:to>
    <xdr:graphicFrame macro="">
      <xdr:nvGraphicFramePr>
        <xdr:cNvPr id="8" name="グラフ 5">
          <a:extLst>
            <a:ext uri="{FF2B5EF4-FFF2-40B4-BE49-F238E27FC236}">
              <a16:creationId xmlns:a16="http://schemas.microsoft.com/office/drawing/2014/main" id="{731C0CFC-852E-C645-9BDB-87DE8595124A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672393</xdr:colOff>
      <xdr:row>57</xdr:row>
      <xdr:rowOff>183444</xdr:rowOff>
    </xdr:from>
    <xdr:to>
      <xdr:col>29</xdr:col>
      <xdr:colOff>243641</xdr:colOff>
      <xdr:row>87</xdr:row>
      <xdr:rowOff>118081</xdr:rowOff>
    </xdr:to>
    <xdr:graphicFrame macro="">
      <xdr:nvGraphicFramePr>
        <xdr:cNvPr id="9" name="グラフ 6">
          <a:extLst>
            <a:ext uri="{FF2B5EF4-FFF2-40B4-BE49-F238E27FC236}">
              <a16:creationId xmlns:a16="http://schemas.microsoft.com/office/drawing/2014/main" id="{B483DC13-4B78-BE47-AFA8-8B279D9795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1.xml><?xml version="1.0" encoding="utf-8"?>
<c:userShapes xmlns:c="http://schemas.openxmlformats.org/drawingml/2006/chart">
  <cdr:relSizeAnchor xmlns:cdr="http://schemas.openxmlformats.org/drawingml/2006/chartDrawing">
    <cdr:from>
      <cdr:x>0.20889</cdr:x>
      <cdr:y>0.68472</cdr:y>
    </cdr:from>
    <cdr:to>
      <cdr:x>0.90174</cdr:x>
      <cdr:y>0.68551</cdr:y>
    </cdr:to>
    <cdr:cxnSp macro="">
      <cdr:nvCxnSpPr>
        <cdr:cNvPr id="6" name="直線コネクタ 5">
          <a:extLst xmlns:a="http://schemas.openxmlformats.org/drawingml/2006/main">
            <a:ext uri="{FF2B5EF4-FFF2-40B4-BE49-F238E27FC236}">
              <a16:creationId xmlns:a16="http://schemas.microsoft.com/office/drawing/2014/main" id="{83F11D6E-562E-49F9-A163-D85A6B2CB192}"/>
            </a:ext>
          </a:extLst>
        </cdr:cNvPr>
        <cdr:cNvCxnSpPr/>
      </cdr:nvCxnSpPr>
      <cdr:spPr>
        <a:xfrm xmlns:a="http://schemas.openxmlformats.org/drawingml/2006/main" flipV="1">
          <a:off x="2245809" y="4037819"/>
          <a:ext cx="7448938" cy="4659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0.20787</cdr:x>
      <cdr:y>0.35117</cdr:y>
    </cdr:from>
    <cdr:to>
      <cdr:x>0.90072</cdr:x>
      <cdr:y>0.35196</cdr:y>
    </cdr:to>
    <cdr:cxnSp macro="">
      <cdr:nvCxnSpPr>
        <cdr:cNvPr id="7" name="直線コネクタ 6">
          <a:extLst xmlns:a="http://schemas.openxmlformats.org/drawingml/2006/main">
            <a:ext uri="{FF2B5EF4-FFF2-40B4-BE49-F238E27FC236}">
              <a16:creationId xmlns:a16="http://schemas.microsoft.com/office/drawing/2014/main" id="{B93BA463-415C-4F5E-B223-6A19A2F03312}"/>
            </a:ext>
          </a:extLst>
        </cdr:cNvPr>
        <cdr:cNvCxnSpPr/>
      </cdr:nvCxnSpPr>
      <cdr:spPr>
        <a:xfrm xmlns:a="http://schemas.openxmlformats.org/drawingml/2006/main" flipV="1">
          <a:off x="2234793" y="2070864"/>
          <a:ext cx="7448938" cy="4659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42.xml><?xml version="1.0" encoding="utf-8"?>
<c:userShapes xmlns:c="http://schemas.openxmlformats.org/drawingml/2006/chart">
  <cdr:relSizeAnchor xmlns:cdr="http://schemas.openxmlformats.org/drawingml/2006/chartDrawing">
    <cdr:from>
      <cdr:x>0.20755</cdr:x>
      <cdr:y>0.4895</cdr:y>
    </cdr:from>
    <cdr:to>
      <cdr:x>0.9004</cdr:x>
      <cdr:y>0.49029</cdr:y>
    </cdr:to>
    <cdr:cxnSp macro="">
      <cdr:nvCxnSpPr>
        <cdr:cNvPr id="6" name="直線コネクタ 5">
          <a:extLst xmlns:a="http://schemas.openxmlformats.org/drawingml/2006/main">
            <a:ext uri="{FF2B5EF4-FFF2-40B4-BE49-F238E27FC236}">
              <a16:creationId xmlns:a16="http://schemas.microsoft.com/office/drawing/2014/main" id="{83F11D6E-562E-49F9-A163-D85A6B2CB192}"/>
            </a:ext>
          </a:extLst>
        </cdr:cNvPr>
        <cdr:cNvCxnSpPr/>
      </cdr:nvCxnSpPr>
      <cdr:spPr>
        <a:xfrm xmlns:a="http://schemas.openxmlformats.org/drawingml/2006/main" flipV="1">
          <a:off x="1430103" y="2437133"/>
          <a:ext cx="4774014" cy="3934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0.20618</cdr:x>
      <cdr:y>0.29309</cdr:y>
    </cdr:from>
    <cdr:to>
      <cdr:x>0.89903</cdr:x>
      <cdr:y>0.29388</cdr:y>
    </cdr:to>
    <cdr:cxnSp macro="">
      <cdr:nvCxnSpPr>
        <cdr:cNvPr id="7" name="直線コネクタ 6">
          <a:extLst xmlns:a="http://schemas.openxmlformats.org/drawingml/2006/main">
            <a:ext uri="{FF2B5EF4-FFF2-40B4-BE49-F238E27FC236}">
              <a16:creationId xmlns:a16="http://schemas.microsoft.com/office/drawing/2014/main" id="{B93BA463-415C-4F5E-B223-6A19A2F03312}"/>
            </a:ext>
          </a:extLst>
        </cdr:cNvPr>
        <cdr:cNvCxnSpPr/>
      </cdr:nvCxnSpPr>
      <cdr:spPr>
        <a:xfrm xmlns:a="http://schemas.openxmlformats.org/drawingml/2006/main" flipV="1">
          <a:off x="1420664" y="1459223"/>
          <a:ext cx="4774013" cy="3933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43.xml><?xml version="1.0" encoding="utf-8"?>
<c:userShapes xmlns:c="http://schemas.openxmlformats.org/drawingml/2006/chart">
  <cdr:relSizeAnchor xmlns:cdr="http://schemas.openxmlformats.org/drawingml/2006/chartDrawing">
    <cdr:from>
      <cdr:x>0.20807</cdr:x>
      <cdr:y>0.6464</cdr:y>
    </cdr:from>
    <cdr:to>
      <cdr:x>0.90092</cdr:x>
      <cdr:y>0.64719</cdr:y>
    </cdr:to>
    <cdr:cxnSp macro="">
      <cdr:nvCxnSpPr>
        <cdr:cNvPr id="6" name="直線コネクタ 5">
          <a:extLst xmlns:a="http://schemas.openxmlformats.org/drawingml/2006/main">
            <a:ext uri="{FF2B5EF4-FFF2-40B4-BE49-F238E27FC236}">
              <a16:creationId xmlns:a16="http://schemas.microsoft.com/office/drawing/2014/main" id="{83F11D6E-562E-49F9-A163-D85A6B2CB192}"/>
            </a:ext>
          </a:extLst>
        </cdr:cNvPr>
        <cdr:cNvCxnSpPr/>
      </cdr:nvCxnSpPr>
      <cdr:spPr>
        <a:xfrm xmlns:a="http://schemas.openxmlformats.org/drawingml/2006/main" flipV="1">
          <a:off x="1433970" y="3218281"/>
          <a:ext cx="4774961" cy="3933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0.20762</cdr:x>
      <cdr:y>0.64869</cdr:y>
    </cdr:from>
    <cdr:to>
      <cdr:x>0.90047</cdr:x>
      <cdr:y>0.64948</cdr:y>
    </cdr:to>
    <cdr:cxnSp macro="">
      <cdr:nvCxnSpPr>
        <cdr:cNvPr id="7" name="直線コネクタ 6">
          <a:extLst xmlns:a="http://schemas.openxmlformats.org/drawingml/2006/main">
            <a:ext uri="{FF2B5EF4-FFF2-40B4-BE49-F238E27FC236}">
              <a16:creationId xmlns:a16="http://schemas.microsoft.com/office/drawing/2014/main" id="{B93BA463-415C-4F5E-B223-6A19A2F03312}"/>
            </a:ext>
          </a:extLst>
        </cdr:cNvPr>
        <cdr:cNvCxnSpPr/>
      </cdr:nvCxnSpPr>
      <cdr:spPr>
        <a:xfrm xmlns:a="http://schemas.openxmlformats.org/drawingml/2006/main" flipV="1">
          <a:off x="1430870" y="3229694"/>
          <a:ext cx="4774960" cy="3933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4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1473200</xdr:colOff>
      <xdr:row>5</xdr:row>
      <xdr:rowOff>184854</xdr:rowOff>
    </xdr:from>
    <xdr:to>
      <xdr:col>10</xdr:col>
      <xdr:colOff>609816</xdr:colOff>
      <xdr:row>50</xdr:row>
      <xdr:rowOff>155222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78DE73F7-354A-4BDA-A77D-8D14BB42E9AA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0.2128</cdr:x>
      <cdr:y>0.85675</cdr:y>
    </cdr:from>
    <cdr:to>
      <cdr:x>0.32039</cdr:x>
      <cdr:y>0.91893</cdr:y>
    </cdr:to>
    <cdr:sp macro="" textlink="">
      <cdr:nvSpPr>
        <cdr:cNvPr id="2" name="テキスト ボックス 1">
          <a:extLst xmlns:a="http://schemas.openxmlformats.org/drawingml/2006/main">
            <a:ext uri="{FF2B5EF4-FFF2-40B4-BE49-F238E27FC236}">
              <a16:creationId xmlns:a16="http://schemas.microsoft.com/office/drawing/2014/main" id="{C525DA21-3149-4A4A-B44C-B0D572492537}"/>
            </a:ext>
          </a:extLst>
        </cdr:cNvPr>
        <cdr:cNvSpPr txBox="1"/>
      </cdr:nvSpPr>
      <cdr:spPr>
        <a:xfrm xmlns:a="http://schemas.openxmlformats.org/drawingml/2006/main">
          <a:off x="1157025" y="3315889"/>
          <a:ext cx="584987" cy="2406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altLang="ja-JP" sz="1200"/>
            <a:t>Exact</a:t>
          </a:r>
          <a:endParaRPr lang="ja-JP" altLang="en-US" sz="1200"/>
        </a:p>
      </cdr:txBody>
    </cdr:sp>
  </cdr:relSizeAnchor>
  <cdr:relSizeAnchor xmlns:cdr="http://schemas.openxmlformats.org/drawingml/2006/chartDrawing">
    <cdr:from>
      <cdr:x>0.41111</cdr:x>
      <cdr:y>0.85601</cdr:y>
    </cdr:from>
    <cdr:to>
      <cdr:x>0.54008</cdr:x>
      <cdr:y>0.92491</cdr:y>
    </cdr:to>
    <cdr:sp macro="" textlink="">
      <cdr:nvSpPr>
        <cdr:cNvPr id="3" name="テキスト ボックス 1">
          <a:extLst xmlns:a="http://schemas.openxmlformats.org/drawingml/2006/main">
            <a:ext uri="{FF2B5EF4-FFF2-40B4-BE49-F238E27FC236}">
              <a16:creationId xmlns:a16="http://schemas.microsoft.com/office/drawing/2014/main" id="{F9EBD27C-A31D-435D-BDD2-52C2827EC08A}"/>
            </a:ext>
          </a:extLst>
        </cdr:cNvPr>
        <cdr:cNvSpPr txBox="1"/>
      </cdr:nvSpPr>
      <cdr:spPr>
        <a:xfrm xmlns:a="http://schemas.openxmlformats.org/drawingml/2006/main">
          <a:off x="2235278" y="3313019"/>
          <a:ext cx="701234" cy="2666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ja-JP" sz="1200"/>
            <a:t>qEOM</a:t>
          </a:r>
          <a:endParaRPr lang="ja-JP" altLang="en-US" sz="1200"/>
        </a:p>
      </cdr:txBody>
    </cdr:sp>
  </cdr:relSizeAnchor>
  <cdr:relSizeAnchor xmlns:cdr="http://schemas.openxmlformats.org/drawingml/2006/chartDrawing">
    <cdr:from>
      <cdr:x>0.62024</cdr:x>
      <cdr:y>0.85563</cdr:y>
    </cdr:from>
    <cdr:to>
      <cdr:x>0.73884</cdr:x>
      <cdr:y>0.92453</cdr:y>
    </cdr:to>
    <cdr:sp macro="" textlink="">
      <cdr:nvSpPr>
        <cdr:cNvPr id="4" name="テキスト ボックス 1">
          <a:extLst xmlns:a="http://schemas.openxmlformats.org/drawingml/2006/main">
            <a:ext uri="{FF2B5EF4-FFF2-40B4-BE49-F238E27FC236}">
              <a16:creationId xmlns:a16="http://schemas.microsoft.com/office/drawing/2014/main" id="{F3517C3B-81CD-47E5-9513-EACA2D263A0E}"/>
            </a:ext>
          </a:extLst>
        </cdr:cNvPr>
        <cdr:cNvSpPr txBox="1"/>
      </cdr:nvSpPr>
      <cdr:spPr>
        <a:xfrm xmlns:a="http://schemas.openxmlformats.org/drawingml/2006/main">
          <a:off x="3372372" y="3311584"/>
          <a:ext cx="644850" cy="2666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altLang="ja-JP" sz="1200"/>
            <a:t>VQD</a:t>
          </a:r>
          <a:endParaRPr lang="ja-JP" altLang="en-US" sz="1200"/>
        </a:p>
      </cdr:txBody>
    </cdr:sp>
  </cdr:relSizeAnchor>
  <cdr:relSizeAnchor xmlns:cdr="http://schemas.openxmlformats.org/drawingml/2006/chartDrawing">
    <cdr:from>
      <cdr:x>0.23416</cdr:x>
      <cdr:y>0.54899</cdr:y>
    </cdr:from>
    <cdr:to>
      <cdr:x>0.46423</cdr:x>
      <cdr:y>0.72271</cdr:y>
    </cdr:to>
    <cdr:pic>
      <cdr:nvPicPr>
        <cdr:cNvPr id="5" name="図 4">
          <a:extLst xmlns:a="http://schemas.openxmlformats.org/drawingml/2006/main">
            <a:ext uri="{FF2B5EF4-FFF2-40B4-BE49-F238E27FC236}">
              <a16:creationId xmlns:a16="http://schemas.microsoft.com/office/drawing/2014/main" id="{0648B437-44DE-4E5D-82A2-509F3C51ED1F}"/>
            </a:ext>
          </a:extLst>
        </cdr:cNvPr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1273175" y="2329573"/>
          <a:ext cx="1250950" cy="737178"/>
        </a:xfrm>
        <a:prstGeom xmlns:a="http://schemas.openxmlformats.org/drawingml/2006/main" prst="rect">
          <a:avLst/>
        </a:prstGeom>
        <a:noFill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cdr:spPr>
    </cdr:pic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0.2128</cdr:x>
      <cdr:y>0.85675</cdr:y>
    </cdr:from>
    <cdr:to>
      <cdr:x>0.32039</cdr:x>
      <cdr:y>0.91893</cdr:y>
    </cdr:to>
    <cdr:sp macro="" textlink="">
      <cdr:nvSpPr>
        <cdr:cNvPr id="2" name="テキスト ボックス 1">
          <a:extLst xmlns:a="http://schemas.openxmlformats.org/drawingml/2006/main">
            <a:ext uri="{FF2B5EF4-FFF2-40B4-BE49-F238E27FC236}">
              <a16:creationId xmlns:a16="http://schemas.microsoft.com/office/drawing/2014/main" id="{C525DA21-3149-4A4A-B44C-B0D572492537}"/>
            </a:ext>
          </a:extLst>
        </cdr:cNvPr>
        <cdr:cNvSpPr txBox="1"/>
      </cdr:nvSpPr>
      <cdr:spPr>
        <a:xfrm xmlns:a="http://schemas.openxmlformats.org/drawingml/2006/main">
          <a:off x="1157025" y="3315889"/>
          <a:ext cx="584987" cy="2406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altLang="ja-JP" sz="1200"/>
            <a:t>Exact</a:t>
          </a:r>
          <a:endParaRPr lang="ja-JP" altLang="en-US" sz="1200"/>
        </a:p>
      </cdr:txBody>
    </cdr:sp>
  </cdr:relSizeAnchor>
  <cdr:relSizeAnchor xmlns:cdr="http://schemas.openxmlformats.org/drawingml/2006/chartDrawing">
    <cdr:from>
      <cdr:x>0.41111</cdr:x>
      <cdr:y>0.85601</cdr:y>
    </cdr:from>
    <cdr:to>
      <cdr:x>0.54008</cdr:x>
      <cdr:y>0.92491</cdr:y>
    </cdr:to>
    <cdr:sp macro="" textlink="">
      <cdr:nvSpPr>
        <cdr:cNvPr id="3" name="テキスト ボックス 1">
          <a:extLst xmlns:a="http://schemas.openxmlformats.org/drawingml/2006/main">
            <a:ext uri="{FF2B5EF4-FFF2-40B4-BE49-F238E27FC236}">
              <a16:creationId xmlns:a16="http://schemas.microsoft.com/office/drawing/2014/main" id="{F9EBD27C-A31D-435D-BDD2-52C2827EC08A}"/>
            </a:ext>
          </a:extLst>
        </cdr:cNvPr>
        <cdr:cNvSpPr txBox="1"/>
      </cdr:nvSpPr>
      <cdr:spPr>
        <a:xfrm xmlns:a="http://schemas.openxmlformats.org/drawingml/2006/main">
          <a:off x="2235278" y="3313019"/>
          <a:ext cx="701234" cy="2666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ja-JP" sz="1200"/>
            <a:t>qEOM</a:t>
          </a:r>
          <a:endParaRPr lang="ja-JP" altLang="en-US" sz="1200"/>
        </a:p>
      </cdr:txBody>
    </cdr:sp>
  </cdr:relSizeAnchor>
  <cdr:relSizeAnchor xmlns:cdr="http://schemas.openxmlformats.org/drawingml/2006/chartDrawing">
    <cdr:from>
      <cdr:x>0.62024</cdr:x>
      <cdr:y>0.85563</cdr:y>
    </cdr:from>
    <cdr:to>
      <cdr:x>0.73884</cdr:x>
      <cdr:y>0.92453</cdr:y>
    </cdr:to>
    <cdr:sp macro="" textlink="">
      <cdr:nvSpPr>
        <cdr:cNvPr id="4" name="テキスト ボックス 1">
          <a:extLst xmlns:a="http://schemas.openxmlformats.org/drawingml/2006/main">
            <a:ext uri="{FF2B5EF4-FFF2-40B4-BE49-F238E27FC236}">
              <a16:creationId xmlns:a16="http://schemas.microsoft.com/office/drawing/2014/main" id="{F3517C3B-81CD-47E5-9513-EACA2D263A0E}"/>
            </a:ext>
          </a:extLst>
        </cdr:cNvPr>
        <cdr:cNvSpPr txBox="1"/>
      </cdr:nvSpPr>
      <cdr:spPr>
        <a:xfrm xmlns:a="http://schemas.openxmlformats.org/drawingml/2006/main">
          <a:off x="3372372" y="3311584"/>
          <a:ext cx="644850" cy="2666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altLang="ja-JP" sz="1200"/>
            <a:t>VQD</a:t>
          </a:r>
          <a:endParaRPr lang="ja-JP" altLang="en-US" sz="1200"/>
        </a:p>
      </cdr:txBody>
    </cdr:sp>
  </cdr:relSizeAnchor>
  <cdr:relSizeAnchor xmlns:cdr="http://schemas.openxmlformats.org/drawingml/2006/chartDrawing">
    <cdr:from>
      <cdr:x>0.20126</cdr:x>
      <cdr:y>0.49458</cdr:y>
    </cdr:from>
    <cdr:to>
      <cdr:x>0.52103</cdr:x>
      <cdr:y>0.71455</cdr:y>
    </cdr:to>
    <cdr:pic>
      <cdr:nvPicPr>
        <cdr:cNvPr id="5" name="図 4">
          <a:extLst xmlns:a="http://schemas.openxmlformats.org/drawingml/2006/main">
            <a:ext uri="{FF2B5EF4-FFF2-40B4-BE49-F238E27FC236}">
              <a16:creationId xmlns:a16="http://schemas.microsoft.com/office/drawing/2014/main" id="{97CB24E5-2AAE-4532-8D0D-2B1EBC4B06D3}"/>
            </a:ext>
          </a:extLst>
        </cdr:cNvPr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1194288" y="2318837"/>
          <a:ext cx="1897607" cy="1031329"/>
        </a:xfrm>
        <a:prstGeom xmlns:a="http://schemas.openxmlformats.org/drawingml/2006/main" prst="rect">
          <a:avLst/>
        </a:prstGeom>
        <a:noFill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cdr:spPr>
    </cdr:pic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0.2128</cdr:x>
      <cdr:y>0.85675</cdr:y>
    </cdr:from>
    <cdr:to>
      <cdr:x>0.32039</cdr:x>
      <cdr:y>0.91893</cdr:y>
    </cdr:to>
    <cdr:sp macro="" textlink="">
      <cdr:nvSpPr>
        <cdr:cNvPr id="2" name="テキスト ボックス 1">
          <a:extLst xmlns:a="http://schemas.openxmlformats.org/drawingml/2006/main">
            <a:ext uri="{FF2B5EF4-FFF2-40B4-BE49-F238E27FC236}">
              <a16:creationId xmlns:a16="http://schemas.microsoft.com/office/drawing/2014/main" id="{C525DA21-3149-4A4A-B44C-B0D572492537}"/>
            </a:ext>
          </a:extLst>
        </cdr:cNvPr>
        <cdr:cNvSpPr txBox="1"/>
      </cdr:nvSpPr>
      <cdr:spPr>
        <a:xfrm xmlns:a="http://schemas.openxmlformats.org/drawingml/2006/main">
          <a:off x="1157025" y="3315889"/>
          <a:ext cx="584987" cy="2406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altLang="ja-JP" sz="1200"/>
            <a:t>Exact</a:t>
          </a:r>
          <a:endParaRPr lang="ja-JP" altLang="en-US" sz="1200"/>
        </a:p>
      </cdr:txBody>
    </cdr:sp>
  </cdr:relSizeAnchor>
  <cdr:relSizeAnchor xmlns:cdr="http://schemas.openxmlformats.org/drawingml/2006/chartDrawing">
    <cdr:from>
      <cdr:x>0.41111</cdr:x>
      <cdr:y>0.85601</cdr:y>
    </cdr:from>
    <cdr:to>
      <cdr:x>0.54008</cdr:x>
      <cdr:y>0.92491</cdr:y>
    </cdr:to>
    <cdr:sp macro="" textlink="">
      <cdr:nvSpPr>
        <cdr:cNvPr id="3" name="テキスト ボックス 1">
          <a:extLst xmlns:a="http://schemas.openxmlformats.org/drawingml/2006/main">
            <a:ext uri="{FF2B5EF4-FFF2-40B4-BE49-F238E27FC236}">
              <a16:creationId xmlns:a16="http://schemas.microsoft.com/office/drawing/2014/main" id="{F9EBD27C-A31D-435D-BDD2-52C2827EC08A}"/>
            </a:ext>
          </a:extLst>
        </cdr:cNvPr>
        <cdr:cNvSpPr txBox="1"/>
      </cdr:nvSpPr>
      <cdr:spPr>
        <a:xfrm xmlns:a="http://schemas.openxmlformats.org/drawingml/2006/main">
          <a:off x="2235278" y="3313019"/>
          <a:ext cx="701234" cy="2666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ja-JP" sz="1200"/>
            <a:t>qEOM</a:t>
          </a:r>
          <a:endParaRPr lang="ja-JP" altLang="en-US" sz="1200"/>
        </a:p>
      </cdr:txBody>
    </cdr:sp>
  </cdr:relSizeAnchor>
  <cdr:relSizeAnchor xmlns:cdr="http://schemas.openxmlformats.org/drawingml/2006/chartDrawing">
    <cdr:from>
      <cdr:x>0.62024</cdr:x>
      <cdr:y>0.85563</cdr:y>
    </cdr:from>
    <cdr:to>
      <cdr:x>0.73884</cdr:x>
      <cdr:y>0.92453</cdr:y>
    </cdr:to>
    <cdr:sp macro="" textlink="">
      <cdr:nvSpPr>
        <cdr:cNvPr id="4" name="テキスト ボックス 1">
          <a:extLst xmlns:a="http://schemas.openxmlformats.org/drawingml/2006/main">
            <a:ext uri="{FF2B5EF4-FFF2-40B4-BE49-F238E27FC236}">
              <a16:creationId xmlns:a16="http://schemas.microsoft.com/office/drawing/2014/main" id="{F3517C3B-81CD-47E5-9513-EACA2D263A0E}"/>
            </a:ext>
          </a:extLst>
        </cdr:cNvPr>
        <cdr:cNvSpPr txBox="1"/>
      </cdr:nvSpPr>
      <cdr:spPr>
        <a:xfrm xmlns:a="http://schemas.openxmlformats.org/drawingml/2006/main">
          <a:off x="3372372" y="3311584"/>
          <a:ext cx="644850" cy="2666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altLang="ja-JP" sz="1200"/>
            <a:t>VQD</a:t>
          </a:r>
          <a:endParaRPr lang="ja-JP" altLang="en-US" sz="1200"/>
        </a:p>
      </cdr:txBody>
    </cdr:sp>
  </cdr:relSizeAnchor>
  <cdr:relSizeAnchor xmlns:cdr="http://schemas.openxmlformats.org/drawingml/2006/chartDrawing">
    <cdr:from>
      <cdr:x>0.2011</cdr:x>
      <cdr:y>0.47022</cdr:y>
    </cdr:from>
    <cdr:to>
      <cdr:x>0.50219</cdr:x>
      <cdr:y>0.67591</cdr:y>
    </cdr:to>
    <cdr:pic>
      <cdr:nvPicPr>
        <cdr:cNvPr id="5" name="図 4">
          <a:extLst xmlns:a="http://schemas.openxmlformats.org/drawingml/2006/main">
            <a:ext uri="{FF2B5EF4-FFF2-40B4-BE49-F238E27FC236}">
              <a16:creationId xmlns:a16="http://schemas.microsoft.com/office/drawing/2014/main" id="{31230DAD-64B2-495B-ADD9-9A2D895C5801}"/>
            </a:ext>
          </a:extLst>
        </cdr:cNvPr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1183909" y="2191132"/>
          <a:ext cx="1772576" cy="958475"/>
        </a:xfrm>
        <a:prstGeom xmlns:a="http://schemas.openxmlformats.org/drawingml/2006/main" prst="rect">
          <a:avLst/>
        </a:prstGeom>
        <a:noFill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cdr:spPr>
    </cdr:pic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0.2128</cdr:x>
      <cdr:y>0.85675</cdr:y>
    </cdr:from>
    <cdr:to>
      <cdr:x>0.32039</cdr:x>
      <cdr:y>0.91893</cdr:y>
    </cdr:to>
    <cdr:sp macro="" textlink="">
      <cdr:nvSpPr>
        <cdr:cNvPr id="2" name="テキスト ボックス 1">
          <a:extLst xmlns:a="http://schemas.openxmlformats.org/drawingml/2006/main">
            <a:ext uri="{FF2B5EF4-FFF2-40B4-BE49-F238E27FC236}">
              <a16:creationId xmlns:a16="http://schemas.microsoft.com/office/drawing/2014/main" id="{C525DA21-3149-4A4A-B44C-B0D572492537}"/>
            </a:ext>
          </a:extLst>
        </cdr:cNvPr>
        <cdr:cNvSpPr txBox="1"/>
      </cdr:nvSpPr>
      <cdr:spPr>
        <a:xfrm xmlns:a="http://schemas.openxmlformats.org/drawingml/2006/main">
          <a:off x="1157025" y="3315889"/>
          <a:ext cx="584987" cy="2406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altLang="ja-JP" sz="2000"/>
            <a:t>Exact</a:t>
          </a:r>
          <a:endParaRPr lang="ja-JP" altLang="en-US" sz="2000"/>
        </a:p>
      </cdr:txBody>
    </cdr:sp>
  </cdr:relSizeAnchor>
  <cdr:relSizeAnchor xmlns:cdr="http://schemas.openxmlformats.org/drawingml/2006/chartDrawing">
    <cdr:from>
      <cdr:x>0.41111</cdr:x>
      <cdr:y>0.85601</cdr:y>
    </cdr:from>
    <cdr:to>
      <cdr:x>0.54008</cdr:x>
      <cdr:y>0.92491</cdr:y>
    </cdr:to>
    <cdr:sp macro="" textlink="">
      <cdr:nvSpPr>
        <cdr:cNvPr id="3" name="テキスト ボックス 1">
          <a:extLst xmlns:a="http://schemas.openxmlformats.org/drawingml/2006/main">
            <a:ext uri="{FF2B5EF4-FFF2-40B4-BE49-F238E27FC236}">
              <a16:creationId xmlns:a16="http://schemas.microsoft.com/office/drawing/2014/main" id="{F9EBD27C-A31D-435D-BDD2-52C2827EC08A}"/>
            </a:ext>
          </a:extLst>
        </cdr:cNvPr>
        <cdr:cNvSpPr txBox="1"/>
      </cdr:nvSpPr>
      <cdr:spPr>
        <a:xfrm xmlns:a="http://schemas.openxmlformats.org/drawingml/2006/main">
          <a:off x="2235278" y="3313019"/>
          <a:ext cx="701234" cy="2666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ja-JP" sz="2000"/>
            <a:t>qEOM</a:t>
          </a:r>
          <a:endParaRPr lang="ja-JP" altLang="en-US" sz="2000"/>
        </a:p>
      </cdr:txBody>
    </cdr:sp>
  </cdr:relSizeAnchor>
  <cdr:relSizeAnchor xmlns:cdr="http://schemas.openxmlformats.org/drawingml/2006/chartDrawing">
    <cdr:from>
      <cdr:x>0.62024</cdr:x>
      <cdr:y>0.85563</cdr:y>
    </cdr:from>
    <cdr:to>
      <cdr:x>0.73884</cdr:x>
      <cdr:y>0.92453</cdr:y>
    </cdr:to>
    <cdr:sp macro="" textlink="">
      <cdr:nvSpPr>
        <cdr:cNvPr id="4" name="テキスト ボックス 1">
          <a:extLst xmlns:a="http://schemas.openxmlformats.org/drawingml/2006/main">
            <a:ext uri="{FF2B5EF4-FFF2-40B4-BE49-F238E27FC236}">
              <a16:creationId xmlns:a16="http://schemas.microsoft.com/office/drawing/2014/main" id="{F3517C3B-81CD-47E5-9513-EACA2D263A0E}"/>
            </a:ext>
          </a:extLst>
        </cdr:cNvPr>
        <cdr:cNvSpPr txBox="1"/>
      </cdr:nvSpPr>
      <cdr:spPr>
        <a:xfrm xmlns:a="http://schemas.openxmlformats.org/drawingml/2006/main">
          <a:off x="3372372" y="3311584"/>
          <a:ext cx="644850" cy="2666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altLang="ja-JP" sz="2000"/>
            <a:t>VQD</a:t>
          </a:r>
          <a:endParaRPr lang="ja-JP" altLang="en-US" sz="2000"/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0.2128</cdr:x>
      <cdr:y>0.85675</cdr:y>
    </cdr:from>
    <cdr:to>
      <cdr:x>0.32039</cdr:x>
      <cdr:y>0.91893</cdr:y>
    </cdr:to>
    <cdr:sp macro="" textlink="">
      <cdr:nvSpPr>
        <cdr:cNvPr id="2" name="テキスト ボックス 1">
          <a:extLst xmlns:a="http://schemas.openxmlformats.org/drawingml/2006/main">
            <a:ext uri="{FF2B5EF4-FFF2-40B4-BE49-F238E27FC236}">
              <a16:creationId xmlns:a16="http://schemas.microsoft.com/office/drawing/2014/main" id="{C525DA21-3149-4A4A-B44C-B0D572492537}"/>
            </a:ext>
          </a:extLst>
        </cdr:cNvPr>
        <cdr:cNvSpPr txBox="1"/>
      </cdr:nvSpPr>
      <cdr:spPr>
        <a:xfrm xmlns:a="http://schemas.openxmlformats.org/drawingml/2006/main">
          <a:off x="1157025" y="3315889"/>
          <a:ext cx="584987" cy="2406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altLang="ja-JP" sz="2000"/>
            <a:t>Exact</a:t>
          </a:r>
          <a:endParaRPr lang="ja-JP" altLang="en-US" sz="2000"/>
        </a:p>
      </cdr:txBody>
    </cdr:sp>
  </cdr:relSizeAnchor>
  <cdr:relSizeAnchor xmlns:cdr="http://schemas.openxmlformats.org/drawingml/2006/chartDrawing">
    <cdr:from>
      <cdr:x>0.41111</cdr:x>
      <cdr:y>0.85601</cdr:y>
    </cdr:from>
    <cdr:to>
      <cdr:x>0.54008</cdr:x>
      <cdr:y>0.92491</cdr:y>
    </cdr:to>
    <cdr:sp macro="" textlink="">
      <cdr:nvSpPr>
        <cdr:cNvPr id="3" name="テキスト ボックス 1">
          <a:extLst xmlns:a="http://schemas.openxmlformats.org/drawingml/2006/main">
            <a:ext uri="{FF2B5EF4-FFF2-40B4-BE49-F238E27FC236}">
              <a16:creationId xmlns:a16="http://schemas.microsoft.com/office/drawing/2014/main" id="{F9EBD27C-A31D-435D-BDD2-52C2827EC08A}"/>
            </a:ext>
          </a:extLst>
        </cdr:cNvPr>
        <cdr:cNvSpPr txBox="1"/>
      </cdr:nvSpPr>
      <cdr:spPr>
        <a:xfrm xmlns:a="http://schemas.openxmlformats.org/drawingml/2006/main">
          <a:off x="2235278" y="3313019"/>
          <a:ext cx="701234" cy="2666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ja-JP" sz="2000"/>
            <a:t>qEOM</a:t>
          </a:r>
          <a:endParaRPr lang="ja-JP" altLang="en-US" sz="2000"/>
        </a:p>
      </cdr:txBody>
    </cdr:sp>
  </cdr:relSizeAnchor>
  <cdr:relSizeAnchor xmlns:cdr="http://schemas.openxmlformats.org/drawingml/2006/chartDrawing">
    <cdr:from>
      <cdr:x>0.62024</cdr:x>
      <cdr:y>0.85563</cdr:y>
    </cdr:from>
    <cdr:to>
      <cdr:x>0.73884</cdr:x>
      <cdr:y>0.92453</cdr:y>
    </cdr:to>
    <cdr:sp macro="" textlink="">
      <cdr:nvSpPr>
        <cdr:cNvPr id="4" name="テキスト ボックス 1">
          <a:extLst xmlns:a="http://schemas.openxmlformats.org/drawingml/2006/main">
            <a:ext uri="{FF2B5EF4-FFF2-40B4-BE49-F238E27FC236}">
              <a16:creationId xmlns:a16="http://schemas.microsoft.com/office/drawing/2014/main" id="{F3517C3B-81CD-47E5-9513-EACA2D263A0E}"/>
            </a:ext>
          </a:extLst>
        </cdr:cNvPr>
        <cdr:cNvSpPr txBox="1"/>
      </cdr:nvSpPr>
      <cdr:spPr>
        <a:xfrm xmlns:a="http://schemas.openxmlformats.org/drawingml/2006/main">
          <a:off x="3372372" y="3311584"/>
          <a:ext cx="644850" cy="2666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altLang="ja-JP" sz="2000"/>
            <a:t>VQD</a:t>
          </a:r>
          <a:endParaRPr lang="ja-JP" altLang="en-US" sz="20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9E8EA-71EC-4D85-BABC-83FA6F80B24D}">
  <dimension ref="B1:BQ58"/>
  <sheetViews>
    <sheetView topLeftCell="E1" zoomScaleNormal="100" workbookViewId="0">
      <selection activeCell="M6" sqref="M6"/>
    </sheetView>
  </sheetViews>
  <sheetFormatPr baseColWidth="10" defaultColWidth="8.83203125" defaultRowHeight="15"/>
  <cols>
    <col min="2" max="2" width="17.83203125" style="1" customWidth="1"/>
    <col min="3" max="3" width="20.33203125" style="1" customWidth="1"/>
    <col min="4" max="4" width="23.33203125" customWidth="1"/>
    <col min="5" max="5" width="20.1640625" customWidth="1"/>
    <col min="6" max="6" width="21.5" customWidth="1"/>
    <col min="7" max="7" width="18.83203125" customWidth="1"/>
    <col min="8" max="8" width="21.1640625" customWidth="1"/>
    <col min="9" max="9" width="18.6640625" customWidth="1"/>
    <col min="10" max="10" width="18.83203125" customWidth="1"/>
    <col min="11" max="11" width="16.5" customWidth="1"/>
    <col min="12" max="12" width="18.83203125" customWidth="1"/>
    <col min="13" max="13" width="15.1640625" customWidth="1"/>
    <col min="14" max="14" width="18.5" customWidth="1"/>
    <col min="15" max="15" width="19.6640625" customWidth="1"/>
    <col min="16" max="16" width="18" customWidth="1"/>
    <col min="17" max="17" width="14.1640625" customWidth="1"/>
    <col min="18" max="18" width="15.33203125" customWidth="1"/>
    <col min="19" max="19" width="14.6640625" customWidth="1"/>
    <col min="20" max="20" width="13.1640625" customWidth="1"/>
    <col min="21" max="21" width="12.83203125" customWidth="1"/>
    <col min="23" max="23" width="18.5" customWidth="1"/>
    <col min="24" max="24" width="16.6640625" customWidth="1"/>
    <col min="25" max="25" width="14.6640625" customWidth="1"/>
    <col min="26" max="26" width="15.6640625" customWidth="1"/>
    <col min="27" max="27" width="17.6640625" customWidth="1"/>
    <col min="28" max="28" width="17.83203125" customWidth="1"/>
    <col min="29" max="29" width="17" customWidth="1"/>
    <col min="30" max="30" width="15.6640625" customWidth="1"/>
    <col min="31" max="31" width="16.6640625" customWidth="1"/>
    <col min="32" max="32" width="17.1640625" customWidth="1"/>
    <col min="33" max="33" width="18" customWidth="1"/>
    <col min="34" max="34" width="15.5" customWidth="1"/>
    <col min="35" max="35" width="16.33203125" customWidth="1"/>
    <col min="36" max="36" width="12.33203125" customWidth="1"/>
    <col min="37" max="37" width="14.1640625" customWidth="1"/>
    <col min="38" max="38" width="12.1640625" style="17" customWidth="1"/>
    <col min="39" max="39" width="12.83203125" style="17" customWidth="1"/>
    <col min="40" max="41" width="14.83203125" style="17" customWidth="1"/>
    <col min="42" max="42" width="24.83203125" style="17" customWidth="1"/>
    <col min="43" max="43" width="16.6640625" style="17" customWidth="1"/>
    <col min="44" max="44" width="8.6640625" style="17"/>
    <col min="45" max="46" width="12.6640625" style="17" customWidth="1"/>
    <col min="47" max="47" width="14.6640625" style="17" customWidth="1"/>
    <col min="48" max="48" width="20.83203125" style="17" customWidth="1"/>
    <col min="49" max="49" width="13.6640625" style="17" customWidth="1"/>
    <col min="50" max="50" width="14.1640625" style="17" customWidth="1"/>
    <col min="51" max="51" width="13.1640625" style="17" customWidth="1"/>
    <col min="52" max="53" width="8.6640625" style="17"/>
    <col min="54" max="54" width="12.1640625" style="17" customWidth="1"/>
    <col min="55" max="55" width="11.6640625" style="17" customWidth="1"/>
    <col min="56" max="56" width="11.83203125" style="17" customWidth="1"/>
    <col min="57" max="57" width="13.33203125" style="17" customWidth="1"/>
    <col min="58" max="69" width="8.6640625" style="17"/>
  </cols>
  <sheetData>
    <row r="1" spans="2:62" ht="16" thickBot="1"/>
    <row r="2" spans="2:62" ht="21" customHeight="1" thickBot="1">
      <c r="C2" s="112" t="s">
        <v>7</v>
      </c>
      <c r="D2" s="16" t="s">
        <v>3</v>
      </c>
      <c r="E2" s="113" t="s">
        <v>81</v>
      </c>
      <c r="F2" s="114"/>
      <c r="G2" s="115"/>
      <c r="H2" s="113" t="s">
        <v>82</v>
      </c>
      <c r="I2" s="114"/>
      <c r="J2" s="115"/>
      <c r="K2" s="113" t="s">
        <v>83</v>
      </c>
      <c r="L2" s="114"/>
      <c r="M2" s="115"/>
      <c r="N2" s="122" t="s">
        <v>6</v>
      </c>
      <c r="O2" s="114"/>
      <c r="P2" s="115"/>
      <c r="Q2" s="112" t="s">
        <v>5</v>
      </c>
      <c r="U2" s="1"/>
      <c r="V2" s="112" t="s">
        <v>10</v>
      </c>
      <c r="W2" s="16" t="s">
        <v>3</v>
      </c>
      <c r="X2" s="113" t="s">
        <v>78</v>
      </c>
      <c r="Y2" s="114"/>
      <c r="Z2" s="115"/>
      <c r="AA2" s="113" t="s">
        <v>79</v>
      </c>
      <c r="AB2" s="114"/>
      <c r="AC2" s="115"/>
      <c r="AD2" s="113" t="s">
        <v>80</v>
      </c>
      <c r="AE2" s="114"/>
      <c r="AF2" s="115"/>
      <c r="AG2" s="122" t="s">
        <v>6</v>
      </c>
      <c r="AH2" s="114"/>
      <c r="AI2" s="115"/>
      <c r="AJ2" s="112" t="s">
        <v>5</v>
      </c>
    </row>
    <row r="3" spans="2:62" ht="38.25" customHeight="1" thickBot="1">
      <c r="C3" s="112"/>
      <c r="D3" s="16"/>
      <c r="E3" s="4" t="s">
        <v>4</v>
      </c>
      <c r="F3" s="4" t="s">
        <v>8</v>
      </c>
      <c r="G3" s="4" t="s">
        <v>9</v>
      </c>
      <c r="H3" s="4" t="s">
        <v>4</v>
      </c>
      <c r="I3" s="4" t="s">
        <v>8</v>
      </c>
      <c r="J3" s="4" t="s">
        <v>9</v>
      </c>
      <c r="K3" s="4" t="s">
        <v>4</v>
      </c>
      <c r="L3" s="4" t="s">
        <v>8</v>
      </c>
      <c r="M3" s="4" t="s">
        <v>9</v>
      </c>
      <c r="N3" s="4" t="s">
        <v>4</v>
      </c>
      <c r="O3" s="4" t="s">
        <v>8</v>
      </c>
      <c r="P3" s="4" t="s">
        <v>9</v>
      </c>
      <c r="Q3" s="112"/>
      <c r="U3" s="1"/>
      <c r="V3" s="112"/>
      <c r="W3" s="16"/>
      <c r="X3" s="4" t="s">
        <v>4</v>
      </c>
      <c r="Y3" s="4" t="s">
        <v>8</v>
      </c>
      <c r="Z3" s="4" t="s">
        <v>9</v>
      </c>
      <c r="AA3" s="4" t="s">
        <v>4</v>
      </c>
      <c r="AB3" s="4" t="s">
        <v>8</v>
      </c>
      <c r="AC3" s="4" t="s">
        <v>9</v>
      </c>
      <c r="AD3" s="4" t="s">
        <v>4</v>
      </c>
      <c r="AE3" s="4" t="s">
        <v>8</v>
      </c>
      <c r="AF3" s="4" t="s">
        <v>9</v>
      </c>
      <c r="AG3" s="4" t="s">
        <v>4</v>
      </c>
      <c r="AH3" s="4" t="s">
        <v>8</v>
      </c>
      <c r="AI3" s="4" t="s">
        <v>9</v>
      </c>
      <c r="AJ3" s="112"/>
    </row>
    <row r="4" spans="2:62" ht="38.25" customHeight="1" thickBot="1">
      <c r="C4" s="73" t="s">
        <v>39</v>
      </c>
      <c r="D4" s="2"/>
      <c r="E4" s="5">
        <f>(-0.662406672836)*1000</f>
        <v>-662.40667283599998</v>
      </c>
      <c r="F4" s="5">
        <f>-0.662406672835728*1000</f>
        <v>-662.40667283572793</v>
      </c>
      <c r="G4" s="5">
        <f>-0.662406672835728*1000</f>
        <v>-662.40667283572793</v>
      </c>
      <c r="H4" s="5">
        <f>(-0.493755)*1000</f>
        <v>-493.755</v>
      </c>
      <c r="I4" s="5">
        <f>-0.493755000134*1000</f>
        <v>-493.755000134</v>
      </c>
      <c r="J4" s="6">
        <f>-0.493754999999932*1000</f>
        <v>-493.75499999993201</v>
      </c>
      <c r="K4" s="5">
        <f>(-0.400296125666)*1000</f>
        <v>-400.29612566599997</v>
      </c>
      <c r="L4" s="5">
        <f>-0.400296125807*1000</f>
        <v>-400.29612580700001</v>
      </c>
      <c r="M4" s="6">
        <f>-0.400296125666121*1000+B4*0</f>
        <v>-400.29612566612099</v>
      </c>
      <c r="N4" s="78">
        <f t="shared" ref="N4:P6" si="0">(K4-H4)*27.21*0.001</f>
        <v>2.543015970628141</v>
      </c>
      <c r="O4" s="78">
        <f t="shared" si="0"/>
        <v>2.5430159704376698</v>
      </c>
      <c r="P4" s="78">
        <f t="shared" si="0"/>
        <v>2.543015970622998</v>
      </c>
      <c r="Q4" s="3">
        <v>0.4</v>
      </c>
      <c r="R4" s="53"/>
      <c r="S4" s="53"/>
      <c r="U4" s="1"/>
      <c r="V4" s="73" t="s">
        <v>39</v>
      </c>
      <c r="W4" s="2"/>
      <c r="X4" s="5">
        <f>(-0.766114465216)*1000</f>
        <v>-766.11446521599999</v>
      </c>
      <c r="Y4" s="5">
        <f>-0.766114465216375*1000</f>
        <v>-766.11446521637504</v>
      </c>
      <c r="Z4" s="5">
        <f>-0.766114465216375*1000</f>
        <v>-766.11446521637504</v>
      </c>
      <c r="AA4" s="5">
        <f>(-0.560015)*1000</f>
        <v>-560.01499999999999</v>
      </c>
      <c r="AB4" s="5">
        <f>-0.560014999594*1000</f>
        <v>-560.01499959400007</v>
      </c>
      <c r="AC4" s="6">
        <f>-0.560014999999993*1000</f>
        <v>-560.01499999999305</v>
      </c>
      <c r="AD4" s="5">
        <f>(-0.528563267668)*1000</f>
        <v>-528.56326766799998</v>
      </c>
      <c r="AE4" s="5">
        <v>-528.56326712601276</v>
      </c>
      <c r="AF4" s="6">
        <f>-0.528563267668472*1000</f>
        <v>-528.56326766847189</v>
      </c>
      <c r="AG4" s="5">
        <f t="shared" ref="AG4:AI6" si="1">(AD4-AA4)*27.21*0.001</f>
        <v>0.85580163675372023</v>
      </c>
      <c r="AH4" s="5">
        <f t="shared" si="1"/>
        <v>0.85580164045393492</v>
      </c>
      <c r="AI4" s="5">
        <f t="shared" si="1"/>
        <v>0.85580163674069076</v>
      </c>
      <c r="AJ4" s="3">
        <v>0.4</v>
      </c>
      <c r="AK4" s="53"/>
    </row>
    <row r="5" spans="2:62" ht="50.25" customHeight="1" thickBot="1">
      <c r="C5" s="73" t="s">
        <v>40</v>
      </c>
      <c r="D5" s="2"/>
      <c r="E5" s="5">
        <f>(-0.650756838010712)*1000</f>
        <v>-650.75683801071204</v>
      </c>
      <c r="F5" s="5">
        <f>-0.650756838010712*1000</f>
        <v>-650.75683801071204</v>
      </c>
      <c r="G5" s="5">
        <f>-0.650756838010712*1000</f>
        <v>-650.75683801071204</v>
      </c>
      <c r="H5" s="5">
        <f>(-0.459275)*1000</f>
        <v>-459.27499999999998</v>
      </c>
      <c r="I5" s="5">
        <f>-0.459274999656*1000</f>
        <v>-459.27499965599998</v>
      </c>
      <c r="J5" s="6">
        <f>-0.459274999999926*1000</f>
        <v>-459.27499999992597</v>
      </c>
      <c r="K5" s="5">
        <f>(-0.419689266545)*1000</f>
        <v>-419.68926654500001</v>
      </c>
      <c r="L5" s="5">
        <f>-0.419689266075*1000</f>
        <v>-419.68926607500003</v>
      </c>
      <c r="M5" s="6">
        <f>-0.419689266545*1000</f>
        <v>-419.68926654500001</v>
      </c>
      <c r="N5" s="78">
        <f t="shared" si="0"/>
        <v>1.077127807310549</v>
      </c>
      <c r="O5" s="78">
        <f t="shared" si="0"/>
        <v>1.0771278107390085</v>
      </c>
      <c r="P5" s="78">
        <f t="shared" si="0"/>
        <v>1.0771278073085353</v>
      </c>
      <c r="Q5" s="3">
        <v>0.1</v>
      </c>
      <c r="R5" s="53"/>
      <c r="S5" s="53"/>
      <c r="U5" s="1"/>
      <c r="V5" s="73" t="s">
        <v>40</v>
      </c>
      <c r="W5" s="2"/>
      <c r="X5" s="5">
        <f>(-0.773123458472)*1000</f>
        <v>-773.12345847200004</v>
      </c>
      <c r="Y5" s="5">
        <f>-0.773123458471716*1000</f>
        <v>-773.12345847171605</v>
      </c>
      <c r="Z5" s="5">
        <f>-0.773123458471716*1000</f>
        <v>-773.12345847171605</v>
      </c>
      <c r="AA5" s="5">
        <f>(-0.599081)*1000</f>
        <v>-599.08100000000002</v>
      </c>
      <c r="AB5" s="5">
        <f>-0.599080999313*1000</f>
        <v>-599.08099931300001</v>
      </c>
      <c r="AC5" s="6">
        <f xml:space="preserve"> -0.599081000000021*1000</f>
        <v>-599.08100000002094</v>
      </c>
      <c r="AD5" s="5">
        <f>(-0.580846170531)*1000</f>
        <v>-580.84617053099998</v>
      </c>
      <c r="AE5" s="5">
        <v>-580.84616974760002</v>
      </c>
      <c r="AF5" s="6">
        <f>-0.580846170531217*1000</f>
        <v>-580.84617053121701</v>
      </c>
      <c r="AG5" s="5">
        <f t="shared" si="1"/>
        <v>0.49616970985149089</v>
      </c>
      <c r="AH5" s="5">
        <f t="shared" si="1"/>
        <v>0.49616971247453379</v>
      </c>
      <c r="AI5" s="5">
        <f t="shared" si="1"/>
        <v>0.49616970984615477</v>
      </c>
      <c r="AJ5" s="3">
        <v>0.1</v>
      </c>
      <c r="AK5" s="53"/>
    </row>
    <row r="6" spans="2:62" ht="50.25" customHeight="1" thickBot="1">
      <c r="C6" s="73" t="s">
        <v>41</v>
      </c>
      <c r="D6" s="2"/>
      <c r="E6" s="5">
        <f>(-0.685515448749)*1000</f>
        <v>-685.51544874899992</v>
      </c>
      <c r="F6" s="5">
        <f>-0.685515448749348*1000</f>
        <v>-685.51544874934802</v>
      </c>
      <c r="G6" s="5">
        <f>-0.685515448749348*1000</f>
        <v>-685.51544874934802</v>
      </c>
      <c r="H6" s="5">
        <f>(-0.464626)*1000</f>
        <v>-464.62599999999998</v>
      </c>
      <c r="I6" s="5">
        <f>-0.464625999519*1000</f>
        <v>-464.625999519</v>
      </c>
      <c r="J6" s="6">
        <f>-0.464626000000009*1000</f>
        <v>-464.62600000000896</v>
      </c>
      <c r="K6" s="5">
        <f>(-0.455582440364)*1000</f>
        <v>-455.58244036399998</v>
      </c>
      <c r="L6" s="5">
        <f>-0.455582439713*1000</f>
        <v>-455.58243971299999</v>
      </c>
      <c r="M6" s="6">
        <f>-0.455582440364431*1000</f>
        <v>-455.58244036443102</v>
      </c>
      <c r="N6" s="78">
        <f t="shared" si="0"/>
        <v>0.24607525769555993</v>
      </c>
      <c r="O6" s="78">
        <f t="shared" si="0"/>
        <v>0.24607526232126051</v>
      </c>
      <c r="P6" s="78">
        <f t="shared" si="0"/>
        <v>0.24607525768407565</v>
      </c>
      <c r="Q6" s="3">
        <v>-0.37</v>
      </c>
      <c r="R6" s="53"/>
      <c r="S6" s="53"/>
      <c r="U6" s="1"/>
      <c r="V6" s="73" t="s">
        <v>41</v>
      </c>
      <c r="W6" s="2"/>
      <c r="X6" s="5">
        <f>(-0.818643015792)*1000</f>
        <v>-818.64301579200003</v>
      </c>
      <c r="Y6" s="5">
        <f>-0.818643015791506*1000</f>
        <v>-818.64301579150595</v>
      </c>
      <c r="Z6" s="5">
        <f>-0.818643015791506*1000</f>
        <v>-818.64301579150595</v>
      </c>
      <c r="AA6" s="5">
        <f>(-0.624004)*1000</f>
        <v>-624.00400000000002</v>
      </c>
      <c r="AB6" s="5">
        <f>-0.624003999998*1000</f>
        <v>-624.00399999800004</v>
      </c>
      <c r="AC6" s="6">
        <f>-0.624003999999999*1000</f>
        <v>-624.003999999999</v>
      </c>
      <c r="AD6" s="5">
        <f>(-0.623803645988)*1000</f>
        <v>-623.80364598799997</v>
      </c>
      <c r="AE6" s="5">
        <f>-0.623803645981*1000</f>
        <v>-623.80364598100005</v>
      </c>
      <c r="AF6" s="6">
        <f>-0.623803645988044*1000</f>
        <v>-623.80364598804408</v>
      </c>
      <c r="AG6" s="5">
        <f t="shared" si="1"/>
        <v>5.4516326665213057E-3</v>
      </c>
      <c r="AH6" s="5">
        <f t="shared" si="1"/>
        <v>5.4516328025698679E-3</v>
      </c>
      <c r="AI6" s="5">
        <f t="shared" si="1"/>
        <v>5.4516326652932186E-3</v>
      </c>
      <c r="AJ6" s="3">
        <v>-0.37</v>
      </c>
      <c r="AK6" s="53"/>
    </row>
    <row r="7" spans="2:62" ht="50.25" customHeight="1">
      <c r="B7" s="43"/>
      <c r="C7" s="50"/>
      <c r="D7" s="54"/>
      <c r="E7" s="24"/>
      <c r="F7" s="24"/>
      <c r="G7" s="17" t="s">
        <v>33</v>
      </c>
      <c r="H7" s="17"/>
      <c r="I7" s="17"/>
      <c r="J7" s="17"/>
      <c r="K7" s="17"/>
    </row>
    <row r="8" spans="2:62" ht="16" thickBot="1">
      <c r="AT8" s="18"/>
      <c r="AU8" s="18"/>
      <c r="AV8" s="18"/>
      <c r="AW8" s="18"/>
      <c r="AX8" s="18"/>
      <c r="AY8" s="18"/>
      <c r="BG8" s="18"/>
      <c r="BH8" s="18"/>
      <c r="BI8" s="18"/>
      <c r="BJ8" s="18"/>
    </row>
    <row r="9" spans="2:62" ht="15.5" customHeight="1" thickBot="1">
      <c r="C9" s="112" t="s">
        <v>7</v>
      </c>
      <c r="D9" s="52" t="s">
        <v>3</v>
      </c>
      <c r="E9" s="113" t="s">
        <v>36</v>
      </c>
      <c r="F9" s="114"/>
      <c r="G9" s="115"/>
      <c r="H9" s="113" t="s">
        <v>37</v>
      </c>
      <c r="I9" s="114"/>
      <c r="J9" s="115"/>
      <c r="K9" s="113" t="s">
        <v>38</v>
      </c>
      <c r="L9" s="114"/>
      <c r="M9" s="116"/>
      <c r="N9" s="108"/>
      <c r="O9" s="109"/>
      <c r="P9" s="110"/>
      <c r="Q9" s="111"/>
      <c r="U9" s="64"/>
      <c r="V9" s="112" t="s">
        <v>10</v>
      </c>
      <c r="W9" s="52" t="s">
        <v>3</v>
      </c>
      <c r="X9" s="113" t="s">
        <v>36</v>
      </c>
      <c r="Y9" s="114"/>
      <c r="Z9" s="115"/>
      <c r="AA9" s="113" t="s">
        <v>37</v>
      </c>
      <c r="AB9" s="114"/>
      <c r="AC9" s="115"/>
      <c r="AD9" s="113" t="s">
        <v>38</v>
      </c>
      <c r="AE9" s="114"/>
      <c r="AF9" s="116"/>
      <c r="AG9" s="108"/>
      <c r="AH9" s="109"/>
      <c r="AI9" s="110"/>
      <c r="AJ9" s="111"/>
      <c r="AT9" s="18"/>
      <c r="AU9" s="18"/>
      <c r="AV9" s="18"/>
      <c r="AW9" s="18"/>
      <c r="AX9" s="18"/>
      <c r="AY9" s="18"/>
      <c r="BG9" s="18"/>
      <c r="BH9" s="18"/>
      <c r="BI9" s="18"/>
      <c r="BJ9" s="18"/>
    </row>
    <row r="10" spans="2:62" ht="18" thickBot="1">
      <c r="B10" s="64"/>
      <c r="C10" s="112"/>
      <c r="D10" s="52"/>
      <c r="E10" s="4" t="s">
        <v>4</v>
      </c>
      <c r="F10" s="4" t="s">
        <v>8</v>
      </c>
      <c r="G10" s="4" t="s">
        <v>9</v>
      </c>
      <c r="H10" s="4" t="s">
        <v>4</v>
      </c>
      <c r="I10" s="4" t="s">
        <v>8</v>
      </c>
      <c r="J10" s="4" t="s">
        <v>9</v>
      </c>
      <c r="K10" s="4" t="s">
        <v>4</v>
      </c>
      <c r="L10" s="4" t="s">
        <v>8</v>
      </c>
      <c r="M10" s="75" t="s">
        <v>9</v>
      </c>
      <c r="N10" s="76"/>
      <c r="O10" s="74"/>
      <c r="P10" s="74"/>
      <c r="Q10" s="111"/>
      <c r="U10" s="64"/>
      <c r="V10" s="112"/>
      <c r="W10" s="52"/>
      <c r="X10" s="4" t="s">
        <v>4</v>
      </c>
      <c r="Y10" s="4" t="s">
        <v>8</v>
      </c>
      <c r="Z10" s="4" t="s">
        <v>9</v>
      </c>
      <c r="AA10" s="4" t="s">
        <v>4</v>
      </c>
      <c r="AB10" s="4" t="s">
        <v>8</v>
      </c>
      <c r="AC10" s="4" t="s">
        <v>9</v>
      </c>
      <c r="AD10" s="4" t="s">
        <v>4</v>
      </c>
      <c r="AE10" s="4" t="s">
        <v>8</v>
      </c>
      <c r="AF10" s="75" t="s">
        <v>9</v>
      </c>
      <c r="AG10" s="76"/>
      <c r="AH10" s="74"/>
      <c r="AI10" s="74"/>
      <c r="AJ10" s="111"/>
    </row>
    <row r="11" spans="2:62" ht="24" thickBot="1">
      <c r="B11" s="64"/>
      <c r="C11" s="51" t="s">
        <v>39</v>
      </c>
      <c r="D11" s="2"/>
      <c r="E11" s="79">
        <f>E4-E4</f>
        <v>0</v>
      </c>
      <c r="F11" s="79">
        <f>ABS(F4-E4)</f>
        <v>2.7205260266782716E-10</v>
      </c>
      <c r="G11" s="79">
        <f>ABS(G4-E4)</f>
        <v>2.7205260266782716E-10</v>
      </c>
      <c r="H11" s="79">
        <f>H4-H4</f>
        <v>0</v>
      </c>
      <c r="I11" s="79">
        <f>ABS(I4-H4)</f>
        <v>1.3400000398178236E-7</v>
      </c>
      <c r="J11" s="79">
        <f>ABS(J4-H4)</f>
        <v>6.7984728957526386E-11</v>
      </c>
      <c r="K11" s="79">
        <f>K4-K4</f>
        <v>0</v>
      </c>
      <c r="L11" s="79">
        <f>ABS(L4-K4)</f>
        <v>1.4100004364081542E-7</v>
      </c>
      <c r="M11" s="80">
        <f>ABS(M4-K4)</f>
        <v>1.2101963875466026E-10</v>
      </c>
      <c r="N11" s="77"/>
      <c r="O11" s="29"/>
      <c r="P11" s="29"/>
      <c r="Q11" s="24"/>
      <c r="R11" s="53"/>
      <c r="S11" s="53"/>
      <c r="U11" s="64"/>
      <c r="V11" s="73" t="s">
        <v>39</v>
      </c>
      <c r="W11" s="2"/>
      <c r="X11" s="79">
        <f>X4-X4</f>
        <v>0</v>
      </c>
      <c r="Y11" s="79">
        <f>ABS(Y4-X4)</f>
        <v>3.7505287764361128E-10</v>
      </c>
      <c r="Z11" s="79">
        <f>ABS(Z4-X4)</f>
        <v>3.7505287764361128E-10</v>
      </c>
      <c r="AA11" s="79">
        <f>AA4-AA4</f>
        <v>0</v>
      </c>
      <c r="AB11" s="79">
        <f>ABS(AB4-AA4)</f>
        <v>4.0599991280032555E-7</v>
      </c>
      <c r="AC11" s="79">
        <f>ABS(AC4-AA4)</f>
        <v>6.9348971010185778E-12</v>
      </c>
      <c r="AD11" s="79">
        <f>AD4-AD4</f>
        <v>0</v>
      </c>
      <c r="AE11" s="79">
        <f>ABS(AE4-AD4)</f>
        <v>5.4198721954890061E-7</v>
      </c>
      <c r="AF11" s="80">
        <f>ABS(AF4-AD4)</f>
        <v>4.7191406338242814E-10</v>
      </c>
      <c r="AG11" s="77"/>
      <c r="AH11" s="29"/>
      <c r="AI11" s="29"/>
      <c r="AJ11" s="24"/>
      <c r="AK11" s="53"/>
      <c r="AT11" s="18"/>
      <c r="AU11" s="19"/>
      <c r="AV11" s="19"/>
      <c r="AW11" s="19"/>
      <c r="AX11" s="19"/>
      <c r="AY11" s="20"/>
      <c r="BG11" s="18"/>
      <c r="BH11" s="19"/>
      <c r="BI11" s="19"/>
      <c r="BJ11" s="20"/>
    </row>
    <row r="12" spans="2:62" ht="35" thickBot="1">
      <c r="B12" s="64"/>
      <c r="C12" s="51" t="s">
        <v>40</v>
      </c>
      <c r="D12" s="2"/>
      <c r="E12" s="79">
        <f>E5-E5</f>
        <v>0</v>
      </c>
      <c r="F12" s="79">
        <f>ABS(F5-E5)</f>
        <v>0</v>
      </c>
      <c r="G12" s="79">
        <f>ABS(G5-E5)</f>
        <v>0</v>
      </c>
      <c r="H12" s="79">
        <f>H5-H5</f>
        <v>0</v>
      </c>
      <c r="I12" s="79">
        <f>ABS(I5-H5)</f>
        <v>3.4400000004097819E-7</v>
      </c>
      <c r="J12" s="79">
        <f>ABS(J5-H5)</f>
        <v>7.4010131356772035E-11</v>
      </c>
      <c r="K12" s="79">
        <f>K5-K5</f>
        <v>0</v>
      </c>
      <c r="L12" s="79">
        <f>ABS(L5-K5)</f>
        <v>4.6999997493912815E-7</v>
      </c>
      <c r="M12" s="80">
        <f>ABS(M5-K5)</f>
        <v>0</v>
      </c>
      <c r="N12" s="77"/>
      <c r="O12" s="29"/>
      <c r="P12" s="29"/>
      <c r="Q12" s="24"/>
      <c r="R12" s="53"/>
      <c r="S12" s="53"/>
      <c r="U12" s="64"/>
      <c r="V12" s="73" t="s">
        <v>40</v>
      </c>
      <c r="W12" s="2"/>
      <c r="X12" s="79">
        <f>X5-X5</f>
        <v>0</v>
      </c>
      <c r="Y12" s="79">
        <f>ABS(Y5-X5)</f>
        <v>2.8398972062859684E-10</v>
      </c>
      <c r="Z12" s="79">
        <f>ABS(Z5-X5)</f>
        <v>2.8398972062859684E-10</v>
      </c>
      <c r="AA12" s="79">
        <f>AA5-AA5</f>
        <v>0</v>
      </c>
      <c r="AB12" s="79">
        <f>ABS(AB5-AA5)</f>
        <v>6.8700001065735705E-7</v>
      </c>
      <c r="AC12" s="79">
        <f>ABS(AC5-AA5)</f>
        <v>2.0918378140777349E-11</v>
      </c>
      <c r="AD12" s="79">
        <f>AD5-AD5</f>
        <v>0</v>
      </c>
      <c r="AE12" s="79">
        <f>ABS(AE5-AD5)</f>
        <v>7.8339996889553731E-7</v>
      </c>
      <c r="AF12" s="80">
        <f>ABS(AF5-AD5)</f>
        <v>2.17028173210565E-10</v>
      </c>
      <c r="AG12" s="77"/>
      <c r="AH12" s="29"/>
      <c r="AI12" s="29"/>
      <c r="AJ12" s="24"/>
      <c r="AK12" s="53"/>
      <c r="AT12" s="18"/>
      <c r="AU12" s="18"/>
      <c r="AV12" s="18"/>
      <c r="AW12" s="18"/>
      <c r="AX12" s="18"/>
      <c r="AY12" s="18"/>
      <c r="BG12" s="18"/>
      <c r="BH12" s="18"/>
      <c r="BI12" s="18"/>
      <c r="BJ12" s="18"/>
    </row>
    <row r="13" spans="2:62" ht="35" thickBot="1">
      <c r="B13" s="64"/>
      <c r="C13" s="73" t="s">
        <v>41</v>
      </c>
      <c r="D13" s="2"/>
      <c r="E13" s="79">
        <f>E6-E6</f>
        <v>0</v>
      </c>
      <c r="F13" s="79">
        <f>ABS(F6-E6)</f>
        <v>3.4810909710358828E-10</v>
      </c>
      <c r="G13" s="79">
        <f>ABS(G6-E6)</f>
        <v>3.4810909710358828E-10</v>
      </c>
      <c r="H13" s="79">
        <f>H6-H6</f>
        <v>0</v>
      </c>
      <c r="I13" s="79">
        <f>ABS(I6-H6)</f>
        <v>4.8099997229655855E-7</v>
      </c>
      <c r="J13" s="79">
        <f>ABS(J6-H6)</f>
        <v>8.9812601800076663E-12</v>
      </c>
      <c r="K13" s="79">
        <f>K6-K6</f>
        <v>0</v>
      </c>
      <c r="L13" s="79">
        <f>ABS(L6-K6)</f>
        <v>6.5099999346784898E-7</v>
      </c>
      <c r="M13" s="80">
        <f>ABS(M6-K6)</f>
        <v>4.3104364522150718E-10</v>
      </c>
      <c r="N13" s="77"/>
      <c r="O13" s="29"/>
      <c r="P13" s="29"/>
      <c r="Q13" s="24"/>
      <c r="R13" s="53"/>
      <c r="S13" s="53"/>
      <c r="U13" s="64"/>
      <c r="V13" s="73" t="s">
        <v>41</v>
      </c>
      <c r="W13" s="2"/>
      <c r="X13" s="79">
        <f>X6-X6</f>
        <v>0</v>
      </c>
      <c r="Y13" s="79">
        <f>ABS(Y6-X6)</f>
        <v>4.9408299673814327E-10</v>
      </c>
      <c r="Z13" s="79">
        <f>ABS(Z6-X6)</f>
        <v>4.9408299673814327E-10</v>
      </c>
      <c r="AA13" s="79">
        <f>AA6-AA6</f>
        <v>0</v>
      </c>
      <c r="AB13" s="79">
        <f>ABS(AB6-AA6)</f>
        <v>1.9999788491986692E-9</v>
      </c>
      <c r="AC13" s="79">
        <f>ABS(AC6-AA6)</f>
        <v>1.0231815394945443E-12</v>
      </c>
      <c r="AD13" s="79">
        <f>AD6-AD6</f>
        <v>0</v>
      </c>
      <c r="AE13" s="79">
        <f>ABS(AE6-AD6)</f>
        <v>6.9999259721953422E-9</v>
      </c>
      <c r="AF13" s="80">
        <f>ABS(AF6-AD6)</f>
        <v>4.411049303598702E-11</v>
      </c>
      <c r="AG13" s="77"/>
      <c r="AH13" s="29"/>
      <c r="AI13" s="29"/>
      <c r="AJ13" s="24"/>
      <c r="AK13" s="53"/>
      <c r="AT13" s="18"/>
      <c r="AU13" s="18"/>
      <c r="AV13" s="18"/>
      <c r="AW13" s="18"/>
      <c r="AX13" s="18"/>
      <c r="AY13" s="18"/>
      <c r="BG13" s="18"/>
      <c r="BH13" s="18"/>
      <c r="BI13" s="18"/>
      <c r="BJ13" s="18"/>
    </row>
    <row r="14" spans="2:62">
      <c r="AB14" s="53"/>
      <c r="AE14" s="53"/>
      <c r="AT14" s="18"/>
      <c r="AU14" s="18"/>
      <c r="AV14" s="18"/>
      <c r="AW14" s="18"/>
      <c r="AX14" s="18"/>
      <c r="AY14" s="18"/>
      <c r="BG14" s="18"/>
      <c r="BH14" s="18"/>
      <c r="BI14" s="18"/>
      <c r="BJ14" s="18"/>
    </row>
    <row r="15" spans="2:62">
      <c r="I15" s="53"/>
      <c r="J15" s="53"/>
      <c r="L15" s="53"/>
      <c r="M15" s="53"/>
      <c r="AB15" s="53"/>
      <c r="AE15" s="53"/>
    </row>
    <row r="16" spans="2:62">
      <c r="I16" s="53"/>
      <c r="L16" s="53"/>
      <c r="BG16" s="25"/>
      <c r="BH16" s="25"/>
      <c r="BI16" s="25"/>
    </row>
    <row r="31" spans="3:22">
      <c r="C31" s="111"/>
      <c r="D31" s="121"/>
      <c r="E31" s="111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</row>
    <row r="32" spans="3:22" ht="16">
      <c r="C32" s="111"/>
      <c r="D32" s="110"/>
      <c r="E32" s="111"/>
      <c r="F32" s="17"/>
      <c r="G32" s="15"/>
      <c r="H32" s="111"/>
      <c r="I32" s="26"/>
      <c r="J32" s="117"/>
      <c r="K32" s="109"/>
      <c r="L32" s="110"/>
      <c r="M32" s="117"/>
      <c r="N32" s="109"/>
      <c r="O32" s="110"/>
      <c r="P32" s="117"/>
      <c r="Q32" s="109"/>
      <c r="R32" s="110"/>
      <c r="S32" s="119"/>
      <c r="T32" s="109"/>
      <c r="U32" s="110"/>
      <c r="V32" s="111"/>
    </row>
    <row r="33" spans="3:52" ht="50" customHeight="1">
      <c r="C33" s="27"/>
      <c r="D33" s="28"/>
      <c r="E33" s="27"/>
      <c r="F33" s="17"/>
      <c r="G33" s="15"/>
      <c r="H33" s="111"/>
      <c r="I33" s="26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111"/>
      <c r="Z33" s="15"/>
      <c r="AA33" s="15"/>
      <c r="AB33" s="120"/>
      <c r="AC33" s="110"/>
      <c r="AD33" s="110"/>
      <c r="AE33" s="111"/>
      <c r="AF33" s="17"/>
      <c r="AG33" s="18"/>
      <c r="AH33" s="19"/>
      <c r="AI33" s="19"/>
      <c r="AJ33" s="20"/>
      <c r="AK33" s="17"/>
      <c r="AM33" s="117"/>
      <c r="AN33" s="110"/>
      <c r="AO33" s="110"/>
      <c r="AP33" s="110"/>
      <c r="AQ33" s="110"/>
      <c r="AR33" s="110"/>
      <c r="AS33" s="111"/>
      <c r="AU33" s="18"/>
      <c r="AV33" s="19"/>
      <c r="AW33" s="19"/>
      <c r="AX33" s="19"/>
      <c r="AY33" s="19"/>
      <c r="AZ33" s="20"/>
    </row>
    <row r="34" spans="3:52" ht="50" customHeight="1">
      <c r="C34" s="27"/>
      <c r="D34" s="28"/>
      <c r="E34" s="27"/>
      <c r="F34" s="17"/>
      <c r="G34" s="15"/>
      <c r="H34" s="27"/>
      <c r="I34" s="28"/>
      <c r="J34" s="29"/>
      <c r="K34" s="29"/>
      <c r="L34" s="29"/>
      <c r="M34" s="29"/>
      <c r="N34" s="29"/>
      <c r="O34" s="30"/>
      <c r="P34" s="29"/>
      <c r="Q34" s="29"/>
      <c r="R34" s="30"/>
      <c r="S34" s="29"/>
      <c r="T34" s="29"/>
      <c r="U34" s="29"/>
      <c r="V34" s="27"/>
      <c r="AB34" s="21"/>
      <c r="AC34" s="21"/>
      <c r="AD34" s="21"/>
      <c r="AE34" s="111"/>
      <c r="AF34" s="17"/>
      <c r="AG34" s="18"/>
      <c r="AH34" s="18"/>
      <c r="AI34" s="18"/>
      <c r="AJ34" s="18"/>
      <c r="AK34" s="17"/>
      <c r="AM34" s="118"/>
      <c r="AN34" s="118"/>
      <c r="AO34" s="21"/>
      <c r="AP34" s="21"/>
      <c r="AQ34" s="21"/>
      <c r="AR34" s="21"/>
      <c r="AS34" s="111"/>
      <c r="AU34" s="18"/>
      <c r="AV34" s="18"/>
      <c r="AW34" s="18"/>
      <c r="AX34" s="18"/>
      <c r="AY34" s="18"/>
      <c r="AZ34" s="18"/>
    </row>
    <row r="35" spans="3:52" ht="50" customHeight="1">
      <c r="C35" s="27"/>
      <c r="D35" s="28"/>
      <c r="E35" s="27"/>
      <c r="F35" s="17"/>
      <c r="G35" s="15"/>
      <c r="H35" s="27"/>
      <c r="I35" s="28"/>
      <c r="J35" s="29"/>
      <c r="K35" s="29"/>
      <c r="L35" s="29"/>
      <c r="M35" s="29"/>
      <c r="N35" s="29"/>
      <c r="O35" s="30"/>
      <c r="P35" s="29"/>
      <c r="Q35" s="29"/>
      <c r="R35" s="30"/>
      <c r="S35" s="29"/>
      <c r="T35" s="29"/>
      <c r="U35" s="29"/>
      <c r="V35" s="27"/>
      <c r="AB35" s="22"/>
      <c r="AC35" s="23"/>
      <c r="AD35" s="23"/>
      <c r="AE35" s="24"/>
      <c r="AF35" s="17"/>
      <c r="AG35" s="18"/>
      <c r="AH35" s="18"/>
      <c r="AI35" s="18"/>
      <c r="AJ35" s="18"/>
      <c r="AK35" s="17"/>
      <c r="AN35" s="22"/>
      <c r="AO35" s="23"/>
      <c r="AP35" s="23"/>
      <c r="AQ35" s="23"/>
      <c r="AR35" s="21"/>
      <c r="AS35" s="24"/>
      <c r="AU35" s="18"/>
      <c r="AV35" s="18"/>
      <c r="AW35" s="18"/>
      <c r="AX35" s="18"/>
      <c r="AY35" s="18"/>
      <c r="AZ35" s="18"/>
    </row>
    <row r="36" spans="3:52" ht="51.5" customHeight="1">
      <c r="C36" s="15"/>
      <c r="D36" s="17"/>
      <c r="E36" s="17"/>
      <c r="F36" s="17"/>
      <c r="G36" s="15"/>
      <c r="H36" s="27"/>
      <c r="I36" s="28"/>
      <c r="J36" s="29"/>
      <c r="K36" s="29"/>
      <c r="L36" s="29"/>
      <c r="M36" s="29"/>
      <c r="N36" s="29"/>
      <c r="O36" s="30"/>
      <c r="P36" s="29"/>
      <c r="Q36" s="29"/>
      <c r="R36" s="30"/>
      <c r="S36" s="29"/>
      <c r="T36" s="29"/>
      <c r="U36" s="29"/>
      <c r="V36" s="27"/>
      <c r="AB36" s="22"/>
      <c r="AC36" s="23"/>
      <c r="AD36" s="23"/>
      <c r="AE36" s="24"/>
      <c r="AF36" s="17"/>
      <c r="AG36" s="18"/>
      <c r="AH36" s="18"/>
      <c r="AI36" s="18"/>
      <c r="AJ36" s="18"/>
      <c r="AK36" s="17"/>
      <c r="AN36" s="22"/>
      <c r="AO36" s="23"/>
      <c r="AP36" s="23"/>
      <c r="AQ36" s="23"/>
      <c r="AR36" s="21"/>
      <c r="AS36" s="24"/>
      <c r="AU36" s="18"/>
      <c r="AV36" s="18"/>
      <c r="AW36" s="18"/>
      <c r="AX36" s="18"/>
      <c r="AY36" s="18"/>
      <c r="AZ36" s="18"/>
    </row>
    <row r="37" spans="3:52" ht="23">
      <c r="C37" s="15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AB37" s="22"/>
      <c r="AC37" s="23"/>
      <c r="AD37" s="23"/>
      <c r="AE37" s="24"/>
      <c r="AF37" s="17"/>
      <c r="AG37" s="17"/>
      <c r="AH37" s="17"/>
      <c r="AI37" s="17"/>
      <c r="AJ37" s="17"/>
      <c r="AK37" s="17"/>
      <c r="AN37" s="22"/>
      <c r="AO37" s="23"/>
      <c r="AP37" s="23"/>
      <c r="AQ37" s="23"/>
      <c r="AR37" s="21"/>
      <c r="AS37" s="24"/>
    </row>
    <row r="38" spans="3:52">
      <c r="AB38" s="17"/>
      <c r="AC38" s="17"/>
      <c r="AD38" s="17"/>
      <c r="AE38" s="17"/>
      <c r="AF38" s="17"/>
      <c r="AG38" s="18"/>
      <c r="AH38" s="19"/>
      <c r="AI38" s="19"/>
      <c r="AJ38" s="20"/>
      <c r="AK38" s="17"/>
      <c r="AU38" s="18"/>
      <c r="AV38" s="19"/>
      <c r="AW38" s="19"/>
      <c r="AX38" s="19"/>
      <c r="AY38" s="19"/>
      <c r="AZ38" s="20"/>
    </row>
    <row r="39" spans="3:52" ht="16">
      <c r="H39" s="111"/>
      <c r="I39" s="26"/>
      <c r="J39" s="117"/>
      <c r="K39" s="109"/>
      <c r="L39" s="110"/>
      <c r="M39" s="117"/>
      <c r="N39" s="109"/>
      <c r="O39" s="110"/>
      <c r="P39" s="31"/>
      <c r="Q39" s="32"/>
      <c r="R39" s="15"/>
      <c r="AB39" s="17"/>
      <c r="AC39" s="17"/>
      <c r="AD39" s="17"/>
      <c r="AE39" s="17"/>
      <c r="AF39" s="17"/>
      <c r="AG39" s="18"/>
      <c r="AH39" s="18"/>
      <c r="AI39" s="18"/>
      <c r="AJ39" s="18"/>
      <c r="AK39" s="17"/>
      <c r="AU39" s="18"/>
      <c r="AV39" s="18"/>
      <c r="AW39" s="18"/>
      <c r="AX39" s="18"/>
      <c r="AY39" s="18"/>
      <c r="AZ39" s="18"/>
    </row>
    <row r="40" spans="3:52" ht="16">
      <c r="H40" s="111"/>
      <c r="I40" s="26"/>
      <c r="J40" s="21"/>
      <c r="K40" s="21"/>
      <c r="L40" s="33"/>
      <c r="M40" s="21"/>
      <c r="N40" s="21"/>
      <c r="O40" s="33"/>
      <c r="P40" s="34"/>
      <c r="Q40" s="21"/>
      <c r="R40" s="35"/>
      <c r="AB40" s="17"/>
      <c r="AC40" s="17"/>
      <c r="AD40" s="17"/>
      <c r="AE40" s="17"/>
      <c r="AF40" s="17"/>
      <c r="AG40" s="18"/>
      <c r="AH40" s="18"/>
      <c r="AI40" s="18"/>
      <c r="AJ40" s="18"/>
      <c r="AK40" s="17"/>
      <c r="AU40" s="18"/>
      <c r="AV40" s="18"/>
      <c r="AW40" s="18"/>
      <c r="AX40" s="18"/>
      <c r="AY40" s="18"/>
      <c r="AZ40" s="18"/>
    </row>
    <row r="41" spans="3:52" ht="44" customHeight="1">
      <c r="H41" s="27"/>
      <c r="I41" s="28"/>
      <c r="J41" s="29"/>
      <c r="K41" s="29"/>
      <c r="L41" s="36"/>
      <c r="M41" s="29"/>
      <c r="N41" s="29"/>
      <c r="O41" s="36"/>
      <c r="P41" s="33"/>
      <c r="Q41" s="29"/>
      <c r="R41" s="30"/>
      <c r="AB41" s="17"/>
      <c r="AC41" s="17"/>
      <c r="AD41" s="17"/>
      <c r="AE41" s="17"/>
      <c r="AF41" s="17"/>
      <c r="AG41" s="18"/>
      <c r="AH41" s="18"/>
      <c r="AI41" s="18"/>
      <c r="AJ41" s="18"/>
      <c r="AK41" s="17"/>
      <c r="AU41" s="18"/>
      <c r="AV41" s="18"/>
      <c r="AW41" s="18"/>
      <c r="AX41" s="18"/>
      <c r="AY41" s="18"/>
      <c r="AZ41" s="18"/>
    </row>
    <row r="42" spans="3:52" ht="40.5" customHeight="1">
      <c r="H42" s="27"/>
      <c r="I42" s="28"/>
      <c r="J42" s="29"/>
      <c r="K42" s="29"/>
      <c r="L42" s="36"/>
      <c r="M42" s="29"/>
      <c r="N42" s="29"/>
      <c r="O42" s="36"/>
      <c r="P42" s="33"/>
      <c r="Q42" s="29"/>
      <c r="R42" s="30"/>
      <c r="AB42" s="17"/>
      <c r="AC42" s="17"/>
      <c r="AD42" s="17"/>
      <c r="AE42" s="17"/>
      <c r="AF42" s="17"/>
      <c r="AG42" s="17"/>
      <c r="AH42" s="17"/>
      <c r="AI42" s="17"/>
      <c r="AJ42" s="17"/>
      <c r="AK42" s="17"/>
    </row>
    <row r="43" spans="3:52" ht="65" customHeight="1">
      <c r="H43" s="27"/>
      <c r="I43" s="28"/>
      <c r="J43" s="29"/>
      <c r="K43" s="29"/>
      <c r="L43" s="36"/>
      <c r="M43" s="29"/>
      <c r="N43" s="29"/>
      <c r="O43" s="36"/>
      <c r="P43" s="33"/>
      <c r="Q43" s="29"/>
      <c r="R43" s="30"/>
      <c r="AB43" s="17"/>
      <c r="AC43" s="17"/>
      <c r="AD43" s="17"/>
      <c r="AE43" s="17"/>
      <c r="AF43" s="17"/>
      <c r="AG43" s="18"/>
      <c r="AH43" s="19"/>
      <c r="AI43" s="19"/>
      <c r="AJ43" s="20"/>
      <c r="AK43" s="17"/>
      <c r="AU43" s="18"/>
      <c r="AV43" s="19"/>
      <c r="AW43" s="19"/>
      <c r="AX43" s="19"/>
      <c r="AY43" s="19"/>
      <c r="AZ43" s="20"/>
    </row>
    <row r="44" spans="3:52"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AB44" s="17"/>
      <c r="AC44" s="17"/>
      <c r="AD44" s="17"/>
      <c r="AE44" s="17"/>
      <c r="AF44" s="17"/>
      <c r="AG44" s="18"/>
      <c r="AH44" s="18"/>
      <c r="AI44" s="18"/>
      <c r="AJ44" s="18"/>
      <c r="AK44" s="17"/>
      <c r="AU44" s="18"/>
      <c r="AV44" s="18"/>
      <c r="AW44" s="18"/>
      <c r="AX44" s="18"/>
      <c r="AY44" s="18"/>
      <c r="AZ44" s="18"/>
    </row>
    <row r="45" spans="3:52" ht="16">
      <c r="H45" s="111"/>
      <c r="I45" s="117"/>
      <c r="J45" s="117"/>
      <c r="K45" s="117"/>
      <c r="L45" s="117"/>
      <c r="M45" s="109"/>
      <c r="N45" s="110"/>
      <c r="O45" s="31"/>
      <c r="P45" s="31"/>
      <c r="Q45" s="17"/>
      <c r="R45" s="17"/>
      <c r="AB45" s="17"/>
      <c r="AC45" s="17"/>
      <c r="AD45" s="17"/>
      <c r="AE45" s="17"/>
      <c r="AF45" s="17"/>
      <c r="AG45" s="18"/>
      <c r="AH45" s="18"/>
      <c r="AI45" s="18"/>
      <c r="AJ45" s="18"/>
      <c r="AK45" s="17"/>
      <c r="AU45" s="18"/>
      <c r="AV45" s="18"/>
      <c r="AW45" s="18"/>
      <c r="AX45" s="18"/>
      <c r="AY45" s="18"/>
      <c r="AZ45" s="18"/>
    </row>
    <row r="46" spans="3:52" ht="16">
      <c r="H46" s="111"/>
      <c r="I46" s="21"/>
      <c r="J46" s="21"/>
      <c r="K46" s="33"/>
      <c r="L46" s="21"/>
      <c r="M46" s="21"/>
      <c r="N46" s="33"/>
      <c r="O46" s="34"/>
      <c r="P46" s="34"/>
      <c r="Q46" s="17"/>
      <c r="R46" s="17"/>
      <c r="AB46" s="17"/>
      <c r="AC46" s="17"/>
      <c r="AD46" s="17"/>
      <c r="AE46" s="17"/>
      <c r="AF46" s="17"/>
      <c r="AG46" s="18"/>
      <c r="AH46" s="18"/>
      <c r="AI46" s="18"/>
      <c r="AJ46" s="18"/>
      <c r="AK46" s="17"/>
      <c r="AU46" s="18"/>
      <c r="AV46" s="18"/>
      <c r="AW46" s="18"/>
      <c r="AX46" s="18"/>
      <c r="AY46" s="18"/>
      <c r="AZ46" s="18"/>
    </row>
    <row r="47" spans="3:52" ht="16">
      <c r="H47" s="27"/>
      <c r="I47" s="37"/>
      <c r="J47" s="37"/>
      <c r="K47" s="38"/>
      <c r="L47" s="22"/>
      <c r="M47" s="22"/>
      <c r="N47" s="39"/>
      <c r="O47" s="38"/>
      <c r="P47" s="38"/>
      <c r="Q47" s="17"/>
      <c r="R47" s="17"/>
      <c r="AB47" s="17"/>
      <c r="AC47" s="17"/>
      <c r="AD47" s="17"/>
      <c r="AE47" s="17"/>
      <c r="AF47" s="17"/>
      <c r="AG47" s="17"/>
      <c r="AH47" s="17"/>
      <c r="AI47" s="17"/>
      <c r="AJ47" s="17"/>
      <c r="AK47" s="17"/>
    </row>
    <row r="48" spans="3:52" ht="16">
      <c r="H48" s="27"/>
      <c r="I48" s="37"/>
      <c r="J48" s="37"/>
      <c r="K48" s="38"/>
      <c r="L48" s="22"/>
      <c r="M48" s="22"/>
      <c r="N48" s="39"/>
      <c r="O48" s="38"/>
      <c r="P48" s="38"/>
      <c r="Q48" s="17"/>
      <c r="R48" s="17"/>
      <c r="AB48" s="17"/>
      <c r="AC48" s="17"/>
      <c r="AD48" s="17"/>
      <c r="AE48" s="17"/>
      <c r="AF48" s="17"/>
      <c r="AG48" s="25"/>
      <c r="AH48" s="25"/>
      <c r="AI48" s="25"/>
      <c r="AJ48" s="17"/>
      <c r="AK48" s="17"/>
    </row>
    <row r="49" spans="8:37" ht="16">
      <c r="H49" s="27"/>
      <c r="I49" s="37"/>
      <c r="J49" s="37"/>
      <c r="K49" s="38"/>
      <c r="L49" s="37"/>
      <c r="M49" s="37"/>
      <c r="N49" s="38"/>
      <c r="O49" s="38"/>
      <c r="P49" s="38"/>
      <c r="Q49" s="17"/>
      <c r="R49" s="17"/>
      <c r="AB49" s="17"/>
      <c r="AC49" s="17"/>
      <c r="AD49" s="17"/>
      <c r="AE49" s="17"/>
      <c r="AF49" s="17"/>
      <c r="AG49" s="25"/>
      <c r="AH49" s="25"/>
      <c r="AI49" s="25"/>
      <c r="AJ49" s="17"/>
      <c r="AK49" s="17"/>
    </row>
    <row r="50" spans="8:37"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AB50" s="17"/>
      <c r="AC50" s="17"/>
      <c r="AD50" s="17"/>
      <c r="AE50" s="17"/>
      <c r="AF50" s="17"/>
      <c r="AG50" s="17"/>
      <c r="AH50" s="17"/>
      <c r="AI50" s="17"/>
      <c r="AJ50" s="17"/>
      <c r="AK50" s="17"/>
    </row>
    <row r="51" spans="8:37" ht="16">
      <c r="H51" s="17"/>
      <c r="I51" s="21"/>
      <c r="J51" s="17"/>
      <c r="K51" s="17"/>
      <c r="L51" s="17"/>
      <c r="M51" s="17"/>
      <c r="N51" s="17"/>
      <c r="O51" s="17"/>
      <c r="P51" s="17"/>
      <c r="Q51" s="17"/>
      <c r="R51" s="17"/>
      <c r="AB51" s="17"/>
      <c r="AC51" s="17"/>
      <c r="AD51" s="17"/>
      <c r="AE51" s="17"/>
      <c r="AF51" s="17"/>
      <c r="AG51" s="17"/>
      <c r="AH51" s="17"/>
      <c r="AI51" s="17"/>
      <c r="AJ51" s="17"/>
      <c r="AK51" s="17"/>
    </row>
    <row r="52" spans="8:37" ht="16">
      <c r="H52" s="17"/>
      <c r="I52" s="37"/>
      <c r="J52" s="7"/>
      <c r="K52" s="8"/>
      <c r="L52" s="17"/>
      <c r="M52" s="17"/>
      <c r="N52" s="17"/>
      <c r="O52" s="17"/>
      <c r="P52" s="17"/>
      <c r="Q52" s="17"/>
      <c r="R52" s="17"/>
      <c r="AB52" s="17"/>
      <c r="AC52" s="17"/>
      <c r="AD52" s="17"/>
      <c r="AE52" s="17"/>
      <c r="AF52" s="17"/>
      <c r="AG52" s="17"/>
      <c r="AH52" s="17"/>
      <c r="AI52" s="17"/>
      <c r="AJ52" s="17"/>
      <c r="AK52" s="17"/>
    </row>
    <row r="53" spans="8:37" ht="16">
      <c r="H53" s="17"/>
      <c r="I53" s="37"/>
      <c r="J53" s="7"/>
      <c r="K53" s="8"/>
      <c r="L53" s="17"/>
      <c r="M53" s="17"/>
      <c r="N53" s="17"/>
      <c r="O53" s="17"/>
      <c r="P53" s="17"/>
      <c r="Q53" s="17"/>
      <c r="R53" s="17"/>
      <c r="AB53" s="17"/>
      <c r="AC53" s="17"/>
      <c r="AD53" s="17"/>
      <c r="AE53" s="17"/>
      <c r="AF53" s="17"/>
      <c r="AG53" s="17"/>
      <c r="AH53" s="17"/>
      <c r="AI53" s="17"/>
      <c r="AJ53" s="17"/>
      <c r="AK53" s="17"/>
    </row>
    <row r="54" spans="8:37" ht="16">
      <c r="H54" s="17"/>
      <c r="I54" s="37"/>
      <c r="J54" s="7"/>
      <c r="K54" s="8"/>
      <c r="L54" s="17"/>
      <c r="M54" s="17"/>
      <c r="N54" s="17"/>
      <c r="O54" s="17"/>
      <c r="P54" s="17"/>
      <c r="Q54" s="17"/>
      <c r="R54" s="17"/>
      <c r="AB54" s="17"/>
      <c r="AC54" s="17"/>
      <c r="AD54" s="17"/>
      <c r="AE54" s="17"/>
      <c r="AF54" s="17"/>
      <c r="AG54" s="17"/>
      <c r="AH54" s="17"/>
      <c r="AI54" s="17"/>
      <c r="AJ54" s="17"/>
      <c r="AK54" s="17"/>
    </row>
    <row r="55" spans="8:37"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AB55" s="17"/>
      <c r="AC55" s="17"/>
      <c r="AD55" s="17"/>
      <c r="AE55" s="17"/>
      <c r="AF55" s="17"/>
      <c r="AG55" s="17"/>
      <c r="AH55" s="17"/>
      <c r="AI55" s="17"/>
      <c r="AJ55" s="17"/>
      <c r="AK55" s="17"/>
    </row>
    <row r="56" spans="8:37"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AB56" s="17"/>
      <c r="AC56" s="17"/>
      <c r="AD56" s="17"/>
      <c r="AE56" s="17"/>
      <c r="AF56" s="17"/>
      <c r="AG56" s="17"/>
      <c r="AH56" s="17"/>
      <c r="AI56" s="17"/>
      <c r="AJ56" s="17"/>
      <c r="AK56" s="17"/>
    </row>
    <row r="57" spans="8:37"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AB57" s="17"/>
      <c r="AC57" s="17"/>
      <c r="AD57" s="17"/>
      <c r="AE57" s="17"/>
      <c r="AF57" s="17"/>
      <c r="AG57" s="17"/>
      <c r="AH57" s="17"/>
      <c r="AI57" s="17"/>
      <c r="AJ57" s="17"/>
      <c r="AK57" s="17"/>
    </row>
    <row r="58" spans="8:37">
      <c r="AB58" s="17"/>
      <c r="AC58" s="17"/>
      <c r="AD58" s="17"/>
      <c r="AE58" s="17"/>
      <c r="AF58" s="17"/>
      <c r="AG58" s="17"/>
      <c r="AH58" s="17"/>
      <c r="AI58" s="17"/>
      <c r="AJ58" s="17"/>
      <c r="AK58" s="17"/>
    </row>
  </sheetData>
  <mergeCells count="44">
    <mergeCell ref="AJ2:AJ3"/>
    <mergeCell ref="C2:C3"/>
    <mergeCell ref="E2:G2"/>
    <mergeCell ref="H2:J2"/>
    <mergeCell ref="K2:M2"/>
    <mergeCell ref="N2:P2"/>
    <mergeCell ref="Q2:Q3"/>
    <mergeCell ref="V2:V3"/>
    <mergeCell ref="X2:Z2"/>
    <mergeCell ref="AA2:AC2"/>
    <mergeCell ref="AD2:AF2"/>
    <mergeCell ref="AG2:AI2"/>
    <mergeCell ref="C31:C32"/>
    <mergeCell ref="D31:D32"/>
    <mergeCell ref="E31:E32"/>
    <mergeCell ref="H32:H33"/>
    <mergeCell ref="J32:L32"/>
    <mergeCell ref="M32:O32"/>
    <mergeCell ref="P32:R32"/>
    <mergeCell ref="S32:U32"/>
    <mergeCell ref="V32:V33"/>
    <mergeCell ref="AB33:AD33"/>
    <mergeCell ref="H45:H46"/>
    <mergeCell ref="I45:K45"/>
    <mergeCell ref="L45:N45"/>
    <mergeCell ref="AM33:AR33"/>
    <mergeCell ref="AS33:AS34"/>
    <mergeCell ref="AM34:AN34"/>
    <mergeCell ref="H39:H40"/>
    <mergeCell ref="J39:L39"/>
    <mergeCell ref="M39:O39"/>
    <mergeCell ref="AE33:AE34"/>
    <mergeCell ref="C9:C10"/>
    <mergeCell ref="E9:G9"/>
    <mergeCell ref="H9:J9"/>
    <mergeCell ref="K9:M9"/>
    <mergeCell ref="N9:P9"/>
    <mergeCell ref="AG9:AI9"/>
    <mergeCell ref="AJ9:AJ10"/>
    <mergeCell ref="Q9:Q10"/>
    <mergeCell ref="V9:V10"/>
    <mergeCell ref="X9:Z9"/>
    <mergeCell ref="AA9:AC9"/>
    <mergeCell ref="AD9:AF9"/>
  </mergeCells>
  <phoneticPr fontId="1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EFF41-7A5F-45EF-99A8-33A038D5C773}">
  <dimension ref="A1:M41"/>
  <sheetViews>
    <sheetView topLeftCell="B46" zoomScale="90" zoomScaleNormal="90" workbookViewId="0">
      <selection activeCell="AG62" sqref="AG62"/>
    </sheetView>
  </sheetViews>
  <sheetFormatPr baseColWidth="10" defaultColWidth="8.83203125" defaultRowHeight="15"/>
  <cols>
    <col min="1" max="1" width="8.83203125" style="91"/>
    <col min="2" max="2" width="14.1640625" style="91" customWidth="1"/>
    <col min="3" max="3" width="32.5" style="91" customWidth="1"/>
    <col min="4" max="4" width="34.1640625" style="91" customWidth="1"/>
    <col min="5" max="5" width="13.1640625" style="91" customWidth="1"/>
    <col min="7" max="7" width="16" customWidth="1"/>
    <col min="8" max="8" width="20.1640625" customWidth="1"/>
    <col min="9" max="9" width="17.33203125" customWidth="1"/>
  </cols>
  <sheetData>
    <row r="1" spans="1:13">
      <c r="A1" s="103"/>
    </row>
    <row r="2" spans="1:13" ht="68.5" customHeight="1">
      <c r="A2" s="82" t="s">
        <v>35</v>
      </c>
      <c r="B2" s="83"/>
      <c r="C2" s="104" t="s">
        <v>74</v>
      </c>
      <c r="D2" s="104" t="s">
        <v>75</v>
      </c>
      <c r="E2" s="83" t="s">
        <v>11</v>
      </c>
      <c r="G2" s="72"/>
      <c r="H2" s="72"/>
    </row>
    <row r="3" spans="1:13">
      <c r="A3" s="82" t="s">
        <v>17</v>
      </c>
      <c r="B3" s="83" t="s">
        <v>18</v>
      </c>
      <c r="C3" s="84">
        <v>-552.39531036400001</v>
      </c>
      <c r="D3" s="84">
        <v>-560.19228903552403</v>
      </c>
      <c r="E3" s="84">
        <v>-560.01499999999999</v>
      </c>
      <c r="G3" s="14"/>
      <c r="H3" s="14"/>
      <c r="I3" s="14"/>
      <c r="K3" s="67"/>
      <c r="L3" s="67"/>
      <c r="M3" s="67"/>
    </row>
    <row r="4" spans="1:13">
      <c r="A4" s="82"/>
      <c r="B4" s="83"/>
      <c r="C4" s="107">
        <f t="shared" ref="C4:D4" si="0">C3-$E3</f>
        <v>7.6196896359999755</v>
      </c>
      <c r="D4" s="107">
        <f t="shared" si="0"/>
        <v>-0.17728903552404063</v>
      </c>
      <c r="E4" s="107">
        <f>E3-$E3</f>
        <v>0</v>
      </c>
      <c r="G4" s="14"/>
      <c r="H4" s="14"/>
      <c r="I4" s="14"/>
      <c r="K4" s="67"/>
      <c r="L4" s="67"/>
      <c r="M4" s="67"/>
    </row>
    <row r="5" spans="1:13">
      <c r="A5" s="82"/>
      <c r="B5" s="83" t="s">
        <v>19</v>
      </c>
      <c r="C5" s="84">
        <v>-534.32262713599994</v>
      </c>
      <c r="D5" s="84">
        <v>-529.85967198301796</v>
      </c>
      <c r="E5" s="84">
        <v>-528.56326766799998</v>
      </c>
      <c r="G5" s="14"/>
      <c r="H5" s="14"/>
      <c r="I5" s="14"/>
      <c r="K5" s="67"/>
      <c r="L5" s="67"/>
      <c r="M5" s="67"/>
    </row>
    <row r="6" spans="1:13">
      <c r="A6" s="82"/>
      <c r="B6" s="83"/>
      <c r="C6" s="107">
        <f t="shared" ref="C6" si="1">C5-$E5</f>
        <v>-5.7593594679999569</v>
      </c>
      <c r="D6" s="107">
        <f t="shared" ref="D6" si="2">D5-$E5</f>
        <v>-1.2964043150179805</v>
      </c>
      <c r="E6" s="107">
        <f>E5-$E5</f>
        <v>0</v>
      </c>
      <c r="G6" s="14"/>
      <c r="H6" s="14"/>
      <c r="I6" s="14"/>
      <c r="K6" s="67"/>
      <c r="L6" s="67"/>
      <c r="M6" s="67"/>
    </row>
    <row r="7" spans="1:13" ht="13" customHeight="1">
      <c r="A7" s="82" t="s">
        <v>20</v>
      </c>
      <c r="B7" s="83" t="s">
        <v>18</v>
      </c>
      <c r="C7" s="84">
        <v>-591.10119999999995</v>
      </c>
      <c r="D7" s="84">
        <v>-598.43742156606606</v>
      </c>
      <c r="E7" s="84">
        <v>-599.08100000000002</v>
      </c>
      <c r="G7" s="14"/>
      <c r="H7" s="14"/>
      <c r="I7" s="14"/>
      <c r="K7" s="67"/>
      <c r="L7" s="67"/>
      <c r="M7" s="67"/>
    </row>
    <row r="8" spans="1:13" ht="13" customHeight="1">
      <c r="A8" s="82"/>
      <c r="B8" s="83"/>
      <c r="C8" s="107">
        <f t="shared" ref="C8" si="3">C7-$E7</f>
        <v>7.9798000000000684</v>
      </c>
      <c r="D8" s="107">
        <f t="shared" ref="D8" si="4">D7-$E7</f>
        <v>0.64357843393395342</v>
      </c>
      <c r="E8" s="107">
        <f>E7-$E7</f>
        <v>0</v>
      </c>
      <c r="G8" s="14"/>
      <c r="H8" s="14"/>
      <c r="I8" s="14"/>
      <c r="K8" s="67"/>
      <c r="L8" s="67"/>
      <c r="M8" s="67"/>
    </row>
    <row r="9" spans="1:13">
      <c r="A9" s="82"/>
      <c r="B9" s="82" t="s">
        <v>19</v>
      </c>
      <c r="C9" s="84">
        <v>-568.94299999999998</v>
      </c>
      <c r="D9" s="84">
        <v>-579.10204146104104</v>
      </c>
      <c r="E9" s="84">
        <v>-580.84617053099998</v>
      </c>
      <c r="G9" s="14"/>
      <c r="H9" s="14"/>
      <c r="I9" s="14"/>
      <c r="K9" s="67"/>
      <c r="L9" s="67"/>
      <c r="M9" s="67"/>
    </row>
    <row r="10" spans="1:13">
      <c r="A10" s="82"/>
      <c r="B10" s="82"/>
      <c r="C10" s="107">
        <f t="shared" ref="C10" si="5">C9-$E9</f>
        <v>11.903170531000001</v>
      </c>
      <c r="D10" s="107">
        <f t="shared" ref="D10" si="6">D9-$E9</f>
        <v>1.7441290699589445</v>
      </c>
      <c r="E10" s="107">
        <f>E9-$E9</f>
        <v>0</v>
      </c>
      <c r="G10" s="14"/>
      <c r="H10" s="14"/>
      <c r="I10" s="14"/>
      <c r="K10" s="67"/>
      <c r="L10" s="67"/>
      <c r="M10" s="67"/>
    </row>
    <row r="11" spans="1:13" ht="13" customHeight="1">
      <c r="A11" s="82" t="s">
        <v>21</v>
      </c>
      <c r="B11" s="82" t="s">
        <v>18</v>
      </c>
      <c r="C11" s="84">
        <v>-622.24156609800002</v>
      </c>
      <c r="D11" s="84">
        <v>-624.88571802503805</v>
      </c>
      <c r="E11" s="84">
        <v>-624.00400000000002</v>
      </c>
      <c r="G11" s="14"/>
      <c r="H11" s="14"/>
      <c r="I11" s="14"/>
      <c r="K11" s="67"/>
      <c r="L11" s="67"/>
      <c r="M11" s="67"/>
    </row>
    <row r="12" spans="1:13" ht="13" customHeight="1">
      <c r="A12" s="82"/>
      <c r="B12" s="82"/>
      <c r="C12" s="107">
        <f t="shared" ref="C12" si="7">C11-$E11</f>
        <v>1.7624339019999979</v>
      </c>
      <c r="D12" s="107">
        <f t="shared" ref="D12" si="8">D11-$E11</f>
        <v>-0.8817180250380261</v>
      </c>
      <c r="E12" s="107">
        <f>E11-$E11</f>
        <v>0</v>
      </c>
      <c r="G12" s="14"/>
      <c r="H12" s="14"/>
      <c r="I12" s="14"/>
      <c r="K12" s="67"/>
      <c r="L12" s="67"/>
      <c r="M12" s="67"/>
    </row>
    <row r="13" spans="1:13">
      <c r="A13" s="82"/>
      <c r="B13" s="82" t="s">
        <v>19</v>
      </c>
      <c r="C13" s="84">
        <f>G13*1000</f>
        <v>-608.81398568899999</v>
      </c>
      <c r="D13" s="84">
        <f>H13*1000</f>
        <v>-620.23672954104507</v>
      </c>
      <c r="E13" s="84">
        <f>I13*1000</f>
        <v>-623.80364598799997</v>
      </c>
      <c r="G13" s="14">
        <v>-0.60881398568900003</v>
      </c>
      <c r="H13" s="14">
        <v>-0.62023672954104503</v>
      </c>
      <c r="I13" s="14">
        <v>-0.62380364598799998</v>
      </c>
    </row>
    <row r="14" spans="1:13">
      <c r="C14" s="107">
        <f t="shared" ref="C14" si="9">C13-$E13</f>
        <v>14.989660298999979</v>
      </c>
      <c r="D14" s="107">
        <f t="shared" ref="D14" si="10">D13-$E13</f>
        <v>3.566916446954906</v>
      </c>
      <c r="E14" s="107">
        <f>E13-$E13</f>
        <v>0</v>
      </c>
    </row>
    <row r="16" spans="1:13">
      <c r="A16" s="127"/>
      <c r="C16" s="105"/>
      <c r="D16" s="105"/>
      <c r="E16" s="105"/>
    </row>
    <row r="17" spans="1:5">
      <c r="A17" s="128"/>
      <c r="C17" s="105"/>
      <c r="D17" s="105"/>
      <c r="E17" s="105"/>
    </row>
    <row r="18" spans="1:5">
      <c r="A18" s="127"/>
      <c r="C18" s="105"/>
      <c r="D18" s="105"/>
      <c r="E18" s="105"/>
    </row>
    <row r="19" spans="1:5">
      <c r="A19" s="128"/>
      <c r="C19" s="105"/>
      <c r="D19" s="105"/>
      <c r="E19" s="105"/>
    </row>
    <row r="20" spans="1:5">
      <c r="A20" s="127"/>
      <c r="C20" s="105"/>
      <c r="D20" s="105"/>
      <c r="E20" s="105"/>
    </row>
    <row r="21" spans="1:5">
      <c r="A21" s="128"/>
      <c r="C21" s="105"/>
      <c r="D21" s="105"/>
      <c r="E21" s="105"/>
    </row>
    <row r="22" spans="1:5">
      <c r="A22" s="103"/>
    </row>
    <row r="26" spans="1:5" ht="13" customHeight="1"/>
    <row r="28" spans="1:5" ht="13" customHeight="1"/>
    <row r="30" spans="1:5" ht="18">
      <c r="A30" s="103"/>
      <c r="B30" s="106"/>
    </row>
    <row r="31" spans="1:5" ht="18">
      <c r="A31" s="103"/>
      <c r="B31" s="106"/>
    </row>
    <row r="32" spans="1:5">
      <c r="A32" s="103"/>
    </row>
    <row r="33" spans="1:1">
      <c r="A33" s="103"/>
    </row>
    <row r="34" spans="1:1">
      <c r="A34" s="103"/>
    </row>
    <row r="35" spans="1:1">
      <c r="A35" s="103"/>
    </row>
    <row r="36" spans="1:1">
      <c r="A36" s="103"/>
    </row>
    <row r="37" spans="1:1">
      <c r="A37" s="103"/>
    </row>
    <row r="38" spans="1:1">
      <c r="A38" s="103"/>
    </row>
    <row r="39" spans="1:1">
      <c r="A39" s="103"/>
    </row>
    <row r="40" spans="1:1">
      <c r="A40" s="103"/>
    </row>
    <row r="41" spans="1:1">
      <c r="A41" s="103"/>
    </row>
  </sheetData>
  <mergeCells count="3">
    <mergeCell ref="A16:A17"/>
    <mergeCell ref="A18:A19"/>
    <mergeCell ref="A20:A21"/>
  </mergeCells>
  <phoneticPr fontId="1"/>
  <pageMargins left="0.7" right="0.7" top="0.75" bottom="0.75" header="0.3" footer="0.3"/>
  <ignoredErrors>
    <ignoredError sqref="C13:E14" formula="1"/>
  </ignoredError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FD60B-C2DE-4AC1-9D8E-558B178C859D}">
  <dimension ref="A1:E5"/>
  <sheetViews>
    <sheetView zoomScale="90" zoomScaleNormal="90" workbookViewId="0">
      <selection activeCell="O35" sqref="O35"/>
    </sheetView>
  </sheetViews>
  <sheetFormatPr baseColWidth="10" defaultColWidth="8.83203125" defaultRowHeight="15"/>
  <cols>
    <col min="1" max="1" width="27.33203125" customWidth="1"/>
    <col min="2" max="2" width="36.83203125" customWidth="1"/>
    <col min="4" max="4" width="12.6640625" customWidth="1"/>
  </cols>
  <sheetData>
    <row r="1" spans="1:5" ht="13.5" customHeight="1" thickBot="1">
      <c r="A1" s="134" t="s">
        <v>13</v>
      </c>
      <c r="B1" s="116"/>
      <c r="C1" s="115"/>
      <c r="D1" s="135" t="s">
        <v>5</v>
      </c>
      <c r="E1" s="112"/>
    </row>
    <row r="2" spans="1:5" ht="65" customHeight="1" thickBot="1">
      <c r="A2" s="42" t="s">
        <v>77</v>
      </c>
      <c r="B2" s="4" t="s">
        <v>76</v>
      </c>
      <c r="C2" s="4" t="s">
        <v>12</v>
      </c>
      <c r="D2" s="136"/>
      <c r="E2" s="112"/>
    </row>
    <row r="3" spans="1:5" ht="18" thickBot="1">
      <c r="A3" s="12">
        <v>0.49175771063388113</v>
      </c>
      <c r="B3" s="13">
        <v>0.82535050999868842</v>
      </c>
      <c r="C3" s="13">
        <v>0.85580163675372134</v>
      </c>
      <c r="D3" s="68">
        <v>0.4</v>
      </c>
      <c r="E3" s="68" t="s">
        <v>42</v>
      </c>
    </row>
    <row r="4" spans="1:5" ht="35" thickBot="1">
      <c r="A4" s="12">
        <v>0.60292462200000052</v>
      </c>
      <c r="B4" s="13">
        <v>0.52611569265773028</v>
      </c>
      <c r="C4" s="13">
        <v>0.49616970985149039</v>
      </c>
      <c r="D4" s="68">
        <v>0.1</v>
      </c>
      <c r="E4" s="68" t="s">
        <v>43</v>
      </c>
    </row>
    <row r="5" spans="1:5" ht="35" thickBot="1">
      <c r="A5" s="12">
        <v>0.36536446292888836</v>
      </c>
      <c r="B5" s="13">
        <v>0.12649897664944892</v>
      </c>
      <c r="C5" s="13">
        <v>5.451632666520702E-3</v>
      </c>
      <c r="D5" s="68">
        <v>-0.37</v>
      </c>
      <c r="E5" s="68" t="s">
        <v>44</v>
      </c>
    </row>
  </sheetData>
  <mergeCells count="3">
    <mergeCell ref="A1:C1"/>
    <mergeCell ref="D1:D2"/>
    <mergeCell ref="E1:E2"/>
  </mergeCells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7A067-5810-4C2B-83DD-CF4D348462E0}">
  <dimension ref="B2:BJ70"/>
  <sheetViews>
    <sheetView topLeftCell="D12" zoomScale="80" zoomScaleNormal="80" workbookViewId="0">
      <selection activeCell="L24" sqref="L24"/>
    </sheetView>
  </sheetViews>
  <sheetFormatPr baseColWidth="10" defaultColWidth="8.83203125" defaultRowHeight="15"/>
  <cols>
    <col min="2" max="2" width="17.83203125" style="1" customWidth="1"/>
    <col min="3" max="3" width="20.33203125" style="1" customWidth="1"/>
    <col min="4" max="4" width="23.33203125" customWidth="1"/>
    <col min="5" max="5" width="20.1640625" customWidth="1"/>
    <col min="6" max="6" width="21.5" customWidth="1"/>
    <col min="7" max="7" width="18.83203125" customWidth="1"/>
    <col min="8" max="8" width="21.1640625" customWidth="1"/>
    <col min="9" max="9" width="18.6640625" customWidth="1"/>
    <col min="10" max="10" width="18.83203125" customWidth="1"/>
    <col min="11" max="11" width="16.5" customWidth="1"/>
    <col min="12" max="12" width="18.83203125" customWidth="1"/>
    <col min="13" max="13" width="15.1640625" customWidth="1"/>
    <col min="14" max="14" width="18.5" customWidth="1"/>
    <col min="15" max="15" width="19.6640625" customWidth="1"/>
    <col min="16" max="16" width="18" customWidth="1"/>
    <col min="17" max="17" width="14.1640625" customWidth="1"/>
    <col min="18" max="18" width="15.33203125" customWidth="1"/>
    <col min="19" max="19" width="14.6640625" customWidth="1"/>
    <col min="20" max="20" width="13.1640625" customWidth="1"/>
    <col min="21" max="21" width="12.83203125" customWidth="1"/>
    <col min="23" max="23" width="18.5" customWidth="1"/>
    <col min="24" max="24" width="16.6640625" customWidth="1"/>
    <col min="25" max="25" width="14.6640625" customWidth="1"/>
    <col min="26" max="26" width="15.6640625" customWidth="1"/>
    <col min="27" max="27" width="17.6640625" customWidth="1"/>
    <col min="28" max="28" width="17.83203125" customWidth="1"/>
    <col min="29" max="29" width="17" customWidth="1"/>
    <col min="30" max="30" width="15.6640625" customWidth="1"/>
    <col min="31" max="31" width="16.6640625" customWidth="1"/>
    <col min="32" max="32" width="17.1640625" customWidth="1"/>
    <col min="33" max="33" width="18" customWidth="1"/>
    <col min="34" max="34" width="15.5" customWidth="1"/>
    <col min="35" max="35" width="16.33203125" customWidth="1"/>
    <col min="36" max="36" width="13.5" customWidth="1"/>
    <col min="37" max="37" width="11.83203125" customWidth="1"/>
    <col min="38" max="38" width="5.1640625" customWidth="1"/>
    <col min="39" max="39" width="12.83203125" customWidth="1"/>
    <col min="40" max="41" width="14.83203125" customWidth="1"/>
    <col min="42" max="42" width="24.83203125" customWidth="1"/>
    <col min="43" max="43" width="16.6640625" customWidth="1"/>
    <col min="45" max="46" width="12.6640625" customWidth="1"/>
    <col min="47" max="47" width="14.6640625" customWidth="1"/>
    <col min="48" max="48" width="20.83203125" customWidth="1"/>
    <col min="49" max="49" width="13.6640625" customWidth="1"/>
    <col min="50" max="50" width="14.1640625" customWidth="1"/>
    <col min="51" max="51" width="13.1640625" customWidth="1"/>
    <col min="54" max="54" width="24.33203125" customWidth="1"/>
    <col min="55" max="55" width="25.6640625" customWidth="1"/>
    <col min="56" max="56" width="11.83203125" customWidth="1"/>
    <col min="57" max="57" width="13.33203125" customWidth="1"/>
    <col min="60" max="60" width="21.83203125" customWidth="1"/>
    <col min="61" max="61" width="21.5" customWidth="1"/>
  </cols>
  <sheetData>
    <row r="2" spans="2:62" ht="21" customHeight="1" thickBot="1">
      <c r="B2" s="123"/>
      <c r="C2" s="124"/>
      <c r="D2" s="124"/>
      <c r="E2" s="124"/>
      <c r="F2" s="124"/>
      <c r="G2" s="17"/>
      <c r="H2" s="17"/>
      <c r="I2" s="17"/>
      <c r="J2" s="17"/>
      <c r="K2" s="17"/>
      <c r="L2" s="17"/>
      <c r="M2" s="17"/>
    </row>
    <row r="3" spans="2:62" ht="38.25" customHeight="1" thickBot="1">
      <c r="B3" s="111"/>
      <c r="D3" s="112" t="s">
        <v>7</v>
      </c>
      <c r="E3" s="41" t="s">
        <v>3</v>
      </c>
      <c r="F3" s="113" t="s">
        <v>51</v>
      </c>
      <c r="G3" s="114"/>
      <c r="H3" s="115"/>
      <c r="I3" s="113" t="s">
        <v>18</v>
      </c>
      <c r="J3" s="114"/>
      <c r="K3" s="115"/>
      <c r="L3" s="113" t="s">
        <v>19</v>
      </c>
      <c r="M3" s="114"/>
      <c r="N3" s="115"/>
      <c r="O3" s="122" t="s">
        <v>6</v>
      </c>
      <c r="P3" s="114"/>
      <c r="Q3" s="115"/>
      <c r="R3" s="112" t="s">
        <v>5</v>
      </c>
      <c r="V3" s="1"/>
      <c r="W3" s="112" t="s">
        <v>10</v>
      </c>
      <c r="X3" s="41" t="s">
        <v>3</v>
      </c>
      <c r="Y3" s="113" t="s">
        <v>51</v>
      </c>
      <c r="Z3" s="114"/>
      <c r="AA3" s="115"/>
      <c r="AB3" s="113" t="s">
        <v>18</v>
      </c>
      <c r="AC3" s="114"/>
      <c r="AD3" s="115"/>
      <c r="AE3" s="113" t="s">
        <v>19</v>
      </c>
      <c r="AF3" s="114"/>
      <c r="AG3" s="115"/>
      <c r="AH3" s="122" t="s">
        <v>6</v>
      </c>
      <c r="AI3" s="114"/>
      <c r="AJ3" s="115"/>
      <c r="AK3" s="112" t="s">
        <v>5</v>
      </c>
    </row>
    <row r="4" spans="2:62" ht="38.25" customHeight="1" thickBot="1">
      <c r="B4" s="111"/>
      <c r="D4" s="112"/>
      <c r="E4" s="41"/>
      <c r="F4" s="4" t="s">
        <v>4</v>
      </c>
      <c r="G4" s="4" t="s">
        <v>8</v>
      </c>
      <c r="H4" s="4" t="s">
        <v>9</v>
      </c>
      <c r="I4" s="4" t="s">
        <v>4</v>
      </c>
      <c r="J4" s="4" t="s">
        <v>8</v>
      </c>
      <c r="K4" s="4" t="s">
        <v>9</v>
      </c>
      <c r="L4" s="4" t="s">
        <v>4</v>
      </c>
      <c r="M4" s="4" t="s">
        <v>8</v>
      </c>
      <c r="N4" s="4" t="s">
        <v>9</v>
      </c>
      <c r="O4" s="4" t="s">
        <v>52</v>
      </c>
      <c r="P4" s="4" t="s">
        <v>53</v>
      </c>
      <c r="Q4" s="4" t="s">
        <v>54</v>
      </c>
      <c r="R4" s="112"/>
      <c r="V4" s="1"/>
      <c r="W4" s="112"/>
      <c r="X4" s="41"/>
      <c r="Y4" s="4" t="s">
        <v>4</v>
      </c>
      <c r="Z4" s="4" t="s">
        <v>8</v>
      </c>
      <c r="AA4" s="4" t="s">
        <v>9</v>
      </c>
      <c r="AB4" s="4" t="s">
        <v>4</v>
      </c>
      <c r="AC4" s="4" t="s">
        <v>8</v>
      </c>
      <c r="AD4" s="4" t="s">
        <v>9</v>
      </c>
      <c r="AE4" s="4" t="s">
        <v>4</v>
      </c>
      <c r="AF4" s="4" t="s">
        <v>8</v>
      </c>
      <c r="AG4" s="4" t="s">
        <v>9</v>
      </c>
      <c r="AH4" s="4" t="s">
        <v>55</v>
      </c>
      <c r="AI4" s="4" t="s">
        <v>56</v>
      </c>
      <c r="AJ4" s="4" t="s">
        <v>57</v>
      </c>
      <c r="AK4" s="112"/>
    </row>
    <row r="5" spans="2:62" ht="50.25" customHeight="1" thickBot="1">
      <c r="B5" s="43"/>
      <c r="D5" s="73" t="s">
        <v>39</v>
      </c>
      <c r="E5" s="2"/>
      <c r="F5" s="5">
        <f>(-0.662406672836)*1000</f>
        <v>-662.40667283599998</v>
      </c>
      <c r="G5" s="5">
        <f>-0.662406672835728*1000</f>
        <v>-662.40667283572793</v>
      </c>
      <c r="H5" s="5">
        <f>-0.662406672835728*1000</f>
        <v>-662.40667283572793</v>
      </c>
      <c r="I5" s="5">
        <f>(-0.493755)*1000</f>
        <v>-493.755</v>
      </c>
      <c r="J5" s="5">
        <f>-0.493755000134*1000</f>
        <v>-493.755000134</v>
      </c>
      <c r="K5" s="6">
        <f>-0.493754999999932*1000</f>
        <v>-493.75499999993201</v>
      </c>
      <c r="L5" s="5">
        <f>(-0.400296125666)*1000</f>
        <v>-400.29612566599997</v>
      </c>
      <c r="M5" s="5">
        <f>-0.400296125807*1000</f>
        <v>-400.29612580700001</v>
      </c>
      <c r="N5" s="6">
        <f>-0.400296125666121*1000+C5*0</f>
        <v>-400.29612566612099</v>
      </c>
      <c r="O5" s="81">
        <f t="shared" ref="O5:Q7" si="0">(L5-I5)*27.21*0.001</f>
        <v>2.543015970628141</v>
      </c>
      <c r="P5" s="81">
        <f t="shared" si="0"/>
        <v>2.5430159704376698</v>
      </c>
      <c r="Q5" s="81">
        <f t="shared" si="0"/>
        <v>2.543015970622998</v>
      </c>
      <c r="R5" s="3">
        <v>0.4</v>
      </c>
      <c r="V5" s="1"/>
      <c r="W5" s="40" t="s">
        <v>0</v>
      </c>
      <c r="X5" s="2"/>
      <c r="Y5" s="5">
        <f>(-0.766114465216)*1000</f>
        <v>-766.11446521599999</v>
      </c>
      <c r="Z5" s="5">
        <f>-0.766114465216375*1000</f>
        <v>-766.11446521637504</v>
      </c>
      <c r="AA5" s="5">
        <f>-0.766114465216375*1000</f>
        <v>-766.11446521637504</v>
      </c>
      <c r="AB5" s="5">
        <f>(-0.560015)*1000</f>
        <v>-560.01499999999999</v>
      </c>
      <c r="AC5" s="5">
        <f>-0.560014999594*1000</f>
        <v>-560.01499959400007</v>
      </c>
      <c r="AD5" s="6">
        <f>-0.560014999999993*1000</f>
        <v>-560.01499999999305</v>
      </c>
      <c r="AE5" s="5">
        <f>(-0.528563267668)*1000</f>
        <v>-528.56326766799998</v>
      </c>
      <c r="AF5" s="5">
        <v>-528.56326712601276</v>
      </c>
      <c r="AG5" s="6">
        <f>-0.528563267668472*1000</f>
        <v>-528.56326766847189</v>
      </c>
      <c r="AH5" s="81">
        <f t="shared" ref="AH5:AJ7" si="1">(AE5-AB5)*27.21*0.001</f>
        <v>0.85580163675372023</v>
      </c>
      <c r="AI5" s="81">
        <f t="shared" si="1"/>
        <v>0.85580164045393492</v>
      </c>
      <c r="AJ5" s="81">
        <f t="shared" si="1"/>
        <v>0.85580163674069076</v>
      </c>
      <c r="AK5" s="3">
        <v>0.4</v>
      </c>
    </row>
    <row r="6" spans="2:62" ht="50.25" customHeight="1" thickBot="1">
      <c r="B6" s="43"/>
      <c r="D6" s="73" t="s">
        <v>40</v>
      </c>
      <c r="E6" s="2"/>
      <c r="F6" s="5">
        <f>(-0.650756838010712)*1000</f>
        <v>-650.75683801071204</v>
      </c>
      <c r="G6" s="5">
        <f>-0.650756838010712*1000</f>
        <v>-650.75683801071204</v>
      </c>
      <c r="H6" s="5">
        <f>-0.650756838010712*1000</f>
        <v>-650.75683801071204</v>
      </c>
      <c r="I6" s="5">
        <f>(-0.459275)*1000</f>
        <v>-459.27499999999998</v>
      </c>
      <c r="J6" s="5">
        <f>-0.459274999656*1000</f>
        <v>-459.27499965599998</v>
      </c>
      <c r="K6" s="6">
        <f>-0.459274999999926*1000</f>
        <v>-459.27499999992597</v>
      </c>
      <c r="L6" s="5">
        <f>(-0.419689266545)*1000</f>
        <v>-419.68926654500001</v>
      </c>
      <c r="M6" s="5">
        <f>-0.419689266075*1000</f>
        <v>-419.68926607500003</v>
      </c>
      <c r="N6" s="6">
        <f>-0.419689266545*1000</f>
        <v>-419.68926654500001</v>
      </c>
      <c r="O6" s="81">
        <f t="shared" si="0"/>
        <v>1.077127807310549</v>
      </c>
      <c r="P6" s="81">
        <f t="shared" si="0"/>
        <v>1.0771278107390085</v>
      </c>
      <c r="Q6" s="81">
        <f t="shared" si="0"/>
        <v>1.0771278073085353</v>
      </c>
      <c r="R6" s="3">
        <v>0.1</v>
      </c>
      <c r="V6" s="1"/>
      <c r="W6" s="40" t="s">
        <v>1</v>
      </c>
      <c r="X6" s="2"/>
      <c r="Y6" s="5">
        <f>(-0.773123458472)*1000</f>
        <v>-773.12345847200004</v>
      </c>
      <c r="Z6" s="5">
        <f>-0.773123458471716*1000</f>
        <v>-773.12345847171605</v>
      </c>
      <c r="AA6" s="5">
        <f>-0.773123458471716*1000</f>
        <v>-773.12345847171605</v>
      </c>
      <c r="AB6" s="5">
        <f>(-0.599081)*1000</f>
        <v>-599.08100000000002</v>
      </c>
      <c r="AC6" s="5">
        <f>-0.599080999313*1000</f>
        <v>-599.08099931300001</v>
      </c>
      <c r="AD6" s="6">
        <f xml:space="preserve"> -0.599081000000021*1000</f>
        <v>-599.08100000002094</v>
      </c>
      <c r="AE6" s="5">
        <f>(-0.580846170531)*1000</f>
        <v>-580.84617053099998</v>
      </c>
      <c r="AF6" s="5">
        <v>-580.84616974760002</v>
      </c>
      <c r="AG6" s="6">
        <f>-0.580846170531217*1000</f>
        <v>-580.84617053121701</v>
      </c>
      <c r="AH6" s="81">
        <f t="shared" si="1"/>
        <v>0.49616970985149089</v>
      </c>
      <c r="AI6" s="81">
        <f t="shared" si="1"/>
        <v>0.49616971247453379</v>
      </c>
      <c r="AJ6" s="81">
        <f t="shared" si="1"/>
        <v>0.49616970984615477</v>
      </c>
      <c r="AK6" s="3">
        <v>0.1</v>
      </c>
    </row>
    <row r="7" spans="2:62" ht="50.25" customHeight="1" thickBot="1">
      <c r="B7" s="43"/>
      <c r="D7" s="73" t="s">
        <v>41</v>
      </c>
      <c r="E7" s="2"/>
      <c r="F7" s="5">
        <f>(-0.685515448749)*1000</f>
        <v>-685.51544874899992</v>
      </c>
      <c r="G7" s="5">
        <f>-0.685515448749348*1000</f>
        <v>-685.51544874934802</v>
      </c>
      <c r="H7" s="5">
        <f>-0.685515448749348*1000</f>
        <v>-685.51544874934802</v>
      </c>
      <c r="I7" s="5">
        <f>(-0.464626)*1000</f>
        <v>-464.62599999999998</v>
      </c>
      <c r="J7" s="5">
        <f>-0.464625999519*1000</f>
        <v>-464.625999519</v>
      </c>
      <c r="K7" s="6">
        <f>-0.464626000000009*1000</f>
        <v>-464.62600000000896</v>
      </c>
      <c r="L7" s="5">
        <f>(-0.455582440364)*1000</f>
        <v>-455.58244036399998</v>
      </c>
      <c r="M7" s="5">
        <f>-0.455582439713*1000</f>
        <v>-455.58243971299999</v>
      </c>
      <c r="N7" s="6">
        <f>-0.455582440364431*1000+C7*0</f>
        <v>-455.58244036443102</v>
      </c>
      <c r="O7" s="81">
        <f t="shared" si="0"/>
        <v>0.24607525769555993</v>
      </c>
      <c r="P7" s="81">
        <f t="shared" si="0"/>
        <v>0.24607526232126051</v>
      </c>
      <c r="Q7" s="81">
        <f t="shared" si="0"/>
        <v>0.24607525768407565</v>
      </c>
      <c r="R7" s="3">
        <v>-0.37</v>
      </c>
      <c r="V7" s="1"/>
      <c r="W7" s="40" t="s">
        <v>2</v>
      </c>
      <c r="X7" s="2"/>
      <c r="Y7" s="5">
        <f>(-0.818643015792)*1000</f>
        <v>-818.64301579200003</v>
      </c>
      <c r="Z7" s="5">
        <f>-0.818643015791506*1000</f>
        <v>-818.64301579150595</v>
      </c>
      <c r="AA7" s="5">
        <f>-0.818643015791506*1000</f>
        <v>-818.64301579150595</v>
      </c>
      <c r="AB7" s="5">
        <f>(-0.624004)*1000</f>
        <v>-624.00400000000002</v>
      </c>
      <c r="AC7" s="5">
        <f>-0.624003999998*1000</f>
        <v>-624.00399999800004</v>
      </c>
      <c r="AD7" s="6">
        <f>-0.624003999999999*1000</f>
        <v>-624.003999999999</v>
      </c>
      <c r="AE7" s="5">
        <f>(-0.623803645988)*1000</f>
        <v>-623.80364598799997</v>
      </c>
      <c r="AF7" s="5">
        <f>-0.623803645981*1000</f>
        <v>-623.80364598100005</v>
      </c>
      <c r="AG7" s="6">
        <f>-0.623803645988044*1000</f>
        <v>-623.80364598804408</v>
      </c>
      <c r="AH7" s="81">
        <f t="shared" si="1"/>
        <v>5.4516326665213057E-3</v>
      </c>
      <c r="AI7" s="81">
        <f t="shared" si="1"/>
        <v>5.4516328025698679E-3</v>
      </c>
      <c r="AJ7" s="81">
        <f t="shared" si="1"/>
        <v>5.4516326652932186E-3</v>
      </c>
      <c r="AK7" s="3">
        <v>-0.37</v>
      </c>
    </row>
    <row r="8" spans="2:62" ht="59.25" customHeight="1">
      <c r="B8" s="125"/>
      <c r="C8" s="125"/>
      <c r="D8" s="125"/>
      <c r="E8" s="125"/>
      <c r="F8" s="125"/>
      <c r="G8" s="17"/>
      <c r="H8" s="17"/>
      <c r="I8" s="17"/>
      <c r="J8" s="17"/>
      <c r="K8" s="17"/>
      <c r="L8" s="17"/>
      <c r="M8" s="17"/>
    </row>
    <row r="9" spans="2:62">
      <c r="B9" s="126"/>
      <c r="C9" s="126"/>
      <c r="D9" s="126"/>
      <c r="E9" s="126"/>
      <c r="F9" s="126"/>
      <c r="G9" s="17"/>
      <c r="H9" s="17"/>
      <c r="I9" s="17"/>
      <c r="J9" s="17"/>
      <c r="K9" s="17"/>
      <c r="L9" s="17"/>
      <c r="M9" s="17"/>
    </row>
    <row r="10" spans="2:62">
      <c r="B10" s="45"/>
      <c r="C10" s="45"/>
      <c r="D10" s="17"/>
      <c r="E10" s="17"/>
      <c r="F10" s="17"/>
      <c r="G10" s="17"/>
      <c r="H10" s="17"/>
      <c r="I10" s="17"/>
      <c r="J10" s="17"/>
      <c r="K10" s="17"/>
      <c r="L10" s="17"/>
      <c r="M10" s="17"/>
    </row>
    <row r="12" spans="2:62">
      <c r="F12" s="1"/>
      <c r="G12" s="1"/>
    </row>
    <row r="13" spans="2:62" ht="71" customHeight="1">
      <c r="AD13" s="17"/>
      <c r="AE13" s="17"/>
      <c r="AF13" s="17"/>
      <c r="AG13" s="17"/>
      <c r="AH13" s="17"/>
      <c r="AI13" s="17"/>
      <c r="AJ13" s="17"/>
      <c r="AK13" s="17"/>
      <c r="AL13" s="117"/>
      <c r="AM13" s="110"/>
      <c r="AN13" s="110"/>
      <c r="AO13" s="110"/>
      <c r="AP13" s="110"/>
      <c r="AQ13" s="110"/>
      <c r="AR13" s="111"/>
      <c r="AS13" s="17"/>
      <c r="AT13" s="18"/>
      <c r="AU13" s="19"/>
      <c r="AV13" s="19"/>
      <c r="AW13" s="19"/>
      <c r="AX13" s="19"/>
      <c r="AY13" s="20"/>
      <c r="AZ13" s="17"/>
      <c r="BA13" s="17"/>
      <c r="BB13" s="118"/>
      <c r="BC13" s="110"/>
      <c r="BD13" s="110"/>
      <c r="BE13" s="111"/>
      <c r="BF13" s="17"/>
      <c r="BG13" s="18"/>
      <c r="BH13" s="19"/>
      <c r="BI13" s="19"/>
      <c r="BJ13" s="20"/>
    </row>
    <row r="14" spans="2:62" ht="73" customHeight="1">
      <c r="AD14" s="17"/>
      <c r="AE14" s="17"/>
      <c r="AF14" s="17"/>
      <c r="AG14" s="17"/>
      <c r="AH14" s="17"/>
      <c r="AI14" s="17"/>
      <c r="AJ14" s="17"/>
      <c r="AK14" s="17"/>
      <c r="AL14" s="118"/>
      <c r="AM14" s="118"/>
      <c r="AN14" s="48"/>
      <c r="AO14" s="48"/>
      <c r="AP14" s="48"/>
      <c r="AQ14" s="48"/>
      <c r="AR14" s="111"/>
      <c r="AS14" s="17"/>
      <c r="AT14" s="18"/>
      <c r="AU14" s="18"/>
      <c r="AV14" s="18"/>
      <c r="AW14" s="18"/>
      <c r="AX14" s="18"/>
      <c r="AY14" s="18"/>
      <c r="AZ14" s="17"/>
      <c r="BA14" s="17"/>
      <c r="BB14" s="48"/>
      <c r="BC14" s="48"/>
      <c r="BD14" s="48"/>
      <c r="BE14" s="111"/>
      <c r="BF14" s="17"/>
      <c r="BG14" s="18"/>
      <c r="BH14" s="18"/>
      <c r="BI14" s="18"/>
      <c r="BJ14" s="18"/>
    </row>
    <row r="15" spans="2:62" ht="50" customHeight="1">
      <c r="AD15" s="17"/>
      <c r="AE15" s="17"/>
      <c r="AF15" s="17"/>
      <c r="AG15" s="17"/>
      <c r="AH15" s="17"/>
      <c r="AI15" s="17"/>
      <c r="AJ15" s="17"/>
      <c r="AK15" s="17"/>
      <c r="AL15" s="17"/>
      <c r="AM15" s="22"/>
      <c r="AN15" s="23"/>
      <c r="AO15" s="23"/>
      <c r="AP15" s="23"/>
      <c r="AQ15" s="48"/>
      <c r="AR15" s="24"/>
      <c r="AS15" s="17"/>
      <c r="AT15" s="18"/>
      <c r="AU15" s="18"/>
      <c r="AV15" s="18"/>
      <c r="AW15" s="18"/>
      <c r="AX15" s="18"/>
      <c r="AY15" s="18"/>
      <c r="AZ15" s="17"/>
      <c r="BA15" s="17"/>
      <c r="BB15" s="22"/>
      <c r="BC15" s="23"/>
      <c r="BD15" s="23"/>
      <c r="BE15" s="24"/>
      <c r="BF15" s="17"/>
      <c r="BG15" s="18"/>
      <c r="BH15" s="18"/>
      <c r="BI15" s="18"/>
      <c r="BJ15" s="18"/>
    </row>
    <row r="16" spans="2:62" ht="49" customHeight="1">
      <c r="AD16" s="17"/>
      <c r="AE16" s="17"/>
      <c r="AF16" s="17"/>
      <c r="AG16" s="17"/>
      <c r="AH16" s="17"/>
      <c r="AI16" s="17"/>
      <c r="AJ16" s="17"/>
      <c r="AK16" s="17"/>
      <c r="AL16" s="17"/>
      <c r="AM16" s="22"/>
      <c r="AN16" s="23"/>
      <c r="AO16" s="23"/>
      <c r="AP16" s="23"/>
      <c r="AQ16" s="48"/>
      <c r="AR16" s="24"/>
      <c r="AS16" s="17"/>
      <c r="AT16" s="18"/>
      <c r="AU16" s="18"/>
      <c r="AV16" s="18"/>
      <c r="AW16" s="18"/>
      <c r="AX16" s="18"/>
      <c r="AY16" s="18"/>
      <c r="AZ16" s="17"/>
      <c r="BA16" s="17"/>
      <c r="BB16" s="22"/>
      <c r="BC16" s="23"/>
      <c r="BD16" s="23"/>
      <c r="BE16" s="24"/>
      <c r="BF16" s="17"/>
      <c r="BG16" s="18"/>
      <c r="BH16" s="18"/>
      <c r="BI16" s="18"/>
      <c r="BJ16" s="18"/>
    </row>
    <row r="17" spans="15:62" ht="50.5" customHeight="1">
      <c r="AD17" s="17"/>
      <c r="AE17" s="17"/>
      <c r="AF17" s="17"/>
      <c r="AG17" s="17"/>
      <c r="AH17" s="17"/>
      <c r="AI17" s="17"/>
      <c r="AJ17" s="17"/>
      <c r="AK17" s="17"/>
      <c r="AL17" s="17"/>
      <c r="AM17" s="22"/>
      <c r="AN17" s="23"/>
      <c r="AO17" s="23"/>
      <c r="AP17" s="23"/>
      <c r="AQ17" s="48"/>
      <c r="AR17" s="24"/>
      <c r="AS17" s="17"/>
      <c r="AT17" s="17"/>
      <c r="AU17" s="17"/>
      <c r="AV17" s="17"/>
      <c r="AW17" s="17"/>
      <c r="AX17" s="17"/>
      <c r="AY17" s="17"/>
      <c r="AZ17" s="17"/>
      <c r="BA17" s="17"/>
      <c r="BB17" s="22"/>
      <c r="BC17" s="23"/>
      <c r="BD17" s="23"/>
      <c r="BE17" s="24"/>
      <c r="BF17" s="17"/>
      <c r="BG17" s="17"/>
      <c r="BH17" s="17"/>
      <c r="BI17" s="17"/>
      <c r="BJ17" s="17"/>
    </row>
    <row r="18" spans="15:62"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8"/>
      <c r="AU18" s="19"/>
      <c r="AV18" s="19"/>
      <c r="AW18" s="19"/>
      <c r="AX18" s="19"/>
      <c r="AY18" s="20"/>
      <c r="AZ18" s="17"/>
      <c r="BA18" s="17"/>
      <c r="BB18" s="17"/>
      <c r="BC18" s="17"/>
      <c r="BD18" s="17"/>
      <c r="BE18" s="17"/>
      <c r="BF18" s="17"/>
      <c r="BG18" s="18"/>
      <c r="BH18" s="19"/>
      <c r="BI18" s="19"/>
      <c r="BJ18" s="20"/>
    </row>
    <row r="19" spans="15:62"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8"/>
      <c r="AU19" s="18"/>
      <c r="AV19" s="18"/>
      <c r="AW19" s="18"/>
      <c r="AX19" s="18"/>
      <c r="AY19" s="18"/>
      <c r="AZ19" s="17"/>
      <c r="BA19" s="17"/>
      <c r="BB19" s="17"/>
      <c r="BC19" s="17"/>
      <c r="BD19" s="17"/>
      <c r="BE19" s="17"/>
      <c r="BF19" s="17"/>
      <c r="BG19" s="18"/>
      <c r="BH19" s="18"/>
      <c r="BI19" s="18"/>
      <c r="BJ19" s="18"/>
    </row>
    <row r="20" spans="15:62"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8"/>
      <c r="AU20" s="18"/>
      <c r="AV20" s="18"/>
      <c r="AW20" s="18"/>
      <c r="AX20" s="18"/>
      <c r="AY20" s="18"/>
      <c r="AZ20" s="17"/>
      <c r="BA20" s="17"/>
      <c r="BB20" s="17"/>
      <c r="BC20" s="17"/>
      <c r="BD20" s="17"/>
      <c r="BE20" s="17"/>
      <c r="BF20" s="17"/>
      <c r="BG20" s="18"/>
      <c r="BH20" s="18"/>
      <c r="BI20" s="18"/>
      <c r="BJ20" s="18"/>
    </row>
    <row r="21" spans="15:62">
      <c r="O21">
        <f>11.55*1.1965</f>
        <v>13.819575</v>
      </c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8"/>
      <c r="AU21" s="18"/>
      <c r="AV21" s="18"/>
      <c r="AW21" s="18"/>
      <c r="AX21" s="18"/>
      <c r="AY21" s="18"/>
      <c r="AZ21" s="17"/>
      <c r="BA21" s="17"/>
      <c r="BB21" s="17"/>
      <c r="BC21" s="17"/>
      <c r="BD21" s="17"/>
      <c r="BE21" s="17"/>
      <c r="BF21" s="17"/>
      <c r="BG21" s="18"/>
      <c r="BH21" s="18"/>
      <c r="BI21" s="18"/>
      <c r="BJ21" s="18"/>
    </row>
    <row r="22" spans="15:62"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17"/>
      <c r="BF22" s="17"/>
      <c r="BG22" s="17"/>
      <c r="BH22" s="17"/>
      <c r="BI22" s="17"/>
      <c r="BJ22" s="17"/>
    </row>
    <row r="23" spans="15:62"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8"/>
      <c r="AU23" s="19"/>
      <c r="AV23" s="19"/>
      <c r="AW23" s="19"/>
      <c r="AX23" s="19"/>
      <c r="AY23" s="20"/>
      <c r="AZ23" s="17"/>
      <c r="BA23" s="17"/>
      <c r="BB23" s="17"/>
      <c r="BC23" s="17"/>
      <c r="BD23" s="17"/>
      <c r="BE23" s="17"/>
      <c r="BF23" s="17"/>
      <c r="BG23" s="18"/>
      <c r="BH23" s="19"/>
      <c r="BI23" s="19"/>
      <c r="BJ23" s="20"/>
    </row>
    <row r="24" spans="15:62">
      <c r="O24">
        <f>9.98/1.1965</f>
        <v>8.3409945674885098</v>
      </c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8"/>
      <c r="AU24" s="18"/>
      <c r="AV24" s="18"/>
      <c r="AW24" s="18"/>
      <c r="AX24" s="18"/>
      <c r="AY24" s="18"/>
      <c r="AZ24" s="17"/>
      <c r="BA24" s="17"/>
      <c r="BB24" s="17"/>
      <c r="BC24" s="17"/>
      <c r="BD24" s="17"/>
      <c r="BE24" s="17"/>
      <c r="BF24" s="17"/>
      <c r="BG24" s="18"/>
      <c r="BH24" s="18"/>
      <c r="BI24" s="18"/>
      <c r="BJ24" s="18"/>
    </row>
    <row r="25" spans="15:62">
      <c r="AT25" s="9"/>
      <c r="AU25" s="9"/>
      <c r="AV25" s="9"/>
      <c r="AW25" s="9"/>
      <c r="AX25" s="9"/>
      <c r="AY25" s="9"/>
      <c r="BG25" s="9"/>
      <c r="BH25" s="9"/>
      <c r="BI25" s="9"/>
      <c r="BJ25" s="9"/>
    </row>
    <row r="26" spans="15:62">
      <c r="AT26" s="9"/>
      <c r="AU26" s="9"/>
      <c r="AV26" s="9"/>
      <c r="AW26" s="9"/>
      <c r="AX26" s="9"/>
      <c r="AY26" s="9"/>
      <c r="BG26" s="9"/>
      <c r="BH26" s="9"/>
      <c r="BI26" s="9"/>
      <c r="BJ26" s="9"/>
    </row>
    <row r="28" spans="15:62">
      <c r="BG28" s="14"/>
      <c r="BH28" s="14"/>
      <c r="BI28" s="14"/>
    </row>
    <row r="43" spans="3:52" ht="16">
      <c r="C43" s="44"/>
      <c r="D43" s="44"/>
      <c r="E43" s="44"/>
      <c r="F43" s="55"/>
      <c r="G43" s="55"/>
      <c r="H43" s="55"/>
      <c r="I43" s="55"/>
      <c r="J43" s="55"/>
      <c r="K43" s="55"/>
      <c r="L43" s="55"/>
      <c r="M43" s="55"/>
      <c r="N43" s="55"/>
      <c r="O43" s="55"/>
      <c r="P43" s="55"/>
      <c r="Q43" s="55"/>
      <c r="R43" s="55"/>
      <c r="S43" s="55"/>
      <c r="T43" s="55"/>
      <c r="U43" s="55"/>
      <c r="V43" s="55"/>
    </row>
    <row r="44" spans="3:52" ht="16">
      <c r="C44" s="44"/>
      <c r="D44" s="45"/>
      <c r="E44" s="44"/>
      <c r="F44" s="55"/>
      <c r="G44" s="45"/>
      <c r="H44" s="44"/>
      <c r="I44" s="44"/>
      <c r="J44" s="46"/>
      <c r="K44" s="47"/>
      <c r="L44" s="45"/>
      <c r="M44" s="46"/>
      <c r="N44" s="47"/>
      <c r="O44" s="45"/>
      <c r="P44" s="46"/>
      <c r="Q44" s="47"/>
      <c r="R44" s="45"/>
      <c r="S44" s="49"/>
      <c r="T44" s="47"/>
      <c r="U44" s="45"/>
      <c r="V44" s="44"/>
    </row>
    <row r="45" spans="3:52" ht="50" customHeight="1">
      <c r="C45" s="44"/>
      <c r="D45" s="50"/>
      <c r="E45" s="44"/>
      <c r="F45" s="55"/>
      <c r="G45" s="45"/>
      <c r="H45" s="44"/>
      <c r="I45" s="44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4"/>
      <c r="Z45" s="45"/>
      <c r="AA45" s="45"/>
      <c r="AB45" s="120"/>
      <c r="AC45" s="110"/>
      <c r="AD45" s="110"/>
      <c r="AE45" s="111"/>
      <c r="AF45" s="17"/>
      <c r="AG45" s="18"/>
      <c r="AH45" s="19"/>
      <c r="AI45" s="19"/>
      <c r="AJ45" s="20"/>
      <c r="AK45" s="17"/>
      <c r="AL45" s="17"/>
      <c r="AM45" s="117"/>
      <c r="AN45" s="110"/>
      <c r="AO45" s="110"/>
      <c r="AP45" s="110"/>
      <c r="AQ45" s="110"/>
      <c r="AR45" s="110"/>
      <c r="AS45" s="111"/>
      <c r="AU45" s="9"/>
      <c r="AV45" s="10"/>
      <c r="AW45" s="10"/>
      <c r="AX45" s="10"/>
      <c r="AY45" s="10"/>
      <c r="AZ45" s="11"/>
    </row>
    <row r="46" spans="3:52" ht="50" customHeight="1">
      <c r="C46" s="44"/>
      <c r="D46" s="50"/>
      <c r="E46" s="44"/>
      <c r="F46" s="55"/>
      <c r="G46" s="45"/>
      <c r="H46" s="44"/>
      <c r="I46" s="50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44"/>
      <c r="AB46" s="48"/>
      <c r="AC46" s="48"/>
      <c r="AD46" s="48"/>
      <c r="AE46" s="111"/>
      <c r="AF46" s="17"/>
      <c r="AG46" s="18"/>
      <c r="AH46" s="18"/>
      <c r="AI46" s="18"/>
      <c r="AJ46" s="18"/>
      <c r="AK46" s="17"/>
      <c r="AL46" s="17"/>
      <c r="AM46" s="118"/>
      <c r="AN46" s="118"/>
      <c r="AO46" s="48"/>
      <c r="AP46" s="48"/>
      <c r="AQ46" s="48"/>
      <c r="AR46" s="48"/>
      <c r="AS46" s="111"/>
      <c r="AU46" s="9"/>
      <c r="AV46" s="9"/>
      <c r="AW46" s="9"/>
      <c r="AX46" s="9"/>
      <c r="AY46" s="9"/>
      <c r="AZ46" s="9"/>
    </row>
    <row r="47" spans="3:52" ht="50" customHeight="1">
      <c r="C47" s="44"/>
      <c r="D47" s="50"/>
      <c r="E47" s="44"/>
      <c r="F47" s="55"/>
      <c r="G47" s="45"/>
      <c r="H47" s="44"/>
      <c r="I47" s="50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44"/>
      <c r="AB47" s="22"/>
      <c r="AC47" s="23"/>
      <c r="AD47" s="23"/>
      <c r="AE47" s="24"/>
      <c r="AF47" s="17"/>
      <c r="AG47" s="18"/>
      <c r="AH47" s="18"/>
      <c r="AI47" s="18"/>
      <c r="AJ47" s="18"/>
      <c r="AK47" s="17"/>
      <c r="AL47" s="17"/>
      <c r="AM47" s="17"/>
      <c r="AN47" s="22"/>
      <c r="AO47" s="23"/>
      <c r="AP47" s="23"/>
      <c r="AQ47" s="23"/>
      <c r="AR47" s="48"/>
      <c r="AS47" s="24"/>
      <c r="AU47" s="9"/>
      <c r="AV47" s="9"/>
      <c r="AW47" s="9"/>
      <c r="AX47" s="9"/>
      <c r="AY47" s="9"/>
      <c r="AZ47" s="9"/>
    </row>
    <row r="48" spans="3:52" ht="51.5" customHeight="1">
      <c r="C48" s="45"/>
      <c r="D48" s="55"/>
      <c r="E48" s="55"/>
      <c r="F48" s="55"/>
      <c r="G48" s="45"/>
      <c r="H48" s="44"/>
      <c r="I48" s="50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44"/>
      <c r="AB48" s="22"/>
      <c r="AC48" s="23"/>
      <c r="AD48" s="23"/>
      <c r="AE48" s="24"/>
      <c r="AF48" s="17"/>
      <c r="AG48" s="18"/>
      <c r="AH48" s="18"/>
      <c r="AI48" s="18"/>
      <c r="AJ48" s="18"/>
      <c r="AK48" s="17"/>
      <c r="AL48" s="17"/>
      <c r="AM48" s="17"/>
      <c r="AN48" s="22"/>
      <c r="AO48" s="23"/>
      <c r="AP48" s="23"/>
      <c r="AQ48" s="23"/>
      <c r="AR48" s="48"/>
      <c r="AS48" s="24"/>
      <c r="AU48" s="9"/>
      <c r="AV48" s="9"/>
      <c r="AW48" s="9"/>
      <c r="AX48" s="9"/>
      <c r="AY48" s="9"/>
      <c r="AZ48" s="9"/>
    </row>
    <row r="49" spans="3:52" ht="23">
      <c r="C49" s="45"/>
      <c r="D49" s="55"/>
      <c r="E49" s="55"/>
      <c r="F49" s="55"/>
      <c r="G49" s="55"/>
      <c r="H49" s="55"/>
      <c r="I49" s="55"/>
      <c r="J49" s="55"/>
      <c r="K49" s="55"/>
      <c r="L49" s="55"/>
      <c r="M49" s="55"/>
      <c r="N49" s="55"/>
      <c r="O49" s="55"/>
      <c r="P49" s="55"/>
      <c r="Q49" s="55"/>
      <c r="R49" s="55"/>
      <c r="S49" s="55"/>
      <c r="T49" s="55"/>
      <c r="U49" s="55"/>
      <c r="V49" s="55"/>
      <c r="AB49" s="22"/>
      <c r="AC49" s="23"/>
      <c r="AD49" s="23"/>
      <c r="AE49" s="24"/>
      <c r="AF49" s="17"/>
      <c r="AG49" s="17"/>
      <c r="AH49" s="17"/>
      <c r="AI49" s="17"/>
      <c r="AJ49" s="17"/>
      <c r="AK49" s="17"/>
      <c r="AL49" s="17"/>
      <c r="AM49" s="17"/>
      <c r="AN49" s="22"/>
      <c r="AO49" s="23"/>
      <c r="AP49" s="23"/>
      <c r="AQ49" s="23"/>
      <c r="AR49" s="48"/>
      <c r="AS49" s="24"/>
    </row>
    <row r="50" spans="3:52">
      <c r="C50" s="45"/>
      <c r="D50" s="55"/>
      <c r="E50" s="55"/>
      <c r="F50" s="55"/>
      <c r="G50" s="55"/>
      <c r="H50" s="55"/>
      <c r="I50" s="55"/>
      <c r="J50" s="55"/>
      <c r="K50" s="55"/>
      <c r="L50" s="55"/>
      <c r="M50" s="55"/>
      <c r="N50" s="55"/>
      <c r="O50" s="55"/>
      <c r="P50" s="55"/>
      <c r="Q50" s="55"/>
      <c r="R50" s="55"/>
      <c r="S50" s="55"/>
      <c r="T50" s="55"/>
      <c r="U50" s="55"/>
      <c r="V50" s="55"/>
      <c r="AG50" s="9"/>
      <c r="AH50" s="10"/>
      <c r="AI50" s="10"/>
      <c r="AJ50" s="11"/>
      <c r="AU50" s="9"/>
      <c r="AV50" s="10"/>
      <c r="AW50" s="10"/>
      <c r="AX50" s="10"/>
      <c r="AY50" s="10"/>
      <c r="AZ50" s="11"/>
    </row>
    <row r="51" spans="3:52" ht="16">
      <c r="C51" s="45"/>
      <c r="D51" s="55"/>
      <c r="E51" s="55"/>
      <c r="F51" s="55"/>
      <c r="G51" s="55"/>
      <c r="H51" s="44"/>
      <c r="I51" s="44"/>
      <c r="J51" s="46"/>
      <c r="K51" s="47"/>
      <c r="L51" s="45"/>
      <c r="M51" s="46"/>
      <c r="N51" s="47"/>
      <c r="O51" s="45"/>
      <c r="P51" s="46"/>
      <c r="Q51" s="47"/>
      <c r="R51" s="45"/>
      <c r="S51" s="55"/>
      <c r="T51" s="55"/>
      <c r="U51" s="55"/>
      <c r="V51" s="55"/>
      <c r="AG51" s="9"/>
      <c r="AH51" s="9"/>
      <c r="AI51" s="9"/>
      <c r="AJ51" s="9"/>
      <c r="AU51" s="9"/>
      <c r="AV51" s="9"/>
      <c r="AW51" s="9"/>
      <c r="AX51" s="9"/>
      <c r="AY51" s="9"/>
      <c r="AZ51" s="9"/>
    </row>
    <row r="52" spans="3:52" ht="16">
      <c r="C52" s="45"/>
      <c r="D52" s="55"/>
      <c r="E52" s="55"/>
      <c r="F52" s="55"/>
      <c r="G52" s="55"/>
      <c r="H52" s="44"/>
      <c r="I52" s="44"/>
      <c r="J52" s="46"/>
      <c r="K52" s="46"/>
      <c r="L52" s="56"/>
      <c r="M52" s="46"/>
      <c r="N52" s="46"/>
      <c r="O52" s="56"/>
      <c r="P52" s="57"/>
      <c r="Q52" s="46"/>
      <c r="R52" s="58"/>
      <c r="S52" s="55"/>
      <c r="T52" s="55"/>
      <c r="U52" s="55"/>
      <c r="V52" s="55"/>
      <c r="AG52" s="9"/>
      <c r="AH52" s="9"/>
      <c r="AI52" s="9"/>
      <c r="AJ52" s="9"/>
      <c r="AU52" s="9"/>
      <c r="AV52" s="9"/>
      <c r="AW52" s="9"/>
      <c r="AX52" s="9"/>
      <c r="AY52" s="9"/>
      <c r="AZ52" s="9"/>
    </row>
    <row r="53" spans="3:52" ht="44" customHeight="1">
      <c r="C53" s="45"/>
      <c r="D53" s="55"/>
      <c r="E53" s="55"/>
      <c r="F53" s="55"/>
      <c r="G53" s="55"/>
      <c r="H53" s="44"/>
      <c r="I53" s="50"/>
      <c r="J53" s="29"/>
      <c r="K53" s="29"/>
      <c r="L53" s="59"/>
      <c r="M53" s="29"/>
      <c r="N53" s="29"/>
      <c r="O53" s="59"/>
      <c r="P53" s="56"/>
      <c r="Q53" s="29"/>
      <c r="R53" s="29"/>
      <c r="S53" s="55"/>
      <c r="T53" s="55"/>
      <c r="U53" s="55"/>
      <c r="V53" s="55"/>
      <c r="AG53" s="9"/>
      <c r="AH53" s="9"/>
      <c r="AI53" s="9"/>
      <c r="AJ53" s="9"/>
      <c r="AU53" s="9"/>
      <c r="AV53" s="9"/>
      <c r="AW53" s="9"/>
      <c r="AX53" s="9"/>
      <c r="AY53" s="9"/>
      <c r="AZ53" s="9"/>
    </row>
    <row r="54" spans="3:52" ht="40.5" customHeight="1">
      <c r="C54" s="45"/>
      <c r="D54" s="55"/>
      <c r="E54" s="55"/>
      <c r="F54" s="55"/>
      <c r="G54" s="55"/>
      <c r="H54" s="44"/>
      <c r="I54" s="50"/>
      <c r="J54" s="29"/>
      <c r="K54" s="29"/>
      <c r="L54" s="59"/>
      <c r="M54" s="29"/>
      <c r="N54" s="29"/>
      <c r="O54" s="59"/>
      <c r="P54" s="56"/>
      <c r="Q54" s="29"/>
      <c r="R54" s="29"/>
      <c r="S54" s="55"/>
      <c r="T54" s="55"/>
      <c r="U54" s="55"/>
      <c r="V54" s="55"/>
    </row>
    <row r="55" spans="3:52" ht="65" customHeight="1">
      <c r="C55" s="45"/>
      <c r="D55" s="55"/>
      <c r="E55" s="55"/>
      <c r="F55" s="55"/>
      <c r="G55" s="55"/>
      <c r="H55" s="44"/>
      <c r="I55" s="50"/>
      <c r="J55" s="29"/>
      <c r="K55" s="29"/>
      <c r="L55" s="59"/>
      <c r="M55" s="29"/>
      <c r="N55" s="29"/>
      <c r="O55" s="59"/>
      <c r="P55" s="56"/>
      <c r="Q55" s="29"/>
      <c r="R55" s="29"/>
      <c r="S55" s="55"/>
      <c r="T55" s="55"/>
      <c r="U55" s="55"/>
      <c r="V55" s="55"/>
      <c r="AG55" s="9"/>
      <c r="AH55" s="10"/>
      <c r="AI55" s="10"/>
      <c r="AJ55" s="11"/>
      <c r="AU55" s="9"/>
      <c r="AV55" s="10"/>
      <c r="AW55" s="10"/>
      <c r="AX55" s="10"/>
      <c r="AY55" s="10"/>
      <c r="AZ55" s="11"/>
    </row>
    <row r="56" spans="3:52">
      <c r="C56" s="45"/>
      <c r="D56" s="55"/>
      <c r="E56" s="55"/>
      <c r="F56" s="55"/>
      <c r="G56" s="55"/>
      <c r="H56" s="55"/>
      <c r="I56" s="55"/>
      <c r="J56" s="55"/>
      <c r="K56" s="55"/>
      <c r="L56" s="55"/>
      <c r="M56" s="55"/>
      <c r="N56" s="55"/>
      <c r="O56" s="55"/>
      <c r="P56" s="55"/>
      <c r="Q56" s="55"/>
      <c r="R56" s="55"/>
      <c r="S56" s="55"/>
      <c r="T56" s="55"/>
      <c r="U56" s="55"/>
      <c r="V56" s="55"/>
      <c r="AG56" s="9"/>
      <c r="AH56" s="9"/>
      <c r="AI56" s="9"/>
      <c r="AJ56" s="9"/>
      <c r="AU56" s="9"/>
      <c r="AV56" s="9"/>
      <c r="AW56" s="9"/>
      <c r="AX56" s="9"/>
      <c r="AY56" s="9"/>
      <c r="AZ56" s="9"/>
    </row>
    <row r="57" spans="3:52" ht="16">
      <c r="C57" s="45"/>
      <c r="D57" s="55"/>
      <c r="E57" s="55"/>
      <c r="F57" s="55"/>
      <c r="G57" s="55"/>
      <c r="H57" s="44"/>
      <c r="I57" s="46"/>
      <c r="J57" s="46"/>
      <c r="K57" s="46"/>
      <c r="L57" s="46"/>
      <c r="M57" s="47"/>
      <c r="N57" s="45"/>
      <c r="O57" s="46"/>
      <c r="P57" s="46"/>
      <c r="Q57" s="55"/>
      <c r="R57" s="55"/>
      <c r="S57" s="55"/>
      <c r="T57" s="55"/>
      <c r="U57" s="55"/>
      <c r="V57" s="55"/>
      <c r="AG57" s="9"/>
      <c r="AH57" s="9"/>
      <c r="AI57" s="9"/>
      <c r="AJ57" s="9"/>
      <c r="AU57" s="9"/>
      <c r="AV57" s="9"/>
      <c r="AW57" s="9"/>
      <c r="AX57" s="9"/>
      <c r="AY57" s="9"/>
      <c r="AZ57" s="9"/>
    </row>
    <row r="58" spans="3:52" ht="16">
      <c r="C58" s="45"/>
      <c r="D58" s="55"/>
      <c r="E58" s="55"/>
      <c r="F58" s="55"/>
      <c r="G58" s="55"/>
      <c r="H58" s="44"/>
      <c r="I58" s="46"/>
      <c r="J58" s="46"/>
      <c r="K58" s="56"/>
      <c r="L58" s="46"/>
      <c r="M58" s="46"/>
      <c r="N58" s="56"/>
      <c r="O58" s="57"/>
      <c r="P58" s="57"/>
      <c r="Q58" s="55"/>
      <c r="R58" s="55"/>
      <c r="S58" s="55"/>
      <c r="T58" s="55"/>
      <c r="U58" s="55"/>
      <c r="V58" s="55"/>
      <c r="AG58" s="9"/>
      <c r="AH58" s="9"/>
      <c r="AI58" s="9"/>
      <c r="AJ58" s="9"/>
      <c r="AU58" s="9"/>
      <c r="AV58" s="9"/>
      <c r="AW58" s="9"/>
      <c r="AX58" s="9"/>
      <c r="AY58" s="9"/>
      <c r="AZ58" s="9"/>
    </row>
    <row r="59" spans="3:52" ht="16">
      <c r="C59" s="45"/>
      <c r="D59" s="55"/>
      <c r="E59" s="55"/>
      <c r="F59" s="55"/>
      <c r="G59" s="55"/>
      <c r="H59" s="44"/>
      <c r="I59" s="37"/>
      <c r="J59" s="37"/>
      <c r="K59" s="60"/>
      <c r="L59" s="22"/>
      <c r="M59" s="22"/>
      <c r="N59" s="61"/>
      <c r="O59" s="60"/>
      <c r="P59" s="60"/>
      <c r="Q59" s="55"/>
      <c r="R59" s="55"/>
      <c r="S59" s="55"/>
      <c r="T59" s="55"/>
      <c r="U59" s="55"/>
      <c r="V59" s="55"/>
    </row>
    <row r="60" spans="3:52" ht="16">
      <c r="C60" s="45"/>
      <c r="D60" s="55"/>
      <c r="E60" s="55"/>
      <c r="F60" s="55"/>
      <c r="G60" s="55"/>
      <c r="H60" s="44"/>
      <c r="I60" s="37"/>
      <c r="J60" s="37"/>
      <c r="K60" s="60"/>
      <c r="L60" s="22"/>
      <c r="M60" s="22"/>
      <c r="N60" s="61"/>
      <c r="O60" s="60"/>
      <c r="P60" s="60"/>
      <c r="Q60" s="55"/>
      <c r="R60" s="55"/>
      <c r="S60" s="55"/>
      <c r="T60" s="55"/>
      <c r="U60" s="55"/>
      <c r="V60" s="55"/>
      <c r="AG60" s="14"/>
      <c r="AH60" s="14"/>
      <c r="AI60" s="14"/>
    </row>
    <row r="61" spans="3:52" ht="16">
      <c r="C61" s="45"/>
      <c r="D61" s="55"/>
      <c r="E61" s="55"/>
      <c r="F61" s="55"/>
      <c r="G61" s="55"/>
      <c r="H61" s="44"/>
      <c r="I61" s="37"/>
      <c r="J61" s="37"/>
      <c r="K61" s="60"/>
      <c r="L61" s="37"/>
      <c r="M61" s="37"/>
      <c r="N61" s="60"/>
      <c r="O61" s="60"/>
      <c r="P61" s="60"/>
      <c r="Q61" s="55"/>
      <c r="R61" s="55"/>
      <c r="S61" s="55"/>
      <c r="T61" s="55"/>
      <c r="U61" s="55"/>
      <c r="V61" s="55"/>
      <c r="AG61" s="14"/>
      <c r="AH61" s="14"/>
      <c r="AI61" s="14"/>
    </row>
    <row r="62" spans="3:52">
      <c r="C62" s="45"/>
      <c r="D62" s="55"/>
      <c r="E62" s="55"/>
      <c r="F62" s="55"/>
      <c r="G62" s="55"/>
      <c r="H62" s="55"/>
      <c r="I62" s="55"/>
      <c r="J62" s="55"/>
      <c r="K62" s="55"/>
      <c r="L62" s="55"/>
      <c r="M62" s="55"/>
      <c r="N62" s="55"/>
      <c r="O62" s="55"/>
      <c r="P62" s="55"/>
      <c r="Q62" s="55"/>
      <c r="R62" s="55"/>
      <c r="S62" s="55"/>
      <c r="T62" s="55"/>
      <c r="U62" s="55"/>
      <c r="V62" s="55"/>
    </row>
    <row r="63" spans="3:52" ht="16">
      <c r="C63" s="45"/>
      <c r="D63" s="55"/>
      <c r="E63" s="55"/>
      <c r="F63" s="55"/>
      <c r="G63" s="55"/>
      <c r="H63" s="55"/>
      <c r="I63" s="46"/>
      <c r="J63" s="55"/>
      <c r="K63" s="55"/>
      <c r="L63" s="55"/>
      <c r="M63" s="55"/>
      <c r="N63" s="55"/>
      <c r="O63" s="55"/>
      <c r="P63" s="55"/>
      <c r="Q63" s="55"/>
      <c r="R63" s="55"/>
      <c r="S63" s="55"/>
      <c r="T63" s="55"/>
      <c r="U63" s="55"/>
      <c r="V63" s="55"/>
    </row>
    <row r="64" spans="3:52" ht="16">
      <c r="C64" s="45"/>
      <c r="D64" s="55"/>
      <c r="E64" s="55"/>
      <c r="F64" s="55"/>
      <c r="G64" s="55"/>
      <c r="H64" s="55"/>
      <c r="I64" s="37"/>
      <c r="J64" s="7"/>
      <c r="K64" s="62"/>
      <c r="L64" s="55"/>
      <c r="M64" s="55"/>
      <c r="N64" s="55"/>
      <c r="O64" s="55"/>
      <c r="P64" s="55"/>
      <c r="Q64" s="55"/>
      <c r="R64" s="55"/>
      <c r="S64" s="55"/>
      <c r="T64" s="55"/>
      <c r="U64" s="55"/>
      <c r="V64" s="55"/>
    </row>
    <row r="65" spans="3:22" ht="16">
      <c r="C65" s="45"/>
      <c r="D65" s="55"/>
      <c r="E65" s="55"/>
      <c r="F65" s="55"/>
      <c r="G65" s="55"/>
      <c r="H65" s="55"/>
      <c r="I65" s="37"/>
      <c r="J65" s="7"/>
      <c r="K65" s="62"/>
      <c r="L65" s="55"/>
      <c r="M65" s="55"/>
      <c r="N65" s="55"/>
      <c r="O65" s="55"/>
      <c r="P65" s="55"/>
      <c r="Q65" s="55"/>
      <c r="R65" s="55"/>
      <c r="S65" s="55"/>
      <c r="T65" s="55"/>
      <c r="U65" s="55"/>
      <c r="V65" s="55"/>
    </row>
    <row r="66" spans="3:22" ht="16">
      <c r="C66" s="45"/>
      <c r="D66" s="55"/>
      <c r="E66" s="55"/>
      <c r="F66" s="55"/>
      <c r="G66" s="55"/>
      <c r="H66" s="55"/>
      <c r="I66" s="37"/>
      <c r="J66" s="7"/>
      <c r="K66" s="62"/>
      <c r="L66" s="55"/>
      <c r="M66" s="55"/>
      <c r="N66" s="55"/>
      <c r="O66" s="55"/>
      <c r="P66" s="55"/>
      <c r="Q66" s="55"/>
      <c r="R66" s="55"/>
      <c r="S66" s="55"/>
      <c r="T66" s="55"/>
      <c r="U66" s="55"/>
      <c r="V66" s="55"/>
    </row>
    <row r="67" spans="3:22">
      <c r="C67" s="45"/>
      <c r="D67" s="55"/>
      <c r="E67" s="55"/>
      <c r="F67" s="55"/>
      <c r="G67" s="55"/>
      <c r="H67" s="55"/>
      <c r="I67" s="55"/>
      <c r="J67" s="55"/>
      <c r="K67" s="55"/>
      <c r="L67" s="55"/>
      <c r="M67" s="55"/>
      <c r="N67" s="55"/>
      <c r="O67" s="55"/>
      <c r="P67" s="55"/>
      <c r="Q67" s="55"/>
      <c r="R67" s="55"/>
      <c r="S67" s="55"/>
      <c r="T67" s="55"/>
      <c r="U67" s="55"/>
      <c r="V67" s="55"/>
    </row>
    <row r="68" spans="3:22">
      <c r="C68" s="45"/>
      <c r="D68" s="55"/>
      <c r="E68" s="55"/>
      <c r="F68" s="55"/>
      <c r="G68" s="55"/>
      <c r="H68" s="55"/>
      <c r="I68" s="55"/>
      <c r="J68" s="55"/>
      <c r="K68" s="55"/>
      <c r="L68" s="55"/>
      <c r="M68" s="55"/>
      <c r="N68" s="55"/>
      <c r="O68" s="55"/>
      <c r="P68" s="55"/>
      <c r="Q68" s="55"/>
      <c r="R68" s="55"/>
      <c r="S68" s="55"/>
      <c r="T68" s="55"/>
      <c r="U68" s="55"/>
      <c r="V68" s="55"/>
    </row>
    <row r="69" spans="3:22">
      <c r="C69" s="45"/>
      <c r="D69" s="55"/>
      <c r="E69" s="55"/>
      <c r="F69" s="55"/>
      <c r="G69" s="55"/>
      <c r="H69" s="55"/>
      <c r="I69" s="55"/>
      <c r="J69" s="55"/>
      <c r="K69" s="55"/>
      <c r="L69" s="55"/>
      <c r="M69" s="55"/>
      <c r="N69" s="55"/>
      <c r="O69" s="55"/>
      <c r="P69" s="55"/>
      <c r="Q69" s="55"/>
      <c r="R69" s="55"/>
      <c r="S69" s="55"/>
      <c r="T69" s="55"/>
      <c r="U69" s="55"/>
      <c r="V69" s="55"/>
    </row>
    <row r="70" spans="3:22">
      <c r="C70" s="45"/>
      <c r="D70" s="55"/>
      <c r="E70" s="55"/>
      <c r="F70" s="55"/>
      <c r="G70" s="55"/>
      <c r="H70" s="55"/>
      <c r="I70" s="55"/>
      <c r="J70" s="55"/>
      <c r="K70" s="55"/>
      <c r="L70" s="55"/>
      <c r="M70" s="55"/>
      <c r="N70" s="55"/>
      <c r="O70" s="55"/>
      <c r="P70" s="55"/>
      <c r="Q70" s="55"/>
      <c r="R70" s="55"/>
      <c r="S70" s="55"/>
      <c r="T70" s="55"/>
      <c r="U70" s="55"/>
      <c r="V70" s="55"/>
    </row>
  </sheetData>
  <mergeCells count="26">
    <mergeCell ref="AM45:AR45"/>
    <mergeCell ref="AS45:AS46"/>
    <mergeCell ref="AM46:AN46"/>
    <mergeCell ref="AB45:AD45"/>
    <mergeCell ref="AE45:AE46"/>
    <mergeCell ref="AL13:AQ13"/>
    <mergeCell ref="AR13:AR14"/>
    <mergeCell ref="BB13:BD13"/>
    <mergeCell ref="BE13:BE14"/>
    <mergeCell ref="AL14:AM14"/>
    <mergeCell ref="B2:F2"/>
    <mergeCell ref="B3:B4"/>
    <mergeCell ref="B8:F8"/>
    <mergeCell ref="B9:F9"/>
    <mergeCell ref="AK3:AK4"/>
    <mergeCell ref="D3:D4"/>
    <mergeCell ref="F3:H3"/>
    <mergeCell ref="I3:K3"/>
    <mergeCell ref="L3:N3"/>
    <mergeCell ref="O3:Q3"/>
    <mergeCell ref="R3:R4"/>
    <mergeCell ref="W3:W4"/>
    <mergeCell ref="Y3:AA3"/>
    <mergeCell ref="AB3:AD3"/>
    <mergeCell ref="AE3:AG3"/>
    <mergeCell ref="AH3:AJ3"/>
  </mergeCells>
  <phoneticPr fontId="1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04387-1825-4F8D-AAB4-1BC000A6A688}">
  <dimension ref="A1:E36"/>
  <sheetViews>
    <sheetView topLeftCell="A99" workbookViewId="0">
      <selection activeCell="C3" sqref="C3"/>
    </sheetView>
  </sheetViews>
  <sheetFormatPr baseColWidth="10" defaultColWidth="8.83203125" defaultRowHeight="15"/>
  <cols>
    <col min="2" max="2" width="14.1640625" customWidth="1"/>
    <col min="3" max="3" width="12.1640625" customWidth="1"/>
    <col min="4" max="4" width="11.6640625" customWidth="1"/>
    <col min="5" max="5" width="13.1640625" customWidth="1"/>
  </cols>
  <sheetData>
    <row r="1" spans="1:5">
      <c r="A1" s="63"/>
    </row>
    <row r="2" spans="1:5">
      <c r="A2" s="66" t="s">
        <v>15</v>
      </c>
      <c r="B2" s="9"/>
      <c r="C2" s="9" t="s">
        <v>14</v>
      </c>
      <c r="D2" s="9" t="s">
        <v>16</v>
      </c>
      <c r="E2" s="9" t="s">
        <v>12</v>
      </c>
    </row>
    <row r="3" spans="1:5">
      <c r="A3" s="66" t="s">
        <v>17</v>
      </c>
      <c r="B3" s="9" t="s">
        <v>18</v>
      </c>
      <c r="C3" s="67">
        <v>-559.66585068400002</v>
      </c>
      <c r="D3" s="67">
        <v>-561.07691314701299</v>
      </c>
      <c r="E3" s="67">
        <v>-560.01499999999999</v>
      </c>
    </row>
    <row r="4" spans="1:5">
      <c r="A4" s="66"/>
      <c r="B4" s="9" t="s">
        <v>19</v>
      </c>
      <c r="C4" s="67">
        <v>-528.03339169399999</v>
      </c>
      <c r="D4" s="67">
        <v>-527.49349768052798</v>
      </c>
      <c r="E4" s="67">
        <v>-528.56326766799998</v>
      </c>
    </row>
    <row r="5" spans="1:5" ht="13" customHeight="1">
      <c r="A5" s="66" t="s">
        <v>20</v>
      </c>
      <c r="B5" s="9" t="s">
        <v>18</v>
      </c>
      <c r="C5" s="67">
        <v>-599.40803444400001</v>
      </c>
      <c r="D5" s="67">
        <v>-598.50546350068305</v>
      </c>
      <c r="E5" s="67">
        <v>-599.08100000000002</v>
      </c>
    </row>
    <row r="6" spans="1:5">
      <c r="A6" s="66"/>
      <c r="B6" s="11" t="s">
        <v>19</v>
      </c>
      <c r="C6" s="67">
        <v>-580.89709937800001</v>
      </c>
      <c r="D6" s="67">
        <v>-578.85760886978198</v>
      </c>
      <c r="E6" s="67">
        <v>-580.84617053099998</v>
      </c>
    </row>
    <row r="7" spans="1:5" ht="13" customHeight="1">
      <c r="A7" s="66" t="s">
        <v>21</v>
      </c>
      <c r="B7" s="11" t="s">
        <v>18</v>
      </c>
      <c r="C7" s="67">
        <v>-624.22146389599993</v>
      </c>
      <c r="D7" s="67">
        <v>-622.73697753924898</v>
      </c>
      <c r="E7" s="67">
        <v>-624.00400000000002</v>
      </c>
    </row>
    <row r="8" spans="1:5">
      <c r="A8" s="66"/>
      <c r="B8" s="11" t="s">
        <v>19</v>
      </c>
      <c r="C8" s="67">
        <v>-623.67748506800001</v>
      </c>
      <c r="D8" s="67">
        <v>-622.54771990382596</v>
      </c>
      <c r="E8" s="67">
        <v>-623.80364598799997</v>
      </c>
    </row>
    <row r="11" spans="1:5">
      <c r="A11" s="127"/>
      <c r="C11" s="14"/>
      <c r="D11" s="14"/>
      <c r="E11" s="14"/>
    </row>
    <row r="12" spans="1:5">
      <c r="A12" s="128"/>
      <c r="C12" s="14"/>
      <c r="D12" s="14"/>
      <c r="E12" s="14"/>
    </row>
    <row r="13" spans="1:5">
      <c r="A13" s="127"/>
      <c r="C13" s="14"/>
      <c r="D13" s="14"/>
      <c r="E13" s="14"/>
    </row>
    <row r="14" spans="1:5">
      <c r="A14" s="128"/>
      <c r="C14" s="14"/>
      <c r="D14" s="14"/>
      <c r="E14" s="14"/>
    </row>
    <row r="15" spans="1:5">
      <c r="A15" s="127"/>
      <c r="C15" s="14"/>
      <c r="D15" s="14"/>
      <c r="E15" s="14"/>
    </row>
    <row r="16" spans="1:5">
      <c r="A16" s="128"/>
      <c r="C16" s="14"/>
      <c r="D16" s="14"/>
      <c r="E16" s="14"/>
    </row>
    <row r="17" spans="1:2">
      <c r="A17" s="63"/>
    </row>
    <row r="21" spans="1:2" ht="13" customHeight="1"/>
    <row r="23" spans="1:2" ht="13" customHeight="1"/>
    <row r="25" spans="1:2" ht="18">
      <c r="A25" s="63"/>
      <c r="B25" s="65"/>
    </row>
    <row r="26" spans="1:2" ht="18">
      <c r="A26" s="63"/>
      <c r="B26" s="65"/>
    </row>
    <row r="27" spans="1:2">
      <c r="A27" s="63"/>
    </row>
    <row r="28" spans="1:2">
      <c r="A28" s="63"/>
    </row>
    <row r="29" spans="1:2">
      <c r="A29" s="63"/>
    </row>
    <row r="30" spans="1:2">
      <c r="A30" s="63"/>
    </row>
    <row r="31" spans="1:2">
      <c r="A31" s="63"/>
    </row>
    <row r="32" spans="1:2">
      <c r="A32" s="63"/>
    </row>
    <row r="33" spans="1:1">
      <c r="A33" s="63"/>
    </row>
    <row r="34" spans="1:1">
      <c r="A34" s="63"/>
    </row>
    <row r="35" spans="1:1">
      <c r="A35" s="63"/>
    </row>
    <row r="36" spans="1:1">
      <c r="A36" s="63"/>
    </row>
  </sheetData>
  <mergeCells count="3">
    <mergeCell ref="A11:A12"/>
    <mergeCell ref="A13:A14"/>
    <mergeCell ref="A15:A16"/>
  </mergeCells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63B80-1E79-4255-88D3-5CF989E5948F}">
  <dimension ref="A1:E5"/>
  <sheetViews>
    <sheetView workbookViewId="0">
      <selection activeCell="E1" sqref="E1:E5"/>
    </sheetView>
  </sheetViews>
  <sheetFormatPr baseColWidth="10" defaultColWidth="8.83203125" defaultRowHeight="15"/>
  <cols>
    <col min="1" max="1" width="14.6640625" customWidth="1"/>
    <col min="4" max="5" width="12.6640625" customWidth="1"/>
  </cols>
  <sheetData>
    <row r="1" spans="1:5" ht="17" thickBot="1">
      <c r="A1" s="129" t="s">
        <v>22</v>
      </c>
      <c r="B1" s="130"/>
      <c r="C1" s="131"/>
      <c r="D1" s="112" t="s">
        <v>5</v>
      </c>
      <c r="E1" s="112"/>
    </row>
    <row r="2" spans="1:5" ht="16" customHeight="1" thickBot="1">
      <c r="A2" s="42" t="s">
        <v>14</v>
      </c>
      <c r="B2" s="4" t="s">
        <v>9</v>
      </c>
      <c r="C2" s="4" t="s">
        <v>11</v>
      </c>
      <c r="D2" s="112"/>
      <c r="E2" s="112"/>
    </row>
    <row r="3" spans="1:5" ht="18" thickBot="1">
      <c r="A3" s="12">
        <v>0.86071920911790001</v>
      </c>
      <c r="B3" s="13">
        <v>0.91380473484305746</v>
      </c>
      <c r="C3" s="13">
        <v>0.85580163675372134</v>
      </c>
      <c r="D3" s="68">
        <v>0.4</v>
      </c>
      <c r="E3" s="68" t="s">
        <v>42</v>
      </c>
    </row>
    <row r="4" spans="1:5" ht="18" thickBot="1">
      <c r="A4" s="12">
        <v>0.5036825431458597</v>
      </c>
      <c r="B4" s="13">
        <v>0.53461812450681667</v>
      </c>
      <c r="C4" s="13">
        <v>0.49616970985149039</v>
      </c>
      <c r="D4" s="68">
        <v>0.1</v>
      </c>
      <c r="E4" s="68" t="s">
        <v>43</v>
      </c>
    </row>
    <row r="5" spans="1:5" ht="18" thickBot="1">
      <c r="A5" s="12">
        <v>1.4801663909878556E-2</v>
      </c>
      <c r="B5" s="13">
        <v>5.1497002598595645E-3</v>
      </c>
      <c r="C5" s="13">
        <v>5.451632666520702E-3</v>
      </c>
      <c r="D5" s="68">
        <v>-0.37</v>
      </c>
      <c r="E5" s="68" t="s">
        <v>44</v>
      </c>
    </row>
  </sheetData>
  <mergeCells count="3">
    <mergeCell ref="A1:C1"/>
    <mergeCell ref="D1:D2"/>
    <mergeCell ref="E1:E2"/>
  </mergeCells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1FC65-40F8-4A66-B433-228D8AE591C0}">
  <dimension ref="A1:K43"/>
  <sheetViews>
    <sheetView zoomScale="80" zoomScaleNormal="80" workbookViewId="0">
      <selection activeCell="Z190" sqref="Z190"/>
    </sheetView>
  </sheetViews>
  <sheetFormatPr baseColWidth="10" defaultColWidth="8.83203125" defaultRowHeight="15"/>
  <cols>
    <col min="1" max="1" width="22.5" style="86" bestFit="1" customWidth="1"/>
    <col min="2" max="2" width="14.1640625" style="86" customWidth="1"/>
    <col min="3" max="3" width="16.1640625" style="86" customWidth="1"/>
    <col min="4" max="6" width="14.5" style="86" bestFit="1" customWidth="1"/>
    <col min="7" max="7" width="15.5" style="86" bestFit="1" customWidth="1"/>
    <col min="8" max="8" width="13.6640625" style="86" bestFit="1" customWidth="1"/>
    <col min="9" max="9" width="11.83203125" style="86" customWidth="1"/>
    <col min="10" max="10" width="11.33203125" style="86" customWidth="1"/>
    <col min="11" max="16384" width="8.83203125" style="86"/>
  </cols>
  <sheetData>
    <row r="1" spans="1:11">
      <c r="A1" s="85"/>
    </row>
    <row r="2" spans="1:11" ht="43" customHeight="1">
      <c r="A2" s="93" t="s">
        <v>69</v>
      </c>
      <c r="C2" s="86" t="s">
        <v>66</v>
      </c>
      <c r="D2" s="87" t="s">
        <v>58</v>
      </c>
      <c r="F2" s="87" t="s">
        <v>60</v>
      </c>
      <c r="G2" s="86" t="s">
        <v>59</v>
      </c>
    </row>
    <row r="3" spans="1:11">
      <c r="A3" s="88" t="s">
        <v>17</v>
      </c>
      <c r="B3" s="94" t="s">
        <v>24</v>
      </c>
      <c r="C3" s="98">
        <v>-753.2113344725999</v>
      </c>
      <c r="D3" s="98">
        <v>-760.13290963899999</v>
      </c>
      <c r="E3" s="94"/>
      <c r="F3" s="98">
        <v>-765.27954530355203</v>
      </c>
      <c r="G3" s="98">
        <v>-766.11446521599999</v>
      </c>
      <c r="K3" s="89"/>
    </row>
    <row r="4" spans="1:11">
      <c r="A4" s="88"/>
      <c r="B4" s="94"/>
      <c r="C4" s="100">
        <f t="shared" ref="C4:F4" si="0">C3-$G$3</f>
        <v>12.903130743400084</v>
      </c>
      <c r="D4" s="100">
        <f t="shared" si="0"/>
        <v>5.9815555769999946</v>
      </c>
      <c r="E4" s="100"/>
      <c r="F4" s="100">
        <f t="shared" si="0"/>
        <v>0.83491991244795827</v>
      </c>
      <c r="G4" s="100">
        <f>G3-$G$3</f>
        <v>0</v>
      </c>
      <c r="K4" s="89"/>
    </row>
    <row r="5" spans="1:11" ht="30">
      <c r="A5" s="88"/>
      <c r="C5" s="90" t="s">
        <v>68</v>
      </c>
      <c r="D5" s="90" t="s">
        <v>67</v>
      </c>
      <c r="E5" s="90" t="s">
        <v>65</v>
      </c>
      <c r="F5" s="90" t="s">
        <v>64</v>
      </c>
      <c r="G5" s="82" t="s">
        <v>59</v>
      </c>
    </row>
    <row r="6" spans="1:11">
      <c r="A6" s="88"/>
      <c r="B6" s="83" t="s">
        <v>62</v>
      </c>
      <c r="C6" s="84">
        <v>209.25576000000001</v>
      </c>
      <c r="D6" s="84">
        <v>208.61637999999999</v>
      </c>
      <c r="E6" s="84">
        <v>205.08632</v>
      </c>
      <c r="F6" s="84">
        <v>205.92921999999999</v>
      </c>
      <c r="G6" s="84">
        <v>206.099465216</v>
      </c>
    </row>
    <row r="7" spans="1:11">
      <c r="A7" s="88"/>
      <c r="B7" s="96" t="s">
        <v>18</v>
      </c>
      <c r="C7" s="99">
        <f>C6+$G$3</f>
        <v>-556.85870521599998</v>
      </c>
      <c r="D7" s="99">
        <f>D6+$G$3</f>
        <v>-557.49808521599994</v>
      </c>
      <c r="E7" s="99">
        <f>E6+$G$3</f>
        <v>-561.02814521599998</v>
      </c>
      <c r="F7" s="99">
        <f>F6+$G$3</f>
        <v>-560.185245216</v>
      </c>
      <c r="G7" s="99">
        <f>G6+$G$3</f>
        <v>-560.01499999999999</v>
      </c>
    </row>
    <row r="8" spans="1:11">
      <c r="A8" s="88"/>
      <c r="B8" s="96"/>
      <c r="C8" s="100">
        <f t="shared" ref="C8:F8" si="1">C7-$G$7</f>
        <v>3.1562947840000106</v>
      </c>
      <c r="D8" s="100">
        <f t="shared" si="1"/>
        <v>2.5169147840000505</v>
      </c>
      <c r="E8" s="100">
        <f t="shared" si="1"/>
        <v>-1.0131452159999981</v>
      </c>
      <c r="F8" s="100">
        <f t="shared" si="1"/>
        <v>-0.17024521600001208</v>
      </c>
      <c r="G8" s="100">
        <f>G7-$G$7</f>
        <v>0</v>
      </c>
    </row>
    <row r="9" spans="1:11">
      <c r="A9" s="88"/>
      <c r="B9" s="83" t="s">
        <v>63</v>
      </c>
      <c r="C9" s="84">
        <v>238.68368000000001</v>
      </c>
      <c r="D9" s="84">
        <v>240.14811</v>
      </c>
      <c r="E9" s="84">
        <v>238.16351999999998</v>
      </c>
      <c r="F9" s="84">
        <v>236.80824999999999</v>
      </c>
      <c r="G9" s="84">
        <v>237.551197548</v>
      </c>
    </row>
    <row r="10" spans="1:11">
      <c r="A10" s="88"/>
      <c r="B10" s="96" t="s">
        <v>19</v>
      </c>
      <c r="C10" s="99">
        <f>C9+$G$3</f>
        <v>-527.430785216</v>
      </c>
      <c r="D10" s="99">
        <f>D9+$G$3</f>
        <v>-525.96635521600001</v>
      </c>
      <c r="E10" s="99">
        <f>E9+$G$3</f>
        <v>-527.95094521600004</v>
      </c>
      <c r="F10" s="99">
        <f>F9+$G$3</f>
        <v>-529.30621521600006</v>
      </c>
      <c r="G10" s="99">
        <f>G9+$G$3</f>
        <v>-528.56326766799998</v>
      </c>
    </row>
    <row r="11" spans="1:11">
      <c r="A11" s="88"/>
      <c r="B11" s="83"/>
      <c r="C11" s="100">
        <f t="shared" ref="C11:F11" si="2">C10-$G$10</f>
        <v>1.1324824519999765</v>
      </c>
      <c r="D11" s="100">
        <f t="shared" si="2"/>
        <v>2.5969124519999696</v>
      </c>
      <c r="E11" s="100">
        <f t="shared" si="2"/>
        <v>0.61232245199994395</v>
      </c>
      <c r="F11" s="100">
        <f t="shared" si="2"/>
        <v>-0.74294754800007468</v>
      </c>
      <c r="G11" s="100">
        <f>G10-$G$10</f>
        <v>0</v>
      </c>
    </row>
    <row r="12" spans="1:11">
      <c r="A12" s="88"/>
      <c r="B12" s="83"/>
      <c r="C12" s="100"/>
      <c r="D12" s="100"/>
      <c r="E12" s="100"/>
      <c r="F12" s="100"/>
      <c r="G12" s="100"/>
    </row>
    <row r="13" spans="1:11" ht="13" customHeight="1">
      <c r="A13" s="88" t="s">
        <v>20</v>
      </c>
      <c r="B13" s="94" t="s">
        <v>24</v>
      </c>
      <c r="C13" s="98">
        <v>-761.35914826800001</v>
      </c>
      <c r="D13" s="98">
        <v>-769.77057028180002</v>
      </c>
      <c r="E13" s="94"/>
      <c r="F13" s="98">
        <v>-771.79245230817094</v>
      </c>
      <c r="G13" s="98">
        <v>-773.12345847200004</v>
      </c>
      <c r="K13" s="89"/>
    </row>
    <row r="14" spans="1:11">
      <c r="A14" s="88"/>
      <c r="B14" s="94"/>
      <c r="C14" s="100">
        <f t="shared" ref="C14:F14" si="3">C13-$G$13</f>
        <v>11.764310204000026</v>
      </c>
      <c r="D14" s="100">
        <f t="shared" si="3"/>
        <v>3.3528881902000194</v>
      </c>
      <c r="E14" s="100"/>
      <c r="F14" s="100">
        <f t="shared" si="3"/>
        <v>1.3310061638291018</v>
      </c>
      <c r="G14" s="100">
        <f>G13-$G$13</f>
        <v>0</v>
      </c>
      <c r="K14" s="89"/>
    </row>
    <row r="15" spans="1:11" ht="30">
      <c r="A15" s="88"/>
      <c r="C15" s="90" t="s">
        <v>68</v>
      </c>
      <c r="D15" s="90" t="s">
        <v>67</v>
      </c>
      <c r="E15" s="90" t="s">
        <v>65</v>
      </c>
      <c r="F15" s="90" t="s">
        <v>64</v>
      </c>
      <c r="G15" s="82" t="s">
        <v>59</v>
      </c>
    </row>
    <row r="16" spans="1:11">
      <c r="A16" s="88"/>
      <c r="B16" s="83" t="s">
        <v>62</v>
      </c>
      <c r="C16" s="84">
        <v>179.32696999999999</v>
      </c>
      <c r="D16" s="84">
        <v>178.86861999999999</v>
      </c>
      <c r="E16" s="84">
        <v>172.15136000000001</v>
      </c>
      <c r="F16" s="84">
        <v>173.91854000000001</v>
      </c>
      <c r="G16" s="84">
        <v>174.04245847199999</v>
      </c>
    </row>
    <row r="17" spans="1:11">
      <c r="A17" s="88"/>
      <c r="B17" s="96" t="s">
        <v>18</v>
      </c>
      <c r="C17" s="97">
        <f>C16+$G$13</f>
        <v>-593.79648847200008</v>
      </c>
      <c r="D17" s="97">
        <f>D16+$G$13</f>
        <v>-594.25483847200007</v>
      </c>
      <c r="E17" s="97">
        <f>E16+$G$13</f>
        <v>-600.97209847199997</v>
      </c>
      <c r="F17" s="97">
        <f>F16+$G$13</f>
        <v>-599.20491847200003</v>
      </c>
      <c r="G17" s="97">
        <f>G16+$G$13</f>
        <v>-599.08100000000002</v>
      </c>
    </row>
    <row r="18" spans="1:11">
      <c r="A18" s="88"/>
      <c r="B18" s="96"/>
      <c r="C18" s="101">
        <f t="shared" ref="C18:F18" si="4">C17-$G$17</f>
        <v>5.2845115279999391</v>
      </c>
      <c r="D18" s="101">
        <f t="shared" si="4"/>
        <v>4.8261615279999432</v>
      </c>
      <c r="E18" s="101">
        <f t="shared" si="4"/>
        <v>-1.8910984719999533</v>
      </c>
      <c r="F18" s="101">
        <f t="shared" si="4"/>
        <v>-0.12391847200001394</v>
      </c>
      <c r="G18" s="101">
        <f>G17-$G$17</f>
        <v>0</v>
      </c>
    </row>
    <row r="19" spans="1:11">
      <c r="A19" s="88"/>
      <c r="B19" s="82" t="s">
        <v>63</v>
      </c>
      <c r="C19" s="84">
        <v>195.55144999999999</v>
      </c>
      <c r="D19" s="84">
        <v>195.19207999999998</v>
      </c>
      <c r="E19" s="84">
        <v>189.85489000000001</v>
      </c>
      <c r="F19" s="84">
        <v>193.12575000000001</v>
      </c>
      <c r="G19" s="84">
        <v>192.277287941</v>
      </c>
    </row>
    <row r="20" spans="1:11">
      <c r="A20" s="88"/>
      <c r="B20" s="94" t="s">
        <v>19</v>
      </c>
      <c r="C20" s="95">
        <f>C19+$G$13</f>
        <v>-577.57200847200011</v>
      </c>
      <c r="D20" s="95">
        <f>D19+$G$13</f>
        <v>-577.93137847200001</v>
      </c>
      <c r="E20" s="95">
        <f>E19+$G$13</f>
        <v>-583.26856847199997</v>
      </c>
      <c r="F20" s="95">
        <f>F19+$G$13</f>
        <v>-579.997708472</v>
      </c>
      <c r="G20" s="95">
        <f>G19+$G$13</f>
        <v>-580.8461705310001</v>
      </c>
    </row>
    <row r="21" spans="1:11">
      <c r="A21" s="88"/>
      <c r="B21" s="94"/>
      <c r="C21" s="102">
        <f t="shared" ref="C21:F21" si="5">C20-$G$20</f>
        <v>3.2741620589999911</v>
      </c>
      <c r="D21" s="102">
        <f t="shared" si="5"/>
        <v>2.9147920590000922</v>
      </c>
      <c r="E21" s="102">
        <f t="shared" si="5"/>
        <v>-2.4223979409998719</v>
      </c>
      <c r="F21" s="102">
        <f t="shared" si="5"/>
        <v>0.84846205900009863</v>
      </c>
      <c r="G21" s="102">
        <f>G20-$G$20</f>
        <v>0</v>
      </c>
    </row>
    <row r="22" spans="1:11">
      <c r="A22" s="88"/>
      <c r="C22" s="92"/>
      <c r="D22" s="92"/>
      <c r="E22" s="92"/>
      <c r="F22" s="92"/>
      <c r="G22" s="92"/>
    </row>
    <row r="23" spans="1:11" ht="13" customHeight="1">
      <c r="A23" s="88" t="s">
        <v>21</v>
      </c>
      <c r="B23" s="94" t="s">
        <v>24</v>
      </c>
      <c r="C23" s="98">
        <v>-807.3012731732</v>
      </c>
      <c r="D23" s="98">
        <v>-816.20535462199996</v>
      </c>
      <c r="E23" s="94"/>
      <c r="F23" s="98">
        <v>-817.92319268205597</v>
      </c>
      <c r="G23" s="98">
        <v>-818.64301579200003</v>
      </c>
      <c r="K23" s="89"/>
    </row>
    <row r="24" spans="1:11" ht="13" customHeight="1">
      <c r="A24" s="88"/>
      <c r="B24" s="94"/>
      <c r="C24" s="100">
        <f t="shared" ref="C24:F24" si="6">C23-$G$23</f>
        <v>11.341742618800026</v>
      </c>
      <c r="D24" s="100">
        <f t="shared" si="6"/>
        <v>2.4376611700000694</v>
      </c>
      <c r="E24" s="100"/>
      <c r="F24" s="100">
        <f t="shared" si="6"/>
        <v>0.71982310994405907</v>
      </c>
      <c r="G24" s="100">
        <f>G23-$G$23</f>
        <v>0</v>
      </c>
      <c r="K24" s="89"/>
    </row>
    <row r="25" spans="1:11" ht="30">
      <c r="A25" s="88"/>
      <c r="C25" s="90" t="s">
        <v>68</v>
      </c>
      <c r="D25" s="90" t="s">
        <v>67</v>
      </c>
      <c r="E25" s="90" t="s">
        <v>65</v>
      </c>
      <c r="F25" s="90" t="s">
        <v>64</v>
      </c>
      <c r="G25" s="82" t="s">
        <v>59</v>
      </c>
    </row>
    <row r="26" spans="1:11">
      <c r="A26" s="88"/>
      <c r="B26" s="82" t="s">
        <v>62</v>
      </c>
      <c r="C26" s="84">
        <v>195.22986</v>
      </c>
      <c r="D26" s="84">
        <v>192.16506999999999</v>
      </c>
      <c r="E26" s="84">
        <v>189.42594</v>
      </c>
      <c r="F26" s="84">
        <v>194.65249</v>
      </c>
      <c r="G26" s="84">
        <v>194.63901579199998</v>
      </c>
    </row>
    <row r="27" spans="1:11">
      <c r="A27" s="88"/>
      <c r="B27" s="96" t="s">
        <v>18</v>
      </c>
      <c r="C27" s="97">
        <f t="shared" ref="C27:F27" si="7">C26+$G$23</f>
        <v>-623.413155792</v>
      </c>
      <c r="D27" s="97">
        <f t="shared" si="7"/>
        <v>-626.47794579200001</v>
      </c>
      <c r="E27" s="97">
        <f t="shared" si="7"/>
        <v>-629.21707579200006</v>
      </c>
      <c r="F27" s="97">
        <f t="shared" si="7"/>
        <v>-623.99052579199997</v>
      </c>
      <c r="G27" s="97">
        <f>G26+$G$23</f>
        <v>-624.00400000000002</v>
      </c>
    </row>
    <row r="28" spans="1:11">
      <c r="A28" s="88"/>
      <c r="B28" s="96"/>
      <c r="C28" s="101">
        <f t="shared" ref="C28:F28" si="8">C27-$G$27</f>
        <v>0.59084420800002135</v>
      </c>
      <c r="D28" s="101">
        <f t="shared" si="8"/>
        <v>-2.473945791999995</v>
      </c>
      <c r="E28" s="101">
        <f t="shared" si="8"/>
        <v>-5.2130757920000406</v>
      </c>
      <c r="F28" s="101">
        <f t="shared" si="8"/>
        <v>1.3474208000047838E-2</v>
      </c>
      <c r="G28" s="101">
        <f>G27-$G$27</f>
        <v>0</v>
      </c>
    </row>
    <row r="29" spans="1:11">
      <c r="A29" s="88"/>
      <c r="B29" s="82" t="s">
        <v>63</v>
      </c>
      <c r="C29" s="84">
        <v>211.57574000000002</v>
      </c>
      <c r="D29" s="84">
        <v>213.88381000000001</v>
      </c>
      <c r="E29" s="84">
        <v>196.29888</v>
      </c>
      <c r="F29" s="84">
        <v>198.31598</v>
      </c>
      <c r="G29" s="84">
        <v>194.83936980300001</v>
      </c>
    </row>
    <row r="30" spans="1:11">
      <c r="A30" s="88"/>
      <c r="B30" s="94" t="s">
        <v>19</v>
      </c>
      <c r="C30" s="95">
        <f t="shared" ref="C30:F30" si="9">C29+$G$23</f>
        <v>-607.06727579200003</v>
      </c>
      <c r="D30" s="95">
        <f t="shared" si="9"/>
        <v>-604.75920579199999</v>
      </c>
      <c r="E30" s="95">
        <f t="shared" si="9"/>
        <v>-622.34413579200009</v>
      </c>
      <c r="F30" s="95">
        <f t="shared" si="9"/>
        <v>-620.32703579200006</v>
      </c>
      <c r="G30" s="95">
        <f>G29+$G$23</f>
        <v>-623.80364598899996</v>
      </c>
    </row>
    <row r="31" spans="1:11">
      <c r="A31" s="88"/>
      <c r="B31" s="94"/>
      <c r="C31" s="102">
        <f t="shared" ref="C31:F31" si="10">C30-$G$30</f>
        <v>16.736370196999928</v>
      </c>
      <c r="D31" s="102">
        <f t="shared" si="10"/>
        <v>19.044440196999972</v>
      </c>
      <c r="E31" s="102">
        <f t="shared" si="10"/>
        <v>1.4595101969998723</v>
      </c>
      <c r="F31" s="102">
        <f t="shared" si="10"/>
        <v>3.4766101969998999</v>
      </c>
      <c r="G31" s="102">
        <f>G30-$G$30</f>
        <v>0</v>
      </c>
    </row>
    <row r="32" spans="1:11">
      <c r="A32" s="85"/>
      <c r="B32" s="85"/>
    </row>
    <row r="33" spans="1:7" ht="45">
      <c r="A33" s="66" t="s">
        <v>61</v>
      </c>
      <c r="B33" s="83"/>
      <c r="C33" s="90" t="s">
        <v>30</v>
      </c>
      <c r="D33" s="90" t="s">
        <v>31</v>
      </c>
      <c r="E33" s="90" t="s">
        <v>29</v>
      </c>
      <c r="F33" s="90" t="s">
        <v>32</v>
      </c>
      <c r="G33" s="82" t="s">
        <v>11</v>
      </c>
    </row>
    <row r="34" spans="1:7">
      <c r="A34" s="66" t="s">
        <v>17</v>
      </c>
      <c r="B34" s="83" t="s">
        <v>18</v>
      </c>
      <c r="C34" s="84">
        <v>209.25576000000001</v>
      </c>
      <c r="D34" s="84">
        <v>208.61637999999999</v>
      </c>
      <c r="E34" s="84">
        <v>205.08632</v>
      </c>
      <c r="F34" s="84">
        <v>205.92921999999999</v>
      </c>
      <c r="G34" s="84">
        <v>206.099465216</v>
      </c>
    </row>
    <row r="35" spans="1:7">
      <c r="A35" s="66"/>
      <c r="B35" s="83" t="s">
        <v>19</v>
      </c>
      <c r="C35" s="84">
        <v>238.68368000000001</v>
      </c>
      <c r="D35" s="84">
        <v>240.14811</v>
      </c>
      <c r="E35" s="84">
        <v>238.16351999999998</v>
      </c>
      <c r="F35" s="84">
        <v>236.80824999999999</v>
      </c>
      <c r="G35" s="84">
        <v>237.551197548</v>
      </c>
    </row>
    <row r="36" spans="1:7">
      <c r="A36" s="66" t="s">
        <v>20</v>
      </c>
      <c r="B36" s="83" t="s">
        <v>18</v>
      </c>
      <c r="C36" s="84">
        <v>179.32696999999999</v>
      </c>
      <c r="D36" s="84">
        <v>178.86861999999999</v>
      </c>
      <c r="E36" s="84">
        <v>172.15136000000001</v>
      </c>
      <c r="F36" s="84">
        <v>173.91854000000001</v>
      </c>
      <c r="G36" s="84">
        <v>174.04245847199999</v>
      </c>
    </row>
    <row r="37" spans="1:7">
      <c r="A37" s="66"/>
      <c r="B37" s="82" t="s">
        <v>19</v>
      </c>
      <c r="C37" s="84">
        <v>195.55144999999999</v>
      </c>
      <c r="D37" s="84">
        <v>195.19207999999998</v>
      </c>
      <c r="E37" s="84">
        <v>189.85489000000001</v>
      </c>
      <c r="F37" s="84">
        <v>193.12575000000001</v>
      </c>
      <c r="G37" s="84">
        <v>192.277287941</v>
      </c>
    </row>
    <row r="38" spans="1:7">
      <c r="A38" s="66" t="s">
        <v>21</v>
      </c>
      <c r="B38" s="82" t="s">
        <v>18</v>
      </c>
      <c r="C38" s="84">
        <v>195.22986</v>
      </c>
      <c r="D38" s="84">
        <v>192.16506999999999</v>
      </c>
      <c r="E38" s="84">
        <v>189.42594</v>
      </c>
      <c r="F38" s="84">
        <v>194.65249</v>
      </c>
      <c r="G38" s="84">
        <v>194.63901579199998</v>
      </c>
    </row>
    <row r="39" spans="1:7">
      <c r="A39" s="66"/>
      <c r="B39" s="82" t="s">
        <v>19</v>
      </c>
      <c r="C39" s="84">
        <v>211.57574000000002</v>
      </c>
      <c r="D39" s="84">
        <v>213.88381000000001</v>
      </c>
      <c r="E39" s="84">
        <v>196.29888</v>
      </c>
      <c r="F39" s="84">
        <v>198.31598</v>
      </c>
      <c r="G39" s="84">
        <v>194.83936980300001</v>
      </c>
    </row>
    <row r="40" spans="1:7">
      <c r="A40" s="85"/>
    </row>
    <row r="41" spans="1:7">
      <c r="A41" s="85"/>
    </row>
    <row r="42" spans="1:7">
      <c r="A42" s="85"/>
    </row>
    <row r="43" spans="1:7">
      <c r="A43" s="85"/>
    </row>
  </sheetData>
  <phoneticPr fontId="1"/>
  <pageMargins left="0.7" right="0.7" top="0.75" bottom="0.75" header="0.3" footer="0.3"/>
  <pageSetup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5B163-F358-45CF-B40E-E796C9AF927E}">
  <dimension ref="A1:Q36"/>
  <sheetViews>
    <sheetView topLeftCell="A56" zoomScale="80" zoomScaleNormal="80" workbookViewId="0">
      <selection activeCell="H3" sqref="H3:Q7"/>
    </sheetView>
  </sheetViews>
  <sheetFormatPr baseColWidth="10" defaultColWidth="8.83203125" defaultRowHeight="15"/>
  <cols>
    <col min="2" max="2" width="14.1640625" customWidth="1"/>
    <col min="3" max="3" width="12.1640625" customWidth="1"/>
    <col min="4" max="4" width="14.6640625" customWidth="1"/>
    <col min="5" max="5" width="13.1640625" customWidth="1"/>
    <col min="6" max="6" width="12.33203125" customWidth="1"/>
    <col min="8" max="8" width="8.6640625" customWidth="1"/>
  </cols>
  <sheetData>
    <row r="1" spans="1:17">
      <c r="A1" s="63"/>
    </row>
    <row r="2" spans="1:17" ht="49.5" customHeight="1">
      <c r="A2" s="66" t="s">
        <v>23</v>
      </c>
      <c r="B2" s="9"/>
      <c r="C2" s="10" t="s">
        <v>25</v>
      </c>
      <c r="D2" s="10" t="s">
        <v>27</v>
      </c>
      <c r="E2" s="10" t="s">
        <v>28</v>
      </c>
      <c r="F2" s="10" t="s">
        <v>26</v>
      </c>
    </row>
    <row r="3" spans="1:17">
      <c r="A3" s="66" t="s">
        <v>17</v>
      </c>
      <c r="B3" s="9" t="s">
        <v>24</v>
      </c>
      <c r="C3" s="67">
        <v>-765.49689527999999</v>
      </c>
      <c r="D3" s="67">
        <v>-765.34694032499999</v>
      </c>
      <c r="E3" s="67">
        <v>-765.89217264399997</v>
      </c>
      <c r="F3" s="67">
        <v>-766.11446521599999</v>
      </c>
      <c r="N3" s="67"/>
      <c r="O3" s="67"/>
      <c r="P3" s="67"/>
      <c r="Q3" s="67"/>
    </row>
    <row r="4" spans="1:17">
      <c r="A4" s="66"/>
      <c r="B4" s="9"/>
      <c r="C4" s="67"/>
      <c r="D4" s="67"/>
      <c r="E4" s="67"/>
      <c r="N4" s="67"/>
      <c r="O4" s="67"/>
      <c r="P4" s="67"/>
    </row>
    <row r="5" spans="1:17" ht="13" customHeight="1">
      <c r="A5" s="66" t="s">
        <v>20</v>
      </c>
      <c r="B5" s="9" t="s">
        <v>24</v>
      </c>
      <c r="C5" s="67">
        <v>-770.31746300700001</v>
      </c>
      <c r="D5" s="67">
        <v>-770.43423919300005</v>
      </c>
      <c r="E5" s="67">
        <v>-772.29414117499994</v>
      </c>
      <c r="F5" s="67">
        <v>-773.12345847200004</v>
      </c>
      <c r="N5" s="67"/>
      <c r="O5" s="67"/>
      <c r="P5" s="67"/>
      <c r="Q5" s="67"/>
    </row>
    <row r="6" spans="1:17">
      <c r="A6" s="66"/>
      <c r="B6" s="11"/>
      <c r="C6" s="67"/>
      <c r="D6" s="67"/>
      <c r="E6" s="67"/>
      <c r="N6" s="67"/>
      <c r="O6" s="67"/>
      <c r="P6" s="67"/>
    </row>
    <row r="7" spans="1:17" ht="13" customHeight="1">
      <c r="A7" s="66" t="s">
        <v>21</v>
      </c>
      <c r="B7" s="11" t="s">
        <v>24</v>
      </c>
      <c r="C7" s="67">
        <v>-818.1907270449999</v>
      </c>
      <c r="D7" s="67">
        <v>-817.64139690600007</v>
      </c>
      <c r="E7" s="67">
        <v>-818.53243333199998</v>
      </c>
      <c r="F7" s="67">
        <v>-818.64301579200003</v>
      </c>
      <c r="H7" s="69"/>
      <c r="I7" s="69"/>
      <c r="J7" s="69"/>
      <c r="K7" s="69"/>
      <c r="N7" s="67"/>
      <c r="O7" s="67"/>
      <c r="P7" s="67"/>
      <c r="Q7" s="67"/>
    </row>
    <row r="8" spans="1:17">
      <c r="A8" s="66"/>
      <c r="B8" s="11"/>
      <c r="C8" s="67"/>
      <c r="D8" s="67"/>
      <c r="E8" s="67"/>
    </row>
    <row r="11" spans="1:17">
      <c r="A11" s="127"/>
      <c r="C11" s="14"/>
      <c r="D11" s="14"/>
      <c r="E11" s="14"/>
    </row>
    <row r="12" spans="1:17">
      <c r="A12" s="128"/>
      <c r="C12" s="14"/>
      <c r="D12" s="14"/>
      <c r="E12" s="14"/>
    </row>
    <row r="13" spans="1:17">
      <c r="A13" s="127"/>
      <c r="C13" s="14"/>
      <c r="D13" s="14"/>
      <c r="E13" s="14"/>
    </row>
    <row r="14" spans="1:17">
      <c r="A14" s="128"/>
      <c r="C14" s="14"/>
      <c r="D14" s="14"/>
      <c r="E14" s="14"/>
    </row>
    <row r="15" spans="1:17">
      <c r="A15" s="127"/>
      <c r="C15" s="14"/>
      <c r="D15" s="14"/>
      <c r="E15" s="14"/>
    </row>
    <row r="16" spans="1:17">
      <c r="A16" s="128"/>
      <c r="C16" s="14"/>
      <c r="D16" s="14"/>
      <c r="E16" s="14"/>
    </row>
    <row r="17" spans="1:2">
      <c r="A17" s="63"/>
    </row>
    <row r="21" spans="1:2" ht="13" customHeight="1"/>
    <row r="23" spans="1:2" ht="13" customHeight="1"/>
    <row r="25" spans="1:2" ht="18">
      <c r="A25" s="63"/>
      <c r="B25" s="65"/>
    </row>
    <row r="26" spans="1:2" ht="18">
      <c r="A26" s="63"/>
      <c r="B26" s="65"/>
    </row>
    <row r="27" spans="1:2">
      <c r="A27" s="63"/>
    </row>
    <row r="28" spans="1:2">
      <c r="A28" s="63"/>
    </row>
    <row r="29" spans="1:2">
      <c r="A29" s="63"/>
    </row>
    <row r="30" spans="1:2">
      <c r="A30" s="63"/>
    </row>
    <row r="31" spans="1:2">
      <c r="A31" s="63"/>
    </row>
    <row r="32" spans="1:2">
      <c r="A32" s="63"/>
    </row>
    <row r="33" spans="1:1">
      <c r="A33" s="63"/>
    </row>
    <row r="34" spans="1:1">
      <c r="A34" s="63"/>
    </row>
    <row r="35" spans="1:1">
      <c r="A35" s="63"/>
    </row>
    <row r="36" spans="1:1">
      <c r="A36" s="63"/>
    </row>
  </sheetData>
  <mergeCells count="3">
    <mergeCell ref="A11:A12"/>
    <mergeCell ref="A13:A14"/>
    <mergeCell ref="A15:A16"/>
  </mergeCells>
  <phoneticPr fontId="1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30510-33A0-4972-A64A-A9D52084D34C}">
  <dimension ref="A1:S36"/>
  <sheetViews>
    <sheetView topLeftCell="A30" zoomScale="90" zoomScaleNormal="90" workbookViewId="0">
      <selection activeCell="A2" sqref="A2:G8"/>
    </sheetView>
  </sheetViews>
  <sheetFormatPr baseColWidth="10" defaultColWidth="8.83203125" defaultRowHeight="15"/>
  <cols>
    <col min="2" max="2" width="14.1640625" customWidth="1"/>
    <col min="3" max="3" width="12.1640625" customWidth="1"/>
    <col min="4" max="4" width="11.6640625" customWidth="1"/>
    <col min="5" max="5" width="13.1640625" customWidth="1"/>
    <col min="6" max="6" width="11.5" customWidth="1"/>
    <col min="7" max="7" width="11.33203125" customWidth="1"/>
  </cols>
  <sheetData>
    <row r="1" spans="1:19">
      <c r="A1" s="63"/>
    </row>
    <row r="2" spans="1:19" ht="60">
      <c r="A2" s="66" t="s">
        <v>34</v>
      </c>
      <c r="B2" s="9"/>
      <c r="C2" s="10" t="s">
        <v>30</v>
      </c>
      <c r="D2" s="10" t="s">
        <v>31</v>
      </c>
      <c r="E2" s="10" t="s">
        <v>29</v>
      </c>
      <c r="F2" s="10" t="s">
        <v>32</v>
      </c>
      <c r="G2" s="11" t="s">
        <v>11</v>
      </c>
    </row>
    <row r="3" spans="1:19">
      <c r="A3" s="66" t="s">
        <v>17</v>
      </c>
      <c r="B3" s="9" t="s">
        <v>18</v>
      </c>
      <c r="C3" s="67">
        <v>209.25576000000001</v>
      </c>
      <c r="D3" s="67">
        <v>208.61637999999999</v>
      </c>
      <c r="E3" s="67">
        <v>205.08632</v>
      </c>
      <c r="F3" s="67">
        <v>205.92921999999999</v>
      </c>
      <c r="G3" s="67">
        <v>206.099465216</v>
      </c>
      <c r="I3" s="70"/>
      <c r="J3" s="70"/>
      <c r="K3" s="70"/>
      <c r="L3" s="70"/>
      <c r="M3" s="70"/>
      <c r="O3" s="67"/>
      <c r="P3" s="67"/>
      <c r="Q3" s="67"/>
      <c r="R3" s="67"/>
      <c r="S3" s="67"/>
    </row>
    <row r="4" spans="1:19">
      <c r="A4" s="66"/>
      <c r="B4" s="9" t="s">
        <v>19</v>
      </c>
      <c r="C4" s="67">
        <v>238.68368000000001</v>
      </c>
      <c r="D4" s="67">
        <v>240.14811</v>
      </c>
      <c r="E4" s="67">
        <v>238.16351999999998</v>
      </c>
      <c r="F4" s="67">
        <v>236.80824999999999</v>
      </c>
      <c r="G4" s="67">
        <v>237.551197548</v>
      </c>
      <c r="I4" s="70"/>
      <c r="J4" s="70"/>
      <c r="K4" s="70"/>
      <c r="L4" s="70"/>
      <c r="M4" s="70"/>
      <c r="O4" s="67"/>
      <c r="P4" s="67"/>
      <c r="Q4" s="67"/>
      <c r="R4" s="67"/>
      <c r="S4" s="67"/>
    </row>
    <row r="5" spans="1:19" ht="13" customHeight="1">
      <c r="A5" s="66" t="s">
        <v>20</v>
      </c>
      <c r="B5" s="9" t="s">
        <v>18</v>
      </c>
      <c r="C5" s="67">
        <v>179.32696999999999</v>
      </c>
      <c r="D5" s="67">
        <v>178.86861999999999</v>
      </c>
      <c r="E5" s="67">
        <v>172.15136000000001</v>
      </c>
      <c r="F5" s="67">
        <v>173.91854000000001</v>
      </c>
      <c r="G5" s="67">
        <v>174.04245847199999</v>
      </c>
      <c r="I5" s="70"/>
      <c r="J5" s="70"/>
      <c r="K5" s="70"/>
      <c r="L5" s="70"/>
      <c r="M5" s="70"/>
      <c r="O5" s="67"/>
      <c r="P5" s="67"/>
      <c r="Q5" s="67"/>
      <c r="R5" s="67"/>
      <c r="S5" s="67"/>
    </row>
    <row r="6" spans="1:19">
      <c r="A6" s="66"/>
      <c r="B6" s="11" t="s">
        <v>19</v>
      </c>
      <c r="C6" s="67">
        <v>195.55144999999999</v>
      </c>
      <c r="D6" s="67">
        <v>195.19207999999998</v>
      </c>
      <c r="E6" s="67">
        <v>189.85489000000001</v>
      </c>
      <c r="F6" s="67">
        <v>193.12575000000001</v>
      </c>
      <c r="G6" s="67">
        <v>192.277287941</v>
      </c>
      <c r="I6" s="70"/>
      <c r="J6" s="70"/>
      <c r="K6" s="70"/>
      <c r="L6" s="70"/>
      <c r="M6" s="70"/>
      <c r="O6" s="67"/>
      <c r="P6" s="67"/>
      <c r="Q6" s="67"/>
      <c r="R6" s="67"/>
      <c r="S6" s="67"/>
    </row>
    <row r="7" spans="1:19" ht="13" customHeight="1">
      <c r="A7" s="66" t="s">
        <v>21</v>
      </c>
      <c r="B7" s="11" t="s">
        <v>18</v>
      </c>
      <c r="C7" s="67">
        <v>195.22986</v>
      </c>
      <c r="D7" s="67">
        <v>192.16506999999999</v>
      </c>
      <c r="E7" s="67">
        <v>189.42594</v>
      </c>
      <c r="F7" s="67">
        <v>194.65249</v>
      </c>
      <c r="G7" s="67">
        <v>194.63901579199998</v>
      </c>
      <c r="I7" s="70"/>
      <c r="J7" s="70"/>
      <c r="K7" s="70"/>
      <c r="L7" s="70"/>
      <c r="M7" s="70"/>
      <c r="O7" s="67"/>
      <c r="P7" s="67"/>
      <c r="Q7" s="67"/>
      <c r="R7" s="67"/>
      <c r="S7" s="67"/>
    </row>
    <row r="8" spans="1:19">
      <c r="A8" s="66"/>
      <c r="B8" s="11" t="s">
        <v>19</v>
      </c>
      <c r="C8" s="67">
        <v>211.57574000000002</v>
      </c>
      <c r="D8" s="67">
        <v>213.88381000000001</v>
      </c>
      <c r="E8" s="67">
        <v>196.29888</v>
      </c>
      <c r="F8" s="67">
        <v>198.31598</v>
      </c>
      <c r="G8" s="67">
        <v>194.83936980300001</v>
      </c>
      <c r="I8" s="70"/>
      <c r="J8" s="70"/>
      <c r="K8" s="70"/>
      <c r="L8" s="70"/>
      <c r="M8" s="70"/>
      <c r="O8" s="67"/>
      <c r="P8" s="67"/>
      <c r="Q8" s="67"/>
      <c r="R8" s="67"/>
      <c r="S8" s="67"/>
    </row>
    <row r="11" spans="1:19">
      <c r="A11" s="127"/>
      <c r="C11" s="14"/>
      <c r="D11" s="14"/>
      <c r="E11" s="14"/>
    </row>
    <row r="12" spans="1:19">
      <c r="A12" s="128"/>
      <c r="C12" s="14"/>
      <c r="D12" s="14"/>
      <c r="E12" s="14"/>
    </row>
    <row r="13" spans="1:19">
      <c r="A13" s="127"/>
      <c r="C13" s="14"/>
      <c r="D13" s="14"/>
      <c r="E13" s="14"/>
    </row>
    <row r="14" spans="1:19">
      <c r="A14" s="128"/>
      <c r="C14" s="14"/>
      <c r="D14" s="14"/>
      <c r="E14" s="14"/>
    </row>
    <row r="15" spans="1:19">
      <c r="A15" s="127"/>
      <c r="C15" s="14"/>
      <c r="D15" s="14"/>
      <c r="E15" s="14"/>
    </row>
    <row r="16" spans="1:19">
      <c r="A16" s="128"/>
      <c r="C16" s="14"/>
      <c r="D16" s="14"/>
      <c r="E16" s="14"/>
    </row>
    <row r="17" spans="1:2">
      <c r="A17" s="63"/>
    </row>
    <row r="21" spans="1:2" ht="13" customHeight="1"/>
    <row r="23" spans="1:2" ht="13" customHeight="1"/>
    <row r="25" spans="1:2" ht="18">
      <c r="A25" s="63"/>
      <c r="B25" s="65"/>
    </row>
    <row r="26" spans="1:2" ht="18">
      <c r="A26" s="63"/>
      <c r="B26" s="65"/>
    </row>
    <row r="27" spans="1:2">
      <c r="A27" s="63"/>
    </row>
    <row r="28" spans="1:2">
      <c r="A28" s="63"/>
    </row>
    <row r="29" spans="1:2">
      <c r="A29" s="63"/>
    </row>
    <row r="30" spans="1:2">
      <c r="A30" s="63"/>
    </row>
    <row r="31" spans="1:2">
      <c r="A31" s="63"/>
    </row>
    <row r="32" spans="1:2">
      <c r="A32" s="63"/>
    </row>
    <row r="33" spans="1:1">
      <c r="A33" s="63"/>
    </row>
    <row r="34" spans="1:1">
      <c r="A34" s="63"/>
    </row>
    <row r="35" spans="1:1">
      <c r="A35" s="63"/>
    </row>
    <row r="36" spans="1:1">
      <c r="A36" s="63"/>
    </row>
  </sheetData>
  <mergeCells count="3">
    <mergeCell ref="A11:A12"/>
    <mergeCell ref="A13:A14"/>
    <mergeCell ref="A15:A16"/>
  </mergeCells>
  <phoneticPr fontId="1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FCEFC2-FB08-4DE7-A1E8-B7CE0123A44D}">
  <dimension ref="A1:G5"/>
  <sheetViews>
    <sheetView zoomScale="90" zoomScaleNormal="90" workbookViewId="0">
      <selection activeCell="O18" sqref="O18"/>
    </sheetView>
  </sheetViews>
  <sheetFormatPr baseColWidth="10" defaultColWidth="8.83203125" defaultRowHeight="15"/>
  <cols>
    <col min="1" max="1" width="14.6640625" customWidth="1"/>
    <col min="2" max="2" width="17" customWidth="1"/>
    <col min="3" max="3" width="18.33203125" customWidth="1"/>
    <col min="4" max="4" width="20.5" customWidth="1"/>
    <col min="5" max="5" width="17.1640625" customWidth="1"/>
    <col min="6" max="6" width="13.1640625" customWidth="1"/>
    <col min="7" max="7" width="13.33203125" customWidth="1"/>
  </cols>
  <sheetData>
    <row r="1" spans="1:7" ht="15.5" customHeight="1" thickBot="1">
      <c r="A1" s="129" t="s">
        <v>22</v>
      </c>
      <c r="B1" s="130"/>
      <c r="C1" s="130"/>
      <c r="D1" s="116"/>
      <c r="E1" s="115"/>
      <c r="F1" s="132" t="s">
        <v>5</v>
      </c>
      <c r="G1" s="112"/>
    </row>
    <row r="2" spans="1:7" ht="48" customHeight="1" thickBot="1">
      <c r="A2" s="42" t="s">
        <v>70</v>
      </c>
      <c r="B2" s="4" t="s">
        <v>71</v>
      </c>
      <c r="C2" s="40" t="s">
        <v>72</v>
      </c>
      <c r="D2" s="40" t="s">
        <v>73</v>
      </c>
      <c r="E2" s="40" t="s">
        <v>12</v>
      </c>
      <c r="F2" s="133"/>
      <c r="G2" s="112"/>
    </row>
    <row r="3" spans="1:7" ht="18" thickBot="1">
      <c r="A3" s="13">
        <v>0.80073370319999992</v>
      </c>
      <c r="B3" s="13">
        <v>0.85797837330000026</v>
      </c>
      <c r="C3" s="68">
        <v>0.90003061200000001</v>
      </c>
      <c r="D3" s="68">
        <v>0.84021840630000011</v>
      </c>
      <c r="E3" s="68">
        <v>0.85580163675371979</v>
      </c>
      <c r="F3" s="71">
        <v>0.4</v>
      </c>
      <c r="G3" s="68" t="s">
        <v>42</v>
      </c>
    </row>
    <row r="4" spans="1:7" ht="18" thickBot="1">
      <c r="A4" s="13">
        <v>0.4414681007999996</v>
      </c>
      <c r="B4" s="13">
        <v>0.44416134659999956</v>
      </c>
      <c r="C4" s="68">
        <v>0.48171305129999986</v>
      </c>
      <c r="D4" s="68">
        <v>0.52262818410000011</v>
      </c>
      <c r="E4" s="68">
        <v>0.49616970985148962</v>
      </c>
      <c r="F4" s="71">
        <v>0.1</v>
      </c>
      <c r="G4" s="68" t="s">
        <v>43</v>
      </c>
    </row>
    <row r="5" spans="1:7" ht="18" thickBot="1">
      <c r="A5" s="13">
        <v>0.44477139480000022</v>
      </c>
      <c r="B5" s="13">
        <v>0.59096691540000046</v>
      </c>
      <c r="C5" s="68">
        <v>0.18701269740000059</v>
      </c>
      <c r="D5" s="68">
        <v>9.9683562899999772E-2</v>
      </c>
      <c r="E5" s="68">
        <v>5.4516326393105486E-3</v>
      </c>
      <c r="F5" s="71">
        <v>-0.37</v>
      </c>
      <c r="G5" s="68" t="s">
        <v>44</v>
      </c>
    </row>
  </sheetData>
  <mergeCells count="3">
    <mergeCell ref="F1:F2"/>
    <mergeCell ref="G1:G2"/>
    <mergeCell ref="A1:E1"/>
  </mergeCells>
  <phoneticPr fontId="1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A941E-F0F2-4154-9C31-708E1E6DF216}">
  <dimension ref="A1:AN282"/>
  <sheetViews>
    <sheetView tabSelected="1" topLeftCell="B1" workbookViewId="0">
      <selection activeCell="AT52" sqref="AT52"/>
    </sheetView>
  </sheetViews>
  <sheetFormatPr baseColWidth="10" defaultColWidth="8.83203125" defaultRowHeight="15"/>
  <sheetData>
    <row r="1" spans="1:40">
      <c r="A1" s="9" t="s">
        <v>48</v>
      </c>
      <c r="B1" s="9"/>
      <c r="C1" s="9"/>
      <c r="M1" s="9" t="s">
        <v>49</v>
      </c>
      <c r="N1" s="9"/>
      <c r="O1" s="9"/>
      <c r="Y1" s="9" t="s">
        <v>50</v>
      </c>
      <c r="Z1" s="9"/>
      <c r="AA1" s="9"/>
      <c r="AL1" s="9" t="s">
        <v>50</v>
      </c>
      <c r="AM1" s="9"/>
      <c r="AN1" s="9"/>
    </row>
    <row r="2" spans="1:40">
      <c r="A2" s="9" t="s">
        <v>47</v>
      </c>
      <c r="B2" s="9" t="s">
        <v>45</v>
      </c>
      <c r="C2" s="9" t="s">
        <v>46</v>
      </c>
      <c r="M2" s="9" t="s">
        <v>47</v>
      </c>
      <c r="N2" s="9" t="s">
        <v>45</v>
      </c>
      <c r="O2" s="9" t="s">
        <v>46</v>
      </c>
      <c r="Y2" s="9" t="s">
        <v>47</v>
      </c>
      <c r="Z2" s="9" t="s">
        <v>45</v>
      </c>
      <c r="AA2" s="9" t="s">
        <v>46</v>
      </c>
      <c r="AL2" s="9" t="s">
        <v>47</v>
      </c>
      <c r="AM2" s="9" t="s">
        <v>45</v>
      </c>
      <c r="AN2" s="9" t="s">
        <v>46</v>
      </c>
    </row>
    <row r="3" spans="1:40">
      <c r="A3" s="9">
        <v>1</v>
      </c>
      <c r="B3" s="9">
        <v>-751.50199999999995</v>
      </c>
      <c r="C3" s="9">
        <v>0.93798800000000004</v>
      </c>
      <c r="M3" s="9">
        <v>1</v>
      </c>
      <c r="N3" s="9">
        <v>-748.80399999999997</v>
      </c>
      <c r="O3" s="9">
        <v>0.91796900000000003</v>
      </c>
      <c r="Y3" s="9">
        <v>1</v>
      </c>
      <c r="Z3" s="9">
        <v>-575.14400000000001</v>
      </c>
      <c r="AA3" s="9">
        <v>0.98864700000000005</v>
      </c>
      <c r="AL3" s="9">
        <v>1</v>
      </c>
      <c r="AM3" s="9">
        <v>-590.00900000000001</v>
      </c>
      <c r="AN3" s="9">
        <v>1.0013430000000001</v>
      </c>
    </row>
    <row r="4" spans="1:40">
      <c r="A4" s="9">
        <v>2</v>
      </c>
      <c r="B4" s="9">
        <v>-748.18700000000001</v>
      </c>
      <c r="C4" s="9">
        <v>0.93884299999999998</v>
      </c>
      <c r="M4" s="9">
        <v>2</v>
      </c>
      <c r="N4" s="9">
        <v>-751.78800000000001</v>
      </c>
      <c r="O4" s="9">
        <v>0.92492700000000005</v>
      </c>
      <c r="Y4" s="9">
        <v>2</v>
      </c>
      <c r="Z4" s="9">
        <v>-574.93100000000004</v>
      </c>
      <c r="AA4" s="9">
        <v>0.97985800000000001</v>
      </c>
      <c r="AL4" s="9">
        <v>2</v>
      </c>
      <c r="AM4" s="9">
        <v>-592.02499999999998</v>
      </c>
      <c r="AN4" s="9">
        <v>0.97997999999999996</v>
      </c>
    </row>
    <row r="5" spans="1:40">
      <c r="A5" s="9">
        <v>3</v>
      </c>
      <c r="B5" s="9">
        <v>-753.34100000000001</v>
      </c>
      <c r="C5" s="9">
        <v>0.93298300000000001</v>
      </c>
      <c r="M5" s="9">
        <v>3</v>
      </c>
      <c r="N5" s="9">
        <v>-754.82299999999998</v>
      </c>
      <c r="O5" s="9">
        <v>0.91845699999999997</v>
      </c>
      <c r="Y5" s="9">
        <v>3</v>
      </c>
      <c r="Z5" s="9">
        <v>-573.30899999999997</v>
      </c>
      <c r="AA5" s="9">
        <v>0.96643100000000004</v>
      </c>
      <c r="AL5" s="9">
        <v>3</v>
      </c>
      <c r="AM5" s="9">
        <v>-587.01800000000003</v>
      </c>
      <c r="AN5" s="9">
        <v>0.98986799999999997</v>
      </c>
    </row>
    <row r="6" spans="1:40">
      <c r="A6" s="9">
        <v>4</v>
      </c>
      <c r="B6" s="9">
        <v>-743.02099999999996</v>
      </c>
      <c r="C6" s="9">
        <v>0.93225100000000005</v>
      </c>
      <c r="M6" s="9">
        <v>4</v>
      </c>
      <c r="N6" s="9">
        <v>-747.05600000000004</v>
      </c>
      <c r="O6" s="9">
        <v>0.92089799999999999</v>
      </c>
      <c r="Y6" s="9">
        <v>4</v>
      </c>
      <c r="Z6" s="9">
        <v>-578.19399999999996</v>
      </c>
      <c r="AA6" s="9">
        <v>0.98193399999999997</v>
      </c>
      <c r="AL6" s="9">
        <v>4</v>
      </c>
      <c r="AM6" s="9">
        <v>-593.92200000000003</v>
      </c>
      <c r="AN6" s="9">
        <v>0.98596200000000001</v>
      </c>
    </row>
    <row r="7" spans="1:40">
      <c r="A7" s="9">
        <v>5</v>
      </c>
      <c r="B7" s="9">
        <v>-754.226</v>
      </c>
      <c r="C7" s="9">
        <v>0.93603499999999995</v>
      </c>
      <c r="M7" s="9">
        <v>5</v>
      </c>
      <c r="N7" s="9">
        <v>-756.09199999999998</v>
      </c>
      <c r="O7" s="9">
        <v>0.94128400000000001</v>
      </c>
      <c r="Y7" s="9">
        <v>5</v>
      </c>
      <c r="Z7" s="9">
        <v>-575.50599999999997</v>
      </c>
      <c r="AA7" s="9">
        <v>0.96630899999999997</v>
      </c>
      <c r="AL7" s="9">
        <v>5</v>
      </c>
      <c r="AM7" s="9">
        <v>-587.56899999999996</v>
      </c>
      <c r="AN7" s="9">
        <v>0.95837399999999995</v>
      </c>
    </row>
    <row r="8" spans="1:40">
      <c r="A8" s="9">
        <v>6</v>
      </c>
      <c r="B8" s="9">
        <v>-746.399</v>
      </c>
      <c r="C8" s="9">
        <v>0.92150900000000002</v>
      </c>
      <c r="M8" s="9">
        <v>6</v>
      </c>
      <c r="N8" s="9">
        <v>-753.65700000000004</v>
      </c>
      <c r="O8" s="9">
        <v>0.94177200000000005</v>
      </c>
      <c r="Y8" s="9">
        <v>6</v>
      </c>
      <c r="Z8" s="9">
        <v>-581.43499999999995</v>
      </c>
      <c r="AA8" s="9">
        <v>0.96582000000000001</v>
      </c>
      <c r="AL8" s="9">
        <v>6</v>
      </c>
      <c r="AM8" s="9">
        <v>-589.42899999999997</v>
      </c>
      <c r="AN8" s="9">
        <v>0.96704100000000004</v>
      </c>
    </row>
    <row r="9" spans="1:40">
      <c r="A9" s="9">
        <v>7</v>
      </c>
      <c r="B9" s="9">
        <v>-745.10500000000002</v>
      </c>
      <c r="C9" s="9">
        <v>0.93359400000000003</v>
      </c>
      <c r="M9" s="9">
        <v>7</v>
      </c>
      <c r="N9" s="9">
        <v>-749.64599999999996</v>
      </c>
      <c r="O9" s="9">
        <v>0.92810099999999995</v>
      </c>
      <c r="Y9" s="9">
        <v>7</v>
      </c>
      <c r="Z9" s="9">
        <v>-574.38800000000003</v>
      </c>
      <c r="AA9" s="9">
        <v>0.962036</v>
      </c>
      <c r="AL9" s="9">
        <v>7</v>
      </c>
      <c r="AM9" s="9">
        <v>-588.82100000000003</v>
      </c>
      <c r="AN9" s="9">
        <v>1.001099</v>
      </c>
    </row>
    <row r="10" spans="1:40">
      <c r="A10" s="9">
        <v>8</v>
      </c>
      <c r="B10" s="9">
        <v>-752.22299999999996</v>
      </c>
      <c r="C10" s="9">
        <v>0.92443799999999998</v>
      </c>
      <c r="M10" s="9">
        <v>8</v>
      </c>
      <c r="N10" s="9">
        <v>-755.34100000000001</v>
      </c>
      <c r="O10" s="9">
        <v>0.91369599999999995</v>
      </c>
      <c r="Y10" s="9">
        <v>8</v>
      </c>
      <c r="Z10" s="9">
        <v>-578.44600000000003</v>
      </c>
      <c r="AA10" s="9">
        <v>0.95690900000000001</v>
      </c>
      <c r="AL10" s="9">
        <v>8</v>
      </c>
      <c r="AM10" s="9">
        <v>-589.10599999999999</v>
      </c>
      <c r="AN10" s="9">
        <v>0.99548300000000001</v>
      </c>
    </row>
    <row r="11" spans="1:40">
      <c r="A11" s="9">
        <v>9</v>
      </c>
      <c r="B11" s="9">
        <v>-751.03200000000004</v>
      </c>
      <c r="C11" s="9">
        <v>0.93103000000000002</v>
      </c>
      <c r="M11" s="9">
        <v>9</v>
      </c>
      <c r="N11" s="9">
        <v>-749.79100000000005</v>
      </c>
      <c r="O11" s="9">
        <v>0.91137699999999999</v>
      </c>
      <c r="Y11" s="9">
        <v>9</v>
      </c>
      <c r="Z11" s="9">
        <v>-580.45000000000005</v>
      </c>
      <c r="AA11" s="9">
        <v>0.98059099999999999</v>
      </c>
      <c r="AL11" s="9">
        <v>9</v>
      </c>
      <c r="AM11" s="9">
        <v>-593.28300000000002</v>
      </c>
      <c r="AN11" s="9">
        <v>0.99231000000000003</v>
      </c>
    </row>
    <row r="12" spans="1:40">
      <c r="A12" s="9">
        <v>10</v>
      </c>
      <c r="B12" s="9">
        <v>-749.13900000000001</v>
      </c>
      <c r="C12" s="9">
        <v>0.93322799999999995</v>
      </c>
      <c r="M12" s="9">
        <v>10</v>
      </c>
      <c r="N12" s="9">
        <v>-749.73</v>
      </c>
      <c r="O12" s="9">
        <v>0.92810099999999995</v>
      </c>
      <c r="Y12" s="9">
        <v>10</v>
      </c>
      <c r="Z12" s="9">
        <v>-578.26300000000003</v>
      </c>
      <c r="AA12" s="9">
        <v>0.95239300000000005</v>
      </c>
      <c r="AL12" s="9">
        <v>10</v>
      </c>
      <c r="AM12" s="9">
        <v>-592.37699999999995</v>
      </c>
      <c r="AN12" s="9">
        <v>0.99072300000000002</v>
      </c>
    </row>
    <row r="13" spans="1:40">
      <c r="A13" s="9">
        <v>11</v>
      </c>
      <c r="B13" s="9">
        <v>-747.2</v>
      </c>
      <c r="C13" s="9">
        <v>0.91686999999999996</v>
      </c>
      <c r="M13" s="9">
        <v>11</v>
      </c>
      <c r="N13" s="9">
        <v>-752.846</v>
      </c>
      <c r="O13" s="9">
        <v>0.91772500000000001</v>
      </c>
      <c r="Y13" s="9">
        <v>11</v>
      </c>
      <c r="Z13" s="9">
        <v>-577.32600000000002</v>
      </c>
      <c r="AA13" s="9">
        <v>0.96960400000000002</v>
      </c>
      <c r="AL13" s="9">
        <v>11</v>
      </c>
      <c r="AM13" s="9">
        <v>-588.005</v>
      </c>
      <c r="AN13" s="9">
        <v>0.98168900000000003</v>
      </c>
    </row>
    <row r="14" spans="1:40">
      <c r="A14" s="9">
        <v>12</v>
      </c>
      <c r="B14" s="9">
        <v>-750.23900000000003</v>
      </c>
      <c r="C14" s="9">
        <v>0.93066400000000005</v>
      </c>
      <c r="M14" s="9">
        <v>12</v>
      </c>
      <c r="N14" s="9">
        <v>-750.13199999999995</v>
      </c>
      <c r="O14" s="9">
        <v>0.92834499999999998</v>
      </c>
      <c r="Y14" s="9">
        <v>12</v>
      </c>
      <c r="Z14" s="9">
        <v>-573.35400000000004</v>
      </c>
      <c r="AA14" s="9">
        <v>0.95642099999999997</v>
      </c>
      <c r="AL14" s="9">
        <v>12</v>
      </c>
      <c r="AM14" s="9">
        <v>-590.82500000000005</v>
      </c>
      <c r="AN14" s="9">
        <v>0.98315399999999997</v>
      </c>
    </row>
    <row r="15" spans="1:40">
      <c r="A15" s="9">
        <v>13</v>
      </c>
      <c r="B15" s="9">
        <v>-753.29499999999996</v>
      </c>
      <c r="C15" s="9">
        <v>0.94018599999999997</v>
      </c>
      <c r="M15" s="9">
        <v>13</v>
      </c>
      <c r="N15" s="9">
        <v>-754.173</v>
      </c>
      <c r="O15" s="9">
        <v>0.93005400000000005</v>
      </c>
      <c r="Y15" s="9">
        <v>13</v>
      </c>
      <c r="Z15" s="9">
        <v>-575.37800000000004</v>
      </c>
      <c r="AA15" s="9">
        <v>0.97424299999999997</v>
      </c>
      <c r="AL15" s="9">
        <v>13</v>
      </c>
      <c r="AM15" s="9">
        <v>-588.21</v>
      </c>
      <c r="AN15" s="9">
        <v>0.97851600000000005</v>
      </c>
    </row>
    <row r="16" spans="1:40">
      <c r="A16" s="9">
        <v>14</v>
      </c>
      <c r="B16" s="9">
        <v>-748.33799999999997</v>
      </c>
      <c r="C16" s="9">
        <v>0.935303</v>
      </c>
      <c r="M16" s="9">
        <v>14</v>
      </c>
      <c r="N16" s="9">
        <v>-751.44</v>
      </c>
      <c r="O16" s="9">
        <v>0.93713400000000002</v>
      </c>
      <c r="Y16" s="9">
        <v>14</v>
      </c>
      <c r="Z16" s="9">
        <v>-577.57899999999995</v>
      </c>
      <c r="AA16" s="9">
        <v>0.96789599999999998</v>
      </c>
      <c r="AL16" s="9">
        <v>14</v>
      </c>
      <c r="AM16" s="9">
        <v>-588.36500000000001</v>
      </c>
      <c r="AN16" s="9">
        <v>0.97045899999999996</v>
      </c>
    </row>
    <row r="17" spans="1:40">
      <c r="A17" s="9">
        <v>15</v>
      </c>
      <c r="B17" s="9">
        <v>-753.096</v>
      </c>
      <c r="C17" s="9">
        <v>0.93640100000000004</v>
      </c>
      <c r="M17" s="9">
        <v>15</v>
      </c>
      <c r="N17" s="9">
        <v>-757.22500000000002</v>
      </c>
      <c r="O17" s="9">
        <v>0.94177200000000005</v>
      </c>
      <c r="Y17" s="9">
        <v>15</v>
      </c>
      <c r="Z17" s="9">
        <v>-579.46900000000005</v>
      </c>
      <c r="AA17" s="9">
        <v>0.96325700000000003</v>
      </c>
      <c r="AL17" s="9">
        <v>15</v>
      </c>
      <c r="AM17" s="9">
        <v>-591.17399999999998</v>
      </c>
      <c r="AN17" s="9">
        <v>0.99096700000000004</v>
      </c>
    </row>
    <row r="18" spans="1:40">
      <c r="A18" s="9">
        <v>16</v>
      </c>
      <c r="B18" s="9">
        <v>-745.14400000000001</v>
      </c>
      <c r="C18" s="9">
        <v>0.92700199999999999</v>
      </c>
      <c r="M18" s="9">
        <v>16</v>
      </c>
      <c r="N18" s="9">
        <v>-752.43399999999997</v>
      </c>
      <c r="O18" s="9">
        <v>0.93640100000000004</v>
      </c>
      <c r="Y18" s="9">
        <v>16</v>
      </c>
      <c r="Z18" s="9">
        <v>-581.22699999999998</v>
      </c>
      <c r="AA18" s="9">
        <v>0.98181200000000002</v>
      </c>
      <c r="AL18" s="9">
        <v>16</v>
      </c>
      <c r="AM18" s="9">
        <v>-592.68600000000004</v>
      </c>
      <c r="AN18" s="9">
        <v>0.98840300000000003</v>
      </c>
    </row>
    <row r="19" spans="1:40">
      <c r="A19" s="9">
        <v>17</v>
      </c>
      <c r="B19" s="9">
        <v>-745.74400000000003</v>
      </c>
      <c r="C19" s="9">
        <v>0.93713400000000002</v>
      </c>
      <c r="M19" s="9">
        <v>17</v>
      </c>
      <c r="N19" s="9">
        <v>-753.4</v>
      </c>
      <c r="O19" s="9">
        <v>0.93347199999999997</v>
      </c>
      <c r="Y19" s="9">
        <v>17</v>
      </c>
      <c r="Z19" s="9">
        <v>-577.94500000000005</v>
      </c>
      <c r="AA19" s="9">
        <v>0.96752899999999997</v>
      </c>
      <c r="AL19" s="9">
        <v>17</v>
      </c>
      <c r="AM19" s="9">
        <v>-589.46199999999999</v>
      </c>
      <c r="AN19" s="9">
        <v>0.97265599999999997</v>
      </c>
    </row>
    <row r="20" spans="1:40">
      <c r="A20" s="9">
        <v>18</v>
      </c>
      <c r="B20" s="9">
        <v>-751.68799999999999</v>
      </c>
      <c r="C20" s="9">
        <v>0.92614700000000005</v>
      </c>
      <c r="M20" s="9">
        <v>18</v>
      </c>
      <c r="N20" s="9">
        <v>-752.17899999999997</v>
      </c>
      <c r="O20" s="9">
        <v>0.92578099999999997</v>
      </c>
      <c r="Y20" s="9">
        <v>18</v>
      </c>
      <c r="Z20" s="9">
        <v>-580.005</v>
      </c>
      <c r="AA20" s="9">
        <v>0.96850599999999998</v>
      </c>
      <c r="AL20" s="9">
        <v>18</v>
      </c>
      <c r="AM20" s="9">
        <v>-587.20000000000005</v>
      </c>
      <c r="AN20" s="9">
        <v>0.98400900000000002</v>
      </c>
    </row>
    <row r="21" spans="1:40">
      <c r="A21" s="9">
        <v>19</v>
      </c>
      <c r="B21" s="9">
        <v>-756.15</v>
      </c>
      <c r="C21" s="9">
        <v>0.94067400000000001</v>
      </c>
      <c r="M21" s="9">
        <v>19</v>
      </c>
      <c r="N21" s="9">
        <v>-756.07</v>
      </c>
      <c r="O21" s="9">
        <v>0.93957500000000005</v>
      </c>
      <c r="Y21" s="9">
        <v>19</v>
      </c>
      <c r="Z21" s="9">
        <v>-577.09199999999998</v>
      </c>
      <c r="AA21" s="9">
        <v>0.95520000000000005</v>
      </c>
      <c r="AL21" s="9">
        <v>19</v>
      </c>
      <c r="AM21" s="9">
        <v>-587.64200000000005</v>
      </c>
      <c r="AN21" s="9">
        <v>0.983765</v>
      </c>
    </row>
    <row r="22" spans="1:40">
      <c r="A22" s="9">
        <v>20</v>
      </c>
      <c r="B22" s="9">
        <v>-744.49199999999996</v>
      </c>
      <c r="C22" s="9">
        <v>0.92639199999999999</v>
      </c>
      <c r="M22" s="9">
        <v>20</v>
      </c>
      <c r="N22" s="9">
        <v>-751.37099999999998</v>
      </c>
      <c r="O22" s="9">
        <v>0.93335000000000001</v>
      </c>
      <c r="Y22" s="9">
        <v>20</v>
      </c>
      <c r="Z22" s="9">
        <v>-581.63400000000001</v>
      </c>
      <c r="AA22" s="9">
        <v>0.96130400000000005</v>
      </c>
      <c r="AL22" s="9">
        <v>20</v>
      </c>
      <c r="AM22" s="9">
        <v>-592.29</v>
      </c>
      <c r="AN22" s="9">
        <v>0.98510699999999995</v>
      </c>
    </row>
    <row r="23" spans="1:40">
      <c r="A23" s="9">
        <v>21</v>
      </c>
      <c r="B23" s="9">
        <v>-751.601</v>
      </c>
      <c r="C23" s="9">
        <v>0.94152800000000003</v>
      </c>
      <c r="M23" s="9">
        <v>21</v>
      </c>
      <c r="N23" s="9">
        <v>-755.56200000000001</v>
      </c>
      <c r="O23" s="9">
        <v>0.93908700000000001</v>
      </c>
      <c r="Y23" s="9">
        <v>21</v>
      </c>
      <c r="Z23" s="9">
        <v>-577.94299999999998</v>
      </c>
      <c r="AA23" s="9">
        <v>0.970947</v>
      </c>
      <c r="AL23" s="9">
        <v>21</v>
      </c>
      <c r="AM23" s="9">
        <v>-591.71799999999996</v>
      </c>
      <c r="AN23" s="9">
        <v>0.97412100000000001</v>
      </c>
    </row>
    <row r="24" spans="1:40">
      <c r="A24" s="9">
        <v>22</v>
      </c>
      <c r="B24" s="9">
        <v>-750.62800000000004</v>
      </c>
      <c r="C24" s="9">
        <v>0.93835400000000002</v>
      </c>
      <c r="M24" s="9">
        <v>22</v>
      </c>
      <c r="N24" s="9">
        <v>-752.07799999999997</v>
      </c>
      <c r="O24" s="9">
        <v>0.93579100000000004</v>
      </c>
      <c r="Y24" s="9">
        <v>22</v>
      </c>
      <c r="Z24" s="9">
        <v>-578.89300000000003</v>
      </c>
      <c r="AA24" s="9">
        <v>0.95898399999999995</v>
      </c>
      <c r="AL24" s="9">
        <v>22</v>
      </c>
      <c r="AM24" s="9">
        <v>-589.97699999999998</v>
      </c>
      <c r="AN24" s="9">
        <v>0.98132299999999995</v>
      </c>
    </row>
    <row r="25" spans="1:40">
      <c r="A25" s="9">
        <v>23</v>
      </c>
      <c r="B25" s="9">
        <v>-756.23099999999999</v>
      </c>
      <c r="C25" s="9">
        <v>0.93200700000000003</v>
      </c>
      <c r="M25" s="9">
        <v>23</v>
      </c>
      <c r="N25" s="9">
        <v>-756.077</v>
      </c>
      <c r="O25" s="9">
        <v>0.93774400000000002</v>
      </c>
      <c r="Y25" s="9">
        <v>23</v>
      </c>
      <c r="Z25" s="9">
        <v>-578.53099999999995</v>
      </c>
      <c r="AA25" s="9">
        <v>0.97692900000000005</v>
      </c>
      <c r="AL25" s="9">
        <v>23</v>
      </c>
      <c r="AM25" s="9">
        <v>-593.54499999999996</v>
      </c>
      <c r="AN25" s="9">
        <v>0.99475100000000005</v>
      </c>
    </row>
    <row r="26" spans="1:40">
      <c r="A26" s="9">
        <v>24</v>
      </c>
      <c r="B26" s="9">
        <v>-740.37099999999998</v>
      </c>
      <c r="C26" s="9">
        <v>0.92724600000000001</v>
      </c>
      <c r="M26" s="9">
        <v>24</v>
      </c>
      <c r="N26" s="9">
        <v>-747.94299999999998</v>
      </c>
      <c r="O26" s="9">
        <v>0.93005400000000005</v>
      </c>
      <c r="Y26" s="9">
        <v>24</v>
      </c>
      <c r="Z26" s="9">
        <v>-576.24699999999996</v>
      </c>
      <c r="AA26" s="9">
        <v>0.94152800000000003</v>
      </c>
      <c r="AL26" s="9">
        <v>24</v>
      </c>
      <c r="AM26" s="9">
        <v>-590.33799999999997</v>
      </c>
      <c r="AN26" s="9">
        <v>0.99816899999999997</v>
      </c>
    </row>
    <row r="27" spans="1:40">
      <c r="A27" s="9">
        <v>25</v>
      </c>
      <c r="B27" s="9">
        <v>-756.49400000000003</v>
      </c>
      <c r="C27" s="9">
        <v>0.94335899999999995</v>
      </c>
      <c r="M27" s="9">
        <v>25</v>
      </c>
      <c r="N27" s="9">
        <v>-756.56399999999996</v>
      </c>
      <c r="O27" s="9">
        <v>0.93579100000000004</v>
      </c>
      <c r="Y27" s="9">
        <v>25</v>
      </c>
      <c r="Z27" s="9">
        <v>-577.80499999999995</v>
      </c>
      <c r="AA27" s="9">
        <v>0.96740700000000002</v>
      </c>
      <c r="AL27" s="9">
        <v>25</v>
      </c>
      <c r="AM27" s="9">
        <v>-589.84500000000003</v>
      </c>
      <c r="AN27" s="9">
        <v>0.97668500000000003</v>
      </c>
    </row>
    <row r="28" spans="1:40">
      <c r="A28" s="9">
        <v>26</v>
      </c>
      <c r="B28" s="9">
        <v>-740.76599999999996</v>
      </c>
      <c r="C28" s="9">
        <v>0.91833500000000001</v>
      </c>
      <c r="M28" s="9">
        <v>26</v>
      </c>
      <c r="N28" s="9">
        <v>-748.49599999999998</v>
      </c>
      <c r="O28" s="9">
        <v>0.93566899999999997</v>
      </c>
      <c r="Y28" s="9">
        <v>26</v>
      </c>
      <c r="Z28" s="9">
        <v>-575.84900000000005</v>
      </c>
      <c r="AA28" s="9">
        <v>0.95190399999999997</v>
      </c>
      <c r="AL28" s="9">
        <v>26</v>
      </c>
      <c r="AM28" s="9">
        <v>-584.89200000000005</v>
      </c>
      <c r="AN28" s="9">
        <v>0.992676</v>
      </c>
    </row>
    <row r="29" spans="1:40">
      <c r="A29" s="9">
        <v>27</v>
      </c>
      <c r="B29" s="9">
        <v>-748.56299999999999</v>
      </c>
      <c r="C29" s="9">
        <v>0.93701199999999996</v>
      </c>
      <c r="M29" s="9">
        <v>27</v>
      </c>
      <c r="N29" s="9">
        <v>-752.32899999999995</v>
      </c>
      <c r="O29" s="9">
        <v>0.94030800000000003</v>
      </c>
      <c r="Y29" s="9">
        <v>27</v>
      </c>
      <c r="Z29" s="9">
        <v>-575.81399999999996</v>
      </c>
      <c r="AA29" s="9">
        <v>0.96765100000000004</v>
      </c>
      <c r="AL29" s="9">
        <v>27</v>
      </c>
      <c r="AM29" s="9">
        <v>-590.70699999999999</v>
      </c>
      <c r="AN29" s="9">
        <v>1.0197750000000001</v>
      </c>
    </row>
    <row r="30" spans="1:40">
      <c r="A30" s="9">
        <v>28</v>
      </c>
      <c r="B30" s="9">
        <v>-751.85900000000004</v>
      </c>
      <c r="C30" s="9">
        <v>0.93579100000000004</v>
      </c>
      <c r="M30" s="9">
        <v>28</v>
      </c>
      <c r="N30" s="9">
        <v>-756.178</v>
      </c>
      <c r="O30" s="9">
        <v>0.94348100000000001</v>
      </c>
      <c r="Y30" s="9">
        <v>28</v>
      </c>
      <c r="Z30" s="9">
        <v>-578.78800000000001</v>
      </c>
      <c r="AA30" s="9">
        <v>0.95715300000000003</v>
      </c>
      <c r="AL30" s="9">
        <v>28</v>
      </c>
      <c r="AM30" s="9">
        <v>-591.45699999999999</v>
      </c>
      <c r="AN30" s="9">
        <v>0.97363299999999997</v>
      </c>
    </row>
    <row r="31" spans="1:40">
      <c r="A31" s="9">
        <v>29</v>
      </c>
      <c r="B31" s="9">
        <v>-751.61300000000006</v>
      </c>
      <c r="C31" s="9">
        <v>0.93029799999999996</v>
      </c>
      <c r="M31" s="9">
        <v>29</v>
      </c>
      <c r="N31" s="9">
        <v>-754.13199999999995</v>
      </c>
      <c r="O31" s="9">
        <v>0.92468300000000003</v>
      </c>
      <c r="Y31" s="9">
        <v>29</v>
      </c>
      <c r="Z31" s="9">
        <v>-582.04300000000001</v>
      </c>
      <c r="AA31" s="9">
        <v>0.97253400000000001</v>
      </c>
      <c r="AL31" s="9">
        <v>29</v>
      </c>
      <c r="AM31" s="9">
        <v>-590.52499999999998</v>
      </c>
      <c r="AN31" s="9">
        <v>0.99316400000000005</v>
      </c>
    </row>
    <row r="32" spans="1:40">
      <c r="A32" s="9">
        <v>30</v>
      </c>
      <c r="B32" s="9">
        <v>-747.25</v>
      </c>
      <c r="C32" s="9">
        <v>0.93725599999999998</v>
      </c>
      <c r="M32" s="9">
        <v>30</v>
      </c>
      <c r="N32" s="9">
        <v>-751.84900000000005</v>
      </c>
      <c r="O32" s="9">
        <v>0.93493700000000002</v>
      </c>
      <c r="Y32" s="9">
        <v>30</v>
      </c>
      <c r="Z32" s="9">
        <v>-576.83199999999999</v>
      </c>
      <c r="AA32" s="9">
        <v>0.96472199999999997</v>
      </c>
      <c r="AL32" s="9">
        <v>30</v>
      </c>
      <c r="AM32" s="9">
        <v>-594.70299999999997</v>
      </c>
      <c r="AN32" s="9">
        <v>0.99438499999999996</v>
      </c>
    </row>
    <row r="33" spans="1:40">
      <c r="A33" s="9">
        <v>31</v>
      </c>
      <c r="B33" s="9">
        <v>-751.76300000000003</v>
      </c>
      <c r="C33" s="9">
        <v>0.94396999999999998</v>
      </c>
      <c r="M33" s="9">
        <v>31</v>
      </c>
      <c r="N33" s="9">
        <v>-758.63699999999994</v>
      </c>
      <c r="O33" s="9">
        <v>0.94128400000000001</v>
      </c>
      <c r="Y33" s="9">
        <v>31</v>
      </c>
      <c r="Z33" s="9">
        <v>-579.79600000000005</v>
      </c>
      <c r="AA33" s="9">
        <v>0.96508799999999995</v>
      </c>
      <c r="AL33" s="9">
        <v>31</v>
      </c>
      <c r="AM33" s="9">
        <v>-586.27599999999995</v>
      </c>
      <c r="AN33" s="9">
        <v>0.96460000000000001</v>
      </c>
    </row>
    <row r="34" spans="1:40">
      <c r="A34" s="9">
        <v>32</v>
      </c>
      <c r="B34" s="9">
        <v>-747.83100000000002</v>
      </c>
      <c r="C34" s="9">
        <v>0.944824</v>
      </c>
      <c r="M34" s="9">
        <v>32</v>
      </c>
      <c r="N34" s="9">
        <v>-752.18200000000002</v>
      </c>
      <c r="O34" s="9">
        <v>0.94103999999999999</v>
      </c>
      <c r="Y34" s="9">
        <v>32</v>
      </c>
      <c r="Z34" s="9">
        <v>-581.39700000000005</v>
      </c>
      <c r="AA34" s="9">
        <v>0.96814</v>
      </c>
      <c r="AL34" s="9">
        <v>32</v>
      </c>
      <c r="AM34" s="9">
        <v>-589.947</v>
      </c>
      <c r="AN34" s="9">
        <v>0.96899400000000002</v>
      </c>
    </row>
    <row r="35" spans="1:40">
      <c r="A35" s="9">
        <v>33</v>
      </c>
      <c r="B35" s="9">
        <v>-740.82399999999996</v>
      </c>
      <c r="C35" s="9">
        <v>0.92614700000000005</v>
      </c>
      <c r="M35" s="9">
        <v>33</v>
      </c>
      <c r="N35" s="9">
        <v>-750.41200000000003</v>
      </c>
      <c r="O35" s="9">
        <v>0.93066400000000005</v>
      </c>
      <c r="Y35" s="9">
        <v>33</v>
      </c>
      <c r="Z35" s="9">
        <v>-574.05999999999995</v>
      </c>
      <c r="AA35" s="9">
        <v>0.96850599999999998</v>
      </c>
      <c r="AL35" s="9">
        <v>33</v>
      </c>
      <c r="AM35" s="9">
        <v>-587.02300000000002</v>
      </c>
      <c r="AN35" s="9">
        <v>0.97143599999999997</v>
      </c>
    </row>
    <row r="36" spans="1:40">
      <c r="A36" s="9">
        <v>34</v>
      </c>
      <c r="B36" s="9">
        <v>-755.899</v>
      </c>
      <c r="C36" s="9">
        <v>0.93945299999999998</v>
      </c>
      <c r="M36" s="9">
        <v>34</v>
      </c>
      <c r="N36" s="9">
        <v>-757.11099999999999</v>
      </c>
      <c r="O36" s="9">
        <v>0.93151899999999999</v>
      </c>
      <c r="Y36" s="9">
        <v>34</v>
      </c>
      <c r="Z36" s="9">
        <v>-577.40200000000004</v>
      </c>
      <c r="AA36" s="9">
        <v>0.96728499999999995</v>
      </c>
      <c r="AL36" s="9">
        <v>34</v>
      </c>
      <c r="AM36" s="9">
        <v>-590.14099999999996</v>
      </c>
      <c r="AN36" s="9">
        <v>0.97558599999999995</v>
      </c>
    </row>
    <row r="37" spans="1:40">
      <c r="A37" s="9">
        <v>35</v>
      </c>
      <c r="B37" s="9">
        <v>-754.08600000000001</v>
      </c>
      <c r="C37" s="9">
        <v>0.94775399999999999</v>
      </c>
      <c r="M37" s="9">
        <v>35</v>
      </c>
      <c r="N37" s="9">
        <v>-756.37400000000002</v>
      </c>
      <c r="O37" s="9">
        <v>0.93774400000000002</v>
      </c>
      <c r="Y37" s="9">
        <v>35</v>
      </c>
      <c r="Z37" s="9">
        <v>-577.91300000000001</v>
      </c>
      <c r="AA37" s="9">
        <v>0.96887199999999996</v>
      </c>
      <c r="AL37" s="9">
        <v>35</v>
      </c>
      <c r="AM37" s="9">
        <v>-591.64200000000005</v>
      </c>
      <c r="AN37" s="9">
        <v>0.97412100000000001</v>
      </c>
    </row>
    <row r="38" spans="1:40">
      <c r="A38" s="9">
        <v>36</v>
      </c>
      <c r="B38" s="9">
        <v>-750.43499999999995</v>
      </c>
      <c r="C38" s="9">
        <v>0.94274899999999995</v>
      </c>
      <c r="M38" s="9">
        <v>36</v>
      </c>
      <c r="N38" s="9">
        <v>-752.25</v>
      </c>
      <c r="O38" s="9">
        <v>0.93908700000000001</v>
      </c>
      <c r="Y38" s="9">
        <v>36</v>
      </c>
      <c r="Z38" s="9">
        <v>-576.83600000000001</v>
      </c>
      <c r="AA38" s="9">
        <v>0.96289100000000005</v>
      </c>
      <c r="AL38" s="9">
        <v>36</v>
      </c>
      <c r="AM38" s="9">
        <v>-586.38300000000004</v>
      </c>
      <c r="AN38" s="9">
        <v>0.98010299999999995</v>
      </c>
    </row>
    <row r="39" spans="1:40">
      <c r="A39" s="9">
        <v>37</v>
      </c>
      <c r="B39" s="9">
        <v>-749.54399999999998</v>
      </c>
      <c r="C39" s="9">
        <v>0.94152800000000003</v>
      </c>
      <c r="M39" s="9">
        <v>37</v>
      </c>
      <c r="N39" s="9">
        <v>-751.28300000000002</v>
      </c>
      <c r="O39" s="9">
        <v>0.93591299999999999</v>
      </c>
      <c r="Y39" s="9">
        <v>37</v>
      </c>
      <c r="Z39" s="9">
        <v>-581.15899999999999</v>
      </c>
      <c r="AA39" s="9">
        <v>0.96899400000000002</v>
      </c>
      <c r="AL39" s="9">
        <v>37</v>
      </c>
      <c r="AM39" s="9">
        <v>-591.99800000000005</v>
      </c>
      <c r="AN39" s="9">
        <v>0.99731400000000003</v>
      </c>
    </row>
    <row r="40" spans="1:40">
      <c r="A40" s="9">
        <v>38</v>
      </c>
      <c r="B40" s="9">
        <v>-751.74400000000003</v>
      </c>
      <c r="C40" s="9">
        <v>0.94030800000000003</v>
      </c>
      <c r="M40" s="9">
        <v>38</v>
      </c>
      <c r="N40" s="9">
        <v>-755.75</v>
      </c>
      <c r="O40" s="9">
        <v>0.93432599999999999</v>
      </c>
      <c r="Y40" s="9">
        <v>38</v>
      </c>
      <c r="Z40" s="9">
        <v>-576.89499999999998</v>
      </c>
      <c r="AA40" s="9">
        <v>0.96276899999999999</v>
      </c>
      <c r="AL40" s="9">
        <v>38</v>
      </c>
      <c r="AM40" s="9">
        <v>-594.45600000000002</v>
      </c>
      <c r="AN40" s="9">
        <v>0.99816899999999997</v>
      </c>
    </row>
    <row r="41" spans="1:40">
      <c r="A41" s="9">
        <v>39</v>
      </c>
      <c r="B41" s="9">
        <v>-745.17499999999995</v>
      </c>
      <c r="C41" s="9">
        <v>0.93444799999999995</v>
      </c>
      <c r="M41" s="9">
        <v>39</v>
      </c>
      <c r="N41" s="9">
        <v>-747.81500000000005</v>
      </c>
      <c r="O41" s="9">
        <v>0.92700199999999999</v>
      </c>
      <c r="Y41" s="9">
        <v>39</v>
      </c>
      <c r="Z41" s="9">
        <v>-572.75800000000004</v>
      </c>
      <c r="AA41" s="9">
        <v>0.94409200000000004</v>
      </c>
      <c r="AL41" s="9">
        <v>39</v>
      </c>
      <c r="AM41" s="9">
        <v>-590.74800000000005</v>
      </c>
      <c r="AN41" s="9">
        <v>0.98852499999999999</v>
      </c>
    </row>
    <row r="42" spans="1:40">
      <c r="A42" s="9">
        <v>40</v>
      </c>
      <c r="B42" s="9">
        <v>-753.45</v>
      </c>
      <c r="C42" s="9">
        <v>0.93786599999999998</v>
      </c>
      <c r="M42" s="9">
        <v>40</v>
      </c>
      <c r="N42" s="9">
        <v>-755.81</v>
      </c>
      <c r="O42" s="9">
        <v>0.92236300000000004</v>
      </c>
      <c r="Y42" s="9">
        <v>40</v>
      </c>
      <c r="Z42" s="9">
        <v>-578.23199999999997</v>
      </c>
      <c r="AA42" s="9">
        <v>0.96240199999999998</v>
      </c>
      <c r="AL42" s="9">
        <v>40</v>
      </c>
      <c r="AM42" s="9">
        <v>-590.03599999999994</v>
      </c>
      <c r="AN42" s="9">
        <v>0.97497599999999995</v>
      </c>
    </row>
    <row r="43" spans="1:40">
      <c r="A43" s="9">
        <v>41</v>
      </c>
      <c r="B43" s="9">
        <v>-749.97900000000004</v>
      </c>
      <c r="C43" s="9">
        <v>0.93896500000000005</v>
      </c>
      <c r="M43" s="9">
        <v>41</v>
      </c>
      <c r="N43" s="9">
        <v>-753.4</v>
      </c>
      <c r="O43" s="9">
        <v>0.94189500000000004</v>
      </c>
      <c r="Y43" s="9">
        <v>41</v>
      </c>
      <c r="Z43" s="9">
        <v>-574.95000000000005</v>
      </c>
      <c r="AA43" s="9">
        <v>0.95422399999999996</v>
      </c>
      <c r="AL43" s="9">
        <v>41</v>
      </c>
      <c r="AM43" s="9">
        <v>-586.49800000000005</v>
      </c>
      <c r="AN43" s="9">
        <v>0.97424299999999997</v>
      </c>
    </row>
    <row r="44" spans="1:40">
      <c r="A44" s="9">
        <v>42</v>
      </c>
      <c r="B44" s="9">
        <v>-751.93899999999996</v>
      </c>
      <c r="C44" s="9">
        <v>0.93200700000000003</v>
      </c>
      <c r="M44" s="9">
        <v>42</v>
      </c>
      <c r="N44" s="9">
        <v>-754.77300000000002</v>
      </c>
      <c r="O44" s="9">
        <v>0.93249499999999996</v>
      </c>
      <c r="Y44" s="9">
        <v>42</v>
      </c>
      <c r="Z44" s="9">
        <v>-579.40899999999999</v>
      </c>
      <c r="AA44" s="9">
        <v>0.97412100000000001</v>
      </c>
      <c r="AL44" s="9">
        <v>42</v>
      </c>
      <c r="AM44" s="9">
        <v>-590.11800000000005</v>
      </c>
      <c r="AN44" s="9">
        <v>0.97875999999999996</v>
      </c>
    </row>
    <row r="45" spans="1:40">
      <c r="A45" s="9">
        <v>43</v>
      </c>
      <c r="B45" s="9">
        <v>-754.71900000000005</v>
      </c>
      <c r="C45" s="9">
        <v>0.94457999999999998</v>
      </c>
      <c r="M45" s="9">
        <v>43</v>
      </c>
      <c r="N45" s="9">
        <v>-756.41800000000001</v>
      </c>
      <c r="O45" s="9">
        <v>0.94628900000000005</v>
      </c>
      <c r="Y45" s="9">
        <v>43</v>
      </c>
      <c r="Z45" s="9">
        <v>-576.52599999999995</v>
      </c>
      <c r="AA45" s="9">
        <v>0.96313499999999996</v>
      </c>
      <c r="AL45" s="9">
        <v>43</v>
      </c>
      <c r="AM45" s="9">
        <v>-590.17700000000002</v>
      </c>
      <c r="AN45" s="9">
        <v>0.99853499999999995</v>
      </c>
    </row>
    <row r="46" spans="1:40">
      <c r="A46" s="9">
        <v>44</v>
      </c>
      <c r="B46" s="9">
        <v>-744.43299999999999</v>
      </c>
      <c r="C46" s="9">
        <v>0.92944300000000002</v>
      </c>
      <c r="M46" s="9">
        <v>44</v>
      </c>
      <c r="N46" s="9">
        <v>-754.25599999999997</v>
      </c>
      <c r="O46" s="9">
        <v>0.94103999999999999</v>
      </c>
      <c r="Y46" s="9">
        <v>44</v>
      </c>
      <c r="Z46" s="9">
        <v>-571.46</v>
      </c>
      <c r="AA46" s="9">
        <v>0.959839</v>
      </c>
      <c r="AL46" s="9">
        <v>44</v>
      </c>
      <c r="AM46" s="9">
        <v>-593.31500000000005</v>
      </c>
      <c r="AN46" s="9">
        <v>0.97814900000000005</v>
      </c>
    </row>
    <row r="47" spans="1:40">
      <c r="A47" s="9">
        <v>45</v>
      </c>
      <c r="B47" s="9">
        <v>-751.12400000000002</v>
      </c>
      <c r="C47" s="9">
        <v>0.94970699999999997</v>
      </c>
      <c r="M47" s="9">
        <v>45</v>
      </c>
      <c r="N47" s="9">
        <v>-757.75300000000004</v>
      </c>
      <c r="O47" s="9">
        <v>0.94543500000000003</v>
      </c>
      <c r="Y47" s="9">
        <v>45</v>
      </c>
      <c r="Z47" s="9">
        <v>-578.52200000000005</v>
      </c>
      <c r="AA47" s="9">
        <v>0.97070299999999998</v>
      </c>
      <c r="AL47" s="9">
        <v>45</v>
      </c>
      <c r="AM47" s="9">
        <v>-590.29</v>
      </c>
      <c r="AN47" s="9">
        <v>0.97143599999999997</v>
      </c>
    </row>
    <row r="48" spans="1:40">
      <c r="A48" s="9">
        <v>46</v>
      </c>
      <c r="B48" s="9">
        <v>-750.24099999999999</v>
      </c>
      <c r="C48" s="9">
        <v>0.94384800000000002</v>
      </c>
      <c r="M48" s="9">
        <v>46</v>
      </c>
      <c r="N48" s="9">
        <v>-751.44299999999998</v>
      </c>
      <c r="O48" s="9">
        <v>0.93689</v>
      </c>
      <c r="Y48" s="9">
        <v>46</v>
      </c>
      <c r="Z48" s="9">
        <v>-576.73199999999997</v>
      </c>
      <c r="AA48" s="9">
        <v>0.96545400000000003</v>
      </c>
      <c r="AL48" s="9">
        <v>46</v>
      </c>
      <c r="AM48" s="9">
        <v>-590.33299999999997</v>
      </c>
      <c r="AN48" s="9">
        <v>0.97375500000000004</v>
      </c>
    </row>
    <row r="49" spans="1:40">
      <c r="A49" s="9">
        <v>47</v>
      </c>
      <c r="B49" s="9">
        <v>-754.23800000000006</v>
      </c>
      <c r="C49" s="9">
        <v>0.94653299999999996</v>
      </c>
      <c r="M49" s="9">
        <v>47</v>
      </c>
      <c r="N49" s="9">
        <v>-753.447</v>
      </c>
      <c r="O49" s="9">
        <v>0.94409200000000004</v>
      </c>
      <c r="Y49" s="9">
        <v>47</v>
      </c>
      <c r="Z49" s="9">
        <v>-579.95699999999999</v>
      </c>
      <c r="AA49" s="9">
        <v>0.97473100000000001</v>
      </c>
      <c r="AL49" s="9">
        <v>47</v>
      </c>
      <c r="AM49" s="9">
        <v>-592.79100000000005</v>
      </c>
      <c r="AN49" s="9">
        <v>0.98083500000000001</v>
      </c>
    </row>
    <row r="50" spans="1:40">
      <c r="A50" s="9">
        <v>48</v>
      </c>
      <c r="B50" s="9">
        <v>-746.79700000000003</v>
      </c>
      <c r="C50" s="9">
        <v>0.91955600000000004</v>
      </c>
      <c r="M50" s="9">
        <v>48</v>
      </c>
      <c r="N50" s="9">
        <v>-755.48599999999999</v>
      </c>
      <c r="O50" s="9">
        <v>0.94409200000000004</v>
      </c>
      <c r="Y50" s="9">
        <v>48</v>
      </c>
      <c r="Z50" s="9">
        <v>-576.553</v>
      </c>
      <c r="AA50" s="9">
        <v>0.95178200000000002</v>
      </c>
      <c r="AL50" s="9">
        <v>48</v>
      </c>
      <c r="AM50" s="9">
        <v>-589.15800000000002</v>
      </c>
      <c r="AN50" s="9">
        <v>0.99511700000000003</v>
      </c>
    </row>
    <row r="51" spans="1:40">
      <c r="A51" s="9">
        <v>49</v>
      </c>
      <c r="B51" s="9">
        <v>-739.05100000000004</v>
      </c>
      <c r="C51" s="9">
        <v>0.91747999999999996</v>
      </c>
      <c r="M51" s="9">
        <v>49</v>
      </c>
      <c r="N51" s="9">
        <v>-748.99199999999996</v>
      </c>
      <c r="O51" s="9">
        <v>0.93566899999999997</v>
      </c>
      <c r="Y51" s="9">
        <v>49</v>
      </c>
      <c r="Z51" s="9">
        <v>-572.47199999999998</v>
      </c>
      <c r="AA51" s="9">
        <v>0.93786599999999998</v>
      </c>
      <c r="AL51" s="9">
        <v>49</v>
      </c>
      <c r="AM51" s="9">
        <v>-588.81200000000001</v>
      </c>
      <c r="AN51" s="9">
        <v>0.98852499999999999</v>
      </c>
    </row>
    <row r="52" spans="1:40">
      <c r="A52" s="9">
        <v>50</v>
      </c>
      <c r="B52" s="9">
        <v>-754.58699999999999</v>
      </c>
      <c r="C52" s="9">
        <v>0.92480499999999999</v>
      </c>
      <c r="M52" s="9">
        <v>50</v>
      </c>
      <c r="N52" s="9">
        <v>-757.17499999999995</v>
      </c>
      <c r="O52" s="9">
        <v>0.93725599999999998</v>
      </c>
      <c r="Y52" s="9">
        <v>50</v>
      </c>
      <c r="Z52" s="9">
        <v>-576.13099999999997</v>
      </c>
      <c r="AA52" s="9">
        <v>0.95178200000000002</v>
      </c>
      <c r="AL52" s="9">
        <v>50</v>
      </c>
      <c r="AM52" s="9">
        <v>-592.39800000000002</v>
      </c>
      <c r="AN52" s="9">
        <v>0.98144500000000001</v>
      </c>
    </row>
    <row r="53" spans="1:40">
      <c r="A53" s="9">
        <v>51</v>
      </c>
      <c r="B53" s="9">
        <v>-747.44100000000003</v>
      </c>
      <c r="C53" s="9">
        <v>0.93237300000000001</v>
      </c>
      <c r="M53" s="9">
        <v>51</v>
      </c>
      <c r="N53" s="9">
        <v>-751.59699999999998</v>
      </c>
      <c r="O53" s="9">
        <v>0.94213899999999995</v>
      </c>
      <c r="Y53" s="9">
        <v>51</v>
      </c>
      <c r="Z53" s="9">
        <v>-572.90099999999995</v>
      </c>
      <c r="AA53" s="9">
        <v>0.96936</v>
      </c>
      <c r="AL53" s="9">
        <v>51</v>
      </c>
      <c r="AM53" s="9">
        <v>-591.43899999999996</v>
      </c>
      <c r="AN53" s="9">
        <v>0.99353000000000002</v>
      </c>
    </row>
    <row r="54" spans="1:40">
      <c r="A54" s="9">
        <v>52</v>
      </c>
      <c r="B54" s="9">
        <v>-751.38199999999995</v>
      </c>
      <c r="C54" s="9">
        <v>0.94226100000000002</v>
      </c>
      <c r="M54" s="9">
        <v>52</v>
      </c>
      <c r="N54" s="9">
        <v>-754.40599999999995</v>
      </c>
      <c r="O54" s="9">
        <v>0.95043900000000003</v>
      </c>
      <c r="Y54" s="9">
        <v>52</v>
      </c>
      <c r="Z54" s="9">
        <v>-578.25300000000004</v>
      </c>
      <c r="AA54" s="9">
        <v>0.96337899999999999</v>
      </c>
      <c r="AL54" s="9">
        <v>52</v>
      </c>
      <c r="AM54" s="9">
        <v>-594.53399999999999</v>
      </c>
      <c r="AN54" s="9">
        <v>0.96875</v>
      </c>
    </row>
    <row r="55" spans="1:40">
      <c r="A55" s="9">
        <v>53</v>
      </c>
      <c r="B55" s="9">
        <v>-748.57600000000002</v>
      </c>
      <c r="C55" s="9">
        <v>0.92370600000000003</v>
      </c>
      <c r="M55" s="9">
        <v>53</v>
      </c>
      <c r="N55" s="9">
        <v>-749.01800000000003</v>
      </c>
      <c r="O55" s="9">
        <v>0.91491699999999998</v>
      </c>
      <c r="Y55" s="9">
        <v>53</v>
      </c>
      <c r="Z55" s="9">
        <v>-580.75699999999995</v>
      </c>
      <c r="AA55" s="9">
        <v>0.96313499999999996</v>
      </c>
      <c r="AL55" s="9">
        <v>53</v>
      </c>
      <c r="AM55" s="9">
        <v>-598.928</v>
      </c>
      <c r="AN55" s="9">
        <v>0.96118199999999998</v>
      </c>
    </row>
    <row r="56" spans="1:40">
      <c r="A56" s="9">
        <v>54</v>
      </c>
      <c r="B56" s="9">
        <v>-748.58100000000002</v>
      </c>
      <c r="C56" s="9">
        <v>0.93396000000000001</v>
      </c>
      <c r="M56" s="9">
        <v>54</v>
      </c>
      <c r="N56" s="9">
        <v>-754.471</v>
      </c>
      <c r="O56" s="9">
        <v>0.94897500000000001</v>
      </c>
      <c r="Y56" s="9">
        <v>54</v>
      </c>
      <c r="Z56" s="9">
        <v>-577.45699999999999</v>
      </c>
      <c r="AA56" s="9">
        <v>0.95776399999999995</v>
      </c>
      <c r="AL56" s="9">
        <v>54</v>
      </c>
      <c r="AM56" s="9">
        <v>-593.84900000000005</v>
      </c>
      <c r="AN56" s="9">
        <v>0.95568799999999998</v>
      </c>
    </row>
    <row r="57" spans="1:40">
      <c r="A57" s="9">
        <v>55</v>
      </c>
      <c r="B57" s="9">
        <v>-741.04399999999998</v>
      </c>
      <c r="C57" s="9">
        <v>0.91821299999999995</v>
      </c>
      <c r="M57" s="9">
        <v>55</v>
      </c>
      <c r="N57" s="9">
        <v>-724.45100000000002</v>
      </c>
      <c r="O57" s="9">
        <v>0.82495099999999999</v>
      </c>
      <c r="Y57" s="9">
        <v>55</v>
      </c>
      <c r="Z57" s="9">
        <v>-581.86599999999999</v>
      </c>
      <c r="AA57" s="9">
        <v>0.96179199999999998</v>
      </c>
      <c r="AL57" s="9">
        <v>55</v>
      </c>
      <c r="AM57" s="9">
        <v>-593.06299999999999</v>
      </c>
      <c r="AN57" s="9">
        <v>0.96093799999999996</v>
      </c>
    </row>
    <row r="58" spans="1:40">
      <c r="A58" s="9">
        <v>56</v>
      </c>
      <c r="B58" s="9">
        <v>-752.005</v>
      </c>
      <c r="C58" s="9">
        <v>0.92846700000000004</v>
      </c>
      <c r="M58" s="9">
        <v>56</v>
      </c>
      <c r="N58" s="9">
        <v>-729.024</v>
      </c>
      <c r="O58" s="9">
        <v>0.84973100000000001</v>
      </c>
      <c r="Y58" s="9">
        <v>56</v>
      </c>
      <c r="Z58" s="9">
        <v>-577.67399999999998</v>
      </c>
      <c r="AA58" s="9">
        <v>0.96496599999999999</v>
      </c>
      <c r="AL58" s="9">
        <v>56</v>
      </c>
      <c r="AM58" s="9">
        <v>-594.91899999999998</v>
      </c>
      <c r="AN58" s="9">
        <v>0.93847700000000001</v>
      </c>
    </row>
    <row r="59" spans="1:40">
      <c r="A59" s="9">
        <v>57</v>
      </c>
      <c r="B59" s="9">
        <v>-740.34199999999998</v>
      </c>
      <c r="C59" s="9">
        <v>0.90075700000000003</v>
      </c>
      <c r="M59" s="9">
        <v>57</v>
      </c>
      <c r="N59" s="9">
        <v>-713.84900000000005</v>
      </c>
      <c r="O59" s="9">
        <v>0.77954100000000004</v>
      </c>
      <c r="Y59" s="9">
        <v>57</v>
      </c>
      <c r="Z59" s="9">
        <v>-581.99800000000005</v>
      </c>
      <c r="AA59" s="9">
        <v>0.96057099999999995</v>
      </c>
      <c r="AL59" s="9">
        <v>57</v>
      </c>
      <c r="AM59" s="9">
        <v>-595.13099999999997</v>
      </c>
      <c r="AN59" s="9">
        <v>0.94079599999999997</v>
      </c>
    </row>
    <row r="60" spans="1:40">
      <c r="A60" s="9">
        <v>58</v>
      </c>
      <c r="B60" s="9">
        <v>-751.12300000000005</v>
      </c>
      <c r="C60" s="9">
        <v>0.94299299999999997</v>
      </c>
      <c r="M60" s="9">
        <v>58</v>
      </c>
      <c r="N60" s="9">
        <v>-728.51199999999994</v>
      </c>
      <c r="O60" s="9">
        <v>0.86047399999999996</v>
      </c>
      <c r="Y60" s="9">
        <v>58</v>
      </c>
      <c r="Z60" s="9">
        <v>-580.20899999999995</v>
      </c>
      <c r="AA60" s="9">
        <v>0.97119100000000003</v>
      </c>
      <c r="AL60" s="9">
        <v>58</v>
      </c>
      <c r="AM60" s="9">
        <v>-586.851</v>
      </c>
      <c r="AN60" s="9">
        <v>0.91979999999999995</v>
      </c>
    </row>
    <row r="61" spans="1:40">
      <c r="A61" s="9">
        <v>59</v>
      </c>
      <c r="B61" s="9">
        <v>-717.47</v>
      </c>
      <c r="C61" s="9">
        <v>0.77258300000000002</v>
      </c>
      <c r="M61" s="9">
        <v>59</v>
      </c>
      <c r="N61" s="9">
        <v>-662.54600000000005</v>
      </c>
      <c r="O61" s="9">
        <v>0.49401899999999999</v>
      </c>
      <c r="Y61" s="9">
        <v>59</v>
      </c>
      <c r="Z61" s="9">
        <v>-581.83199999999999</v>
      </c>
      <c r="AA61" s="9">
        <v>0.95300300000000004</v>
      </c>
      <c r="AL61" s="9">
        <v>59</v>
      </c>
      <c r="AM61" s="9">
        <v>-593.12300000000005</v>
      </c>
      <c r="AN61" s="9">
        <v>0.912964</v>
      </c>
    </row>
    <row r="62" spans="1:40">
      <c r="A62" s="9">
        <v>60</v>
      </c>
      <c r="B62" s="9">
        <v>-741.65700000000004</v>
      </c>
      <c r="C62" s="9">
        <v>0.89819300000000002</v>
      </c>
      <c r="M62" s="9">
        <v>60</v>
      </c>
      <c r="N62" s="9">
        <v>-682.38099999999997</v>
      </c>
      <c r="O62" s="9">
        <v>0.62390100000000004</v>
      </c>
      <c r="Y62" s="9">
        <v>60</v>
      </c>
      <c r="Z62" s="9">
        <v>-578.79700000000003</v>
      </c>
      <c r="AA62" s="9">
        <v>0.96911599999999998</v>
      </c>
      <c r="AL62" s="9">
        <v>60</v>
      </c>
      <c r="AM62" s="9">
        <v>-590.255</v>
      </c>
      <c r="AN62" s="9">
        <v>0.95129399999999997</v>
      </c>
    </row>
    <row r="63" spans="1:40">
      <c r="A63" s="9">
        <v>61</v>
      </c>
      <c r="B63" s="9">
        <v>-651.69600000000003</v>
      </c>
      <c r="C63" s="9">
        <v>0.36376999999999998</v>
      </c>
      <c r="M63" s="9">
        <v>61</v>
      </c>
      <c r="N63" s="9">
        <v>-615.90800000000002</v>
      </c>
      <c r="O63" s="9">
        <v>0.18542500000000001</v>
      </c>
      <c r="Y63" s="9">
        <v>61</v>
      </c>
      <c r="Z63" s="9">
        <v>-583.07600000000002</v>
      </c>
      <c r="AA63" s="9">
        <v>0.95324699999999996</v>
      </c>
      <c r="AL63" s="9">
        <v>61</v>
      </c>
      <c r="AM63" s="9">
        <v>-594.59199999999998</v>
      </c>
      <c r="AN63" s="9">
        <v>0.90356400000000003</v>
      </c>
    </row>
    <row r="64" spans="1:40">
      <c r="A64" s="9">
        <v>62</v>
      </c>
      <c r="B64" s="9">
        <v>-640.00099999999998</v>
      </c>
      <c r="C64" s="9">
        <v>0.38989299999999999</v>
      </c>
      <c r="M64" s="9">
        <v>62</v>
      </c>
      <c r="N64" s="9">
        <v>-603.85199999999998</v>
      </c>
      <c r="O64" s="9">
        <v>0.20324700000000001</v>
      </c>
      <c r="Y64" s="9">
        <v>62</v>
      </c>
      <c r="Z64" s="9">
        <v>-578.19200000000001</v>
      </c>
      <c r="AA64" s="9">
        <v>0.96875</v>
      </c>
      <c r="AL64" s="9">
        <v>62</v>
      </c>
      <c r="AM64" s="9">
        <v>-593.77200000000005</v>
      </c>
      <c r="AN64" s="9">
        <v>0.92272900000000002</v>
      </c>
    </row>
    <row r="65" spans="1:40">
      <c r="A65" s="9">
        <v>63</v>
      </c>
      <c r="B65" s="9">
        <v>-655.56399999999996</v>
      </c>
      <c r="C65" s="9">
        <v>0.38366699999999998</v>
      </c>
      <c r="M65" s="9">
        <v>63</v>
      </c>
      <c r="N65" s="9">
        <v>-608.34299999999996</v>
      </c>
      <c r="O65" s="9">
        <v>0.167603</v>
      </c>
      <c r="Y65" s="9">
        <v>63</v>
      </c>
      <c r="Z65" s="9">
        <v>-578.52300000000002</v>
      </c>
      <c r="AA65" s="9">
        <v>0.95288099999999998</v>
      </c>
      <c r="AL65" s="9">
        <v>63</v>
      </c>
      <c r="AM65" s="9">
        <v>-594.81799999999998</v>
      </c>
      <c r="AN65" s="9">
        <v>0.89587399999999995</v>
      </c>
    </row>
    <row r="66" spans="1:40">
      <c r="A66" s="9">
        <v>64</v>
      </c>
      <c r="B66" s="9">
        <v>-642.55200000000002</v>
      </c>
      <c r="C66" s="9">
        <v>0.33496100000000001</v>
      </c>
      <c r="M66" s="9">
        <v>64</v>
      </c>
      <c r="N66" s="9">
        <v>-623.59299999999996</v>
      </c>
      <c r="O66" s="9">
        <v>0.193359</v>
      </c>
      <c r="Y66" s="9">
        <v>64</v>
      </c>
      <c r="Z66" s="9">
        <v>-580.96600000000001</v>
      </c>
      <c r="AA66" s="9">
        <v>0.96911599999999998</v>
      </c>
      <c r="AL66" s="9">
        <v>64</v>
      </c>
      <c r="AM66" s="9">
        <v>-592.78700000000003</v>
      </c>
      <c r="AN66" s="9">
        <v>0.91381800000000002</v>
      </c>
    </row>
    <row r="67" spans="1:40">
      <c r="A67" s="9">
        <v>65</v>
      </c>
      <c r="B67" s="9">
        <v>-647.40300000000002</v>
      </c>
      <c r="C67" s="9">
        <v>0.35290500000000002</v>
      </c>
      <c r="M67" s="9">
        <v>65</v>
      </c>
      <c r="N67" s="9">
        <v>-624.37400000000002</v>
      </c>
      <c r="O67" s="9">
        <v>0.21118200000000001</v>
      </c>
      <c r="Y67" s="9">
        <v>65</v>
      </c>
      <c r="Z67" s="9">
        <v>-583.96400000000006</v>
      </c>
      <c r="AA67" s="9">
        <v>0.95813000000000004</v>
      </c>
      <c r="AL67" s="9">
        <v>65</v>
      </c>
      <c r="AM67" s="9">
        <v>-584.87800000000004</v>
      </c>
      <c r="AN67" s="9">
        <v>0.90332000000000001</v>
      </c>
    </row>
    <row r="68" spans="1:40">
      <c r="A68" s="9">
        <v>66</v>
      </c>
      <c r="B68" s="9">
        <v>-626.90800000000002</v>
      </c>
      <c r="C68" s="9">
        <v>0.27490199999999998</v>
      </c>
      <c r="M68" s="9">
        <v>66</v>
      </c>
      <c r="N68" s="9">
        <v>-595.37599999999998</v>
      </c>
      <c r="O68" s="9">
        <v>0.139404</v>
      </c>
      <c r="Y68" s="9">
        <v>66</v>
      </c>
      <c r="Z68" s="9">
        <v>-573.43600000000004</v>
      </c>
      <c r="AA68" s="9">
        <v>0.95336900000000002</v>
      </c>
      <c r="AL68" s="9">
        <v>66</v>
      </c>
      <c r="AM68" s="9">
        <v>-602.13800000000003</v>
      </c>
      <c r="AN68" s="9">
        <v>0.89685099999999995</v>
      </c>
    </row>
    <row r="69" spans="1:40">
      <c r="A69" s="9">
        <v>67</v>
      </c>
      <c r="B69" s="9">
        <v>-614.65099999999995</v>
      </c>
      <c r="C69" s="9">
        <v>0.18237300000000001</v>
      </c>
      <c r="M69" s="9">
        <v>67</v>
      </c>
      <c r="N69" s="9">
        <v>-576.01700000000005</v>
      </c>
      <c r="O69" s="9">
        <v>7.7636999999999998E-2</v>
      </c>
      <c r="Y69" s="9">
        <v>67</v>
      </c>
      <c r="Z69" s="9">
        <v>-580.37400000000002</v>
      </c>
      <c r="AA69" s="9">
        <v>0.95666499999999999</v>
      </c>
      <c r="AL69" s="9">
        <v>67</v>
      </c>
      <c r="AM69" s="9">
        <v>-597.05200000000002</v>
      </c>
      <c r="AN69" s="9">
        <v>0.92004399999999997</v>
      </c>
    </row>
    <row r="70" spans="1:40">
      <c r="A70" s="9">
        <v>68</v>
      </c>
      <c r="B70" s="9">
        <v>-605.95000000000005</v>
      </c>
      <c r="C70" s="9">
        <v>0.25353999999999999</v>
      </c>
      <c r="M70" s="9">
        <v>68</v>
      </c>
      <c r="N70" s="9">
        <v>-553.03099999999995</v>
      </c>
      <c r="O70" s="9">
        <v>0.102051</v>
      </c>
      <c r="Y70" s="9">
        <v>68</v>
      </c>
      <c r="Z70" s="9">
        <v>-581.98299999999995</v>
      </c>
      <c r="AA70" s="9">
        <v>0.94396999999999998</v>
      </c>
      <c r="AL70" s="9">
        <v>68</v>
      </c>
      <c r="AM70" s="9">
        <v>-606.58900000000006</v>
      </c>
      <c r="AN70" s="9">
        <v>0.84484899999999996</v>
      </c>
    </row>
    <row r="71" spans="1:40">
      <c r="A71" s="9">
        <v>69</v>
      </c>
      <c r="B71" s="9">
        <v>-607.04700000000003</v>
      </c>
      <c r="C71" s="9">
        <v>0.13964799999999999</v>
      </c>
      <c r="M71" s="9">
        <v>69</v>
      </c>
      <c r="N71" s="9">
        <v>-585.98900000000003</v>
      </c>
      <c r="O71" s="9">
        <v>7.0068000000000005E-2</v>
      </c>
      <c r="Y71" s="9">
        <v>69</v>
      </c>
      <c r="Z71" s="9">
        <v>-580.77800000000002</v>
      </c>
      <c r="AA71" s="9">
        <v>0.96020499999999998</v>
      </c>
      <c r="AL71" s="9">
        <v>69</v>
      </c>
      <c r="AM71" s="9">
        <v>-609.61300000000006</v>
      </c>
      <c r="AN71" s="9">
        <v>0.82189900000000005</v>
      </c>
    </row>
    <row r="72" spans="1:40">
      <c r="A72" s="9">
        <v>70</v>
      </c>
      <c r="B72" s="9">
        <v>-593.16099999999994</v>
      </c>
      <c r="C72" s="9">
        <v>9.0209999999999999E-2</v>
      </c>
      <c r="M72" s="9">
        <v>70</v>
      </c>
      <c r="N72" s="9">
        <v>-579.60900000000004</v>
      </c>
      <c r="O72" s="9">
        <v>6.25E-2</v>
      </c>
      <c r="Y72" s="9">
        <v>70</v>
      </c>
      <c r="Z72" s="9">
        <v>-587.92600000000004</v>
      </c>
      <c r="AA72" s="9">
        <v>0.94262699999999999</v>
      </c>
      <c r="AL72" s="9">
        <v>70</v>
      </c>
      <c r="AM72" s="9">
        <v>-621.38099999999997</v>
      </c>
      <c r="AN72" s="9">
        <v>0.82617200000000002</v>
      </c>
    </row>
    <row r="73" spans="1:40">
      <c r="A73" s="9">
        <v>71</v>
      </c>
      <c r="B73" s="9">
        <v>-585.15499999999997</v>
      </c>
      <c r="C73" s="9">
        <v>6.3964999999999994E-2</v>
      </c>
      <c r="M73" s="9">
        <v>71</v>
      </c>
      <c r="N73" s="9">
        <v>-580.61900000000003</v>
      </c>
      <c r="O73" s="9">
        <v>6.5918000000000004E-2</v>
      </c>
      <c r="Y73" s="9">
        <v>71</v>
      </c>
      <c r="Z73" s="9">
        <v>-586.69299999999998</v>
      </c>
      <c r="AA73" s="9">
        <v>0.94189500000000004</v>
      </c>
      <c r="AL73" s="9">
        <v>71</v>
      </c>
      <c r="AM73" s="9">
        <v>-611.26900000000001</v>
      </c>
      <c r="AN73" s="9">
        <v>0.779053</v>
      </c>
    </row>
    <row r="74" spans="1:40">
      <c r="A74" s="9">
        <v>72</v>
      </c>
      <c r="B74" s="9">
        <v>-597.351</v>
      </c>
      <c r="C74" s="9">
        <v>0.105591</v>
      </c>
      <c r="M74" s="9">
        <v>72</v>
      </c>
      <c r="N74" s="9">
        <v>-583.58699999999999</v>
      </c>
      <c r="O74" s="9">
        <v>7.1411000000000002E-2</v>
      </c>
      <c r="Y74" s="9">
        <v>72</v>
      </c>
      <c r="Z74" s="9">
        <v>-578.73900000000003</v>
      </c>
      <c r="AA74" s="9">
        <v>0.94140599999999997</v>
      </c>
      <c r="AL74" s="9">
        <v>72</v>
      </c>
      <c r="AM74" s="9">
        <v>-622.36</v>
      </c>
      <c r="AN74" s="9">
        <v>0.84484899999999996</v>
      </c>
    </row>
    <row r="75" spans="1:40">
      <c r="A75" s="9">
        <v>73</v>
      </c>
      <c r="B75" s="9">
        <v>-581.947</v>
      </c>
      <c r="C75" s="9">
        <v>6.7016999999999993E-2</v>
      </c>
      <c r="M75" s="9">
        <v>73</v>
      </c>
      <c r="N75" s="9">
        <v>-593.07399999999996</v>
      </c>
      <c r="O75" s="9">
        <v>6.5795999999999993E-2</v>
      </c>
      <c r="Y75" s="9">
        <v>73</v>
      </c>
      <c r="Z75" s="9">
        <v>-576.27099999999996</v>
      </c>
      <c r="AA75" s="9">
        <v>0.94189500000000004</v>
      </c>
      <c r="AL75" s="9">
        <v>73</v>
      </c>
      <c r="AM75" s="9">
        <v>-602.13400000000001</v>
      </c>
      <c r="AN75" s="9">
        <v>0.75183100000000003</v>
      </c>
    </row>
    <row r="76" spans="1:40">
      <c r="A76" s="9">
        <v>74</v>
      </c>
      <c r="B76" s="9">
        <v>-587.56299999999999</v>
      </c>
      <c r="C76" s="9">
        <v>5.8228000000000002E-2</v>
      </c>
      <c r="M76" s="9">
        <v>74</v>
      </c>
      <c r="N76" s="9">
        <v>-564.33699999999999</v>
      </c>
      <c r="O76" s="9">
        <v>5.7251000000000003E-2</v>
      </c>
      <c r="Y76" s="9">
        <v>74</v>
      </c>
      <c r="Z76" s="9">
        <v>-587.524</v>
      </c>
      <c r="AA76" s="9">
        <v>0.94824200000000003</v>
      </c>
      <c r="AL76" s="9">
        <v>74</v>
      </c>
      <c r="AM76" s="9">
        <v>-613.79</v>
      </c>
      <c r="AN76" s="9">
        <v>0.82214399999999999</v>
      </c>
    </row>
    <row r="77" spans="1:40">
      <c r="A77" s="9">
        <v>75</v>
      </c>
      <c r="B77" s="9">
        <v>-583.72900000000004</v>
      </c>
      <c r="C77" s="9">
        <v>5.4565000000000002E-2</v>
      </c>
      <c r="M77" s="9">
        <v>75</v>
      </c>
      <c r="N77" s="9">
        <v>-569.77200000000005</v>
      </c>
      <c r="O77" s="9">
        <v>5.9204E-2</v>
      </c>
      <c r="Y77" s="9">
        <v>75</v>
      </c>
      <c r="Z77" s="9">
        <v>-584.101</v>
      </c>
      <c r="AA77" s="9">
        <v>0.94494599999999995</v>
      </c>
      <c r="AL77" s="9">
        <v>75</v>
      </c>
      <c r="AM77" s="9">
        <v>-608.68600000000004</v>
      </c>
      <c r="AN77" s="9">
        <v>0.78039599999999998</v>
      </c>
    </row>
    <row r="78" spans="1:40">
      <c r="A78" s="9">
        <v>76</v>
      </c>
      <c r="B78" s="9">
        <v>-586.91499999999996</v>
      </c>
      <c r="C78" s="9">
        <v>6.2134000000000002E-2</v>
      </c>
      <c r="M78" s="9">
        <v>76</v>
      </c>
      <c r="N78" s="9">
        <v>-596.02700000000004</v>
      </c>
      <c r="O78" s="9">
        <v>6.9945999999999994E-2</v>
      </c>
      <c r="Y78" s="9">
        <v>76</v>
      </c>
      <c r="Z78" s="9">
        <v>-574.81600000000003</v>
      </c>
      <c r="AA78" s="9">
        <v>0.94287100000000001</v>
      </c>
      <c r="AL78" s="9">
        <v>76</v>
      </c>
      <c r="AM78" s="9">
        <v>-591.69299999999998</v>
      </c>
      <c r="AN78" s="9">
        <v>0.69811999999999996</v>
      </c>
    </row>
    <row r="79" spans="1:40">
      <c r="A79" s="9">
        <v>77</v>
      </c>
      <c r="B79" s="9">
        <v>-583.15899999999999</v>
      </c>
      <c r="C79" s="9">
        <v>6.7016999999999993E-2</v>
      </c>
      <c r="M79" s="9">
        <v>77</v>
      </c>
      <c r="N79" s="9">
        <v>-588.27</v>
      </c>
      <c r="O79" s="9">
        <v>7.4463000000000001E-2</v>
      </c>
      <c r="Y79" s="9">
        <v>77</v>
      </c>
      <c r="Z79" s="9">
        <v>-579.16899999999998</v>
      </c>
      <c r="AA79" s="9">
        <v>0.93737800000000004</v>
      </c>
      <c r="AL79" s="9">
        <v>77</v>
      </c>
      <c r="AM79" s="9">
        <v>-573.57899999999995</v>
      </c>
      <c r="AN79" s="9">
        <v>0.64147900000000002</v>
      </c>
    </row>
    <row r="80" spans="1:40">
      <c r="A80" s="9">
        <v>78</v>
      </c>
      <c r="B80" s="9">
        <v>-584.69399999999996</v>
      </c>
      <c r="C80" s="9">
        <v>6.3231999999999997E-2</v>
      </c>
      <c r="M80" s="9">
        <v>78</v>
      </c>
      <c r="N80" s="9">
        <v>-584.37</v>
      </c>
      <c r="O80" s="9">
        <v>5.2002E-2</v>
      </c>
      <c r="Y80" s="9">
        <v>78</v>
      </c>
      <c r="Z80" s="9">
        <v>-581.86199999999997</v>
      </c>
      <c r="AA80" s="9">
        <v>0.95361300000000004</v>
      </c>
      <c r="AL80" s="9">
        <v>78</v>
      </c>
      <c r="AM80" s="9">
        <v>-601.29300000000001</v>
      </c>
      <c r="AN80" s="9">
        <v>0.75158700000000001</v>
      </c>
    </row>
    <row r="81" spans="1:40">
      <c r="A81" s="9">
        <v>79</v>
      </c>
      <c r="B81" s="9">
        <v>-591.66</v>
      </c>
      <c r="C81" s="9">
        <v>8.1908999999999996E-2</v>
      </c>
      <c r="M81" s="9">
        <v>79</v>
      </c>
      <c r="N81" s="9">
        <v>-587.12300000000005</v>
      </c>
      <c r="O81" s="9">
        <v>6.2134000000000002E-2</v>
      </c>
      <c r="Y81" s="9">
        <v>79</v>
      </c>
      <c r="Z81" s="9">
        <v>-583.56299999999999</v>
      </c>
      <c r="AA81" s="9">
        <v>0.95385699999999995</v>
      </c>
      <c r="AL81" s="9">
        <v>79</v>
      </c>
      <c r="AM81" s="9">
        <v>-584.09500000000003</v>
      </c>
      <c r="AN81" s="9">
        <v>0.65710400000000002</v>
      </c>
    </row>
    <row r="82" spans="1:40">
      <c r="A82" s="9">
        <v>80</v>
      </c>
      <c r="B82" s="9">
        <v>-580.548</v>
      </c>
      <c r="C82" s="9">
        <v>6.3353999999999994E-2</v>
      </c>
      <c r="M82" s="9">
        <v>80</v>
      </c>
      <c r="N82" s="9">
        <v>-580.47699999999998</v>
      </c>
      <c r="O82" s="9">
        <v>5.7738999999999999E-2</v>
      </c>
      <c r="Y82" s="9">
        <v>80</v>
      </c>
      <c r="Z82" s="9">
        <v>-581.07899999999995</v>
      </c>
      <c r="AA82" s="9">
        <v>0.94152800000000003</v>
      </c>
      <c r="AL82" s="9">
        <v>80</v>
      </c>
      <c r="AM82" s="9">
        <v>-546.745</v>
      </c>
      <c r="AN82" s="9">
        <v>0.55090300000000003</v>
      </c>
    </row>
    <row r="83" spans="1:40">
      <c r="A83" s="9">
        <v>81</v>
      </c>
      <c r="B83" s="9">
        <v>-575.81500000000005</v>
      </c>
      <c r="C83" s="9">
        <v>5.6519E-2</v>
      </c>
      <c r="M83" s="9">
        <v>81</v>
      </c>
      <c r="N83" s="9">
        <v>-588.53300000000002</v>
      </c>
      <c r="O83" s="9">
        <v>5.2856E-2</v>
      </c>
      <c r="Y83" s="9">
        <v>81</v>
      </c>
      <c r="Z83" s="9">
        <v>-585.39300000000003</v>
      </c>
      <c r="AA83" s="9">
        <v>0.95397900000000002</v>
      </c>
      <c r="AL83" s="9">
        <v>81</v>
      </c>
      <c r="AM83" s="9">
        <v>-551.79100000000005</v>
      </c>
      <c r="AN83" s="9">
        <v>0.58508300000000002</v>
      </c>
    </row>
    <row r="84" spans="1:40">
      <c r="A84" s="9">
        <v>82</v>
      </c>
      <c r="B84" s="9">
        <v>-584.04</v>
      </c>
      <c r="C84" s="9">
        <v>7.3242000000000002E-2</v>
      </c>
      <c r="M84" s="9">
        <v>82</v>
      </c>
      <c r="N84" s="9">
        <v>-577.24</v>
      </c>
      <c r="O84" s="9">
        <v>6.2988000000000002E-2</v>
      </c>
      <c r="Y84" s="9">
        <v>82</v>
      </c>
      <c r="Z84" s="9">
        <v>-581.06700000000001</v>
      </c>
      <c r="AA84" s="9">
        <v>0.94079599999999997</v>
      </c>
      <c r="AL84" s="9">
        <v>82</v>
      </c>
      <c r="AM84" s="9">
        <v>-542.22400000000005</v>
      </c>
      <c r="AN84" s="9">
        <v>0.54284699999999997</v>
      </c>
    </row>
    <row r="85" spans="1:40">
      <c r="A85" s="9">
        <v>83</v>
      </c>
      <c r="B85" s="9">
        <v>-576.60299999999995</v>
      </c>
      <c r="C85" s="9">
        <v>4.8461999999999998E-2</v>
      </c>
      <c r="M85" s="9">
        <v>83</v>
      </c>
      <c r="N85" s="9">
        <v>-581.73699999999997</v>
      </c>
      <c r="O85" s="9">
        <v>5.0171E-2</v>
      </c>
      <c r="Y85" s="9">
        <v>83</v>
      </c>
      <c r="Z85" s="9">
        <v>-583.38</v>
      </c>
      <c r="AA85" s="9">
        <v>0.93896500000000005</v>
      </c>
      <c r="AL85" s="9">
        <v>83</v>
      </c>
      <c r="AM85" s="9">
        <v>-532.61599999999999</v>
      </c>
      <c r="AN85" s="9">
        <v>0.51940900000000001</v>
      </c>
    </row>
    <row r="86" spans="1:40">
      <c r="A86" s="9">
        <v>84</v>
      </c>
      <c r="B86" s="9">
        <v>-589.21799999999996</v>
      </c>
      <c r="C86" s="9">
        <v>7.9224000000000003E-2</v>
      </c>
      <c r="M86" s="9">
        <v>84</v>
      </c>
      <c r="N86" s="9">
        <v>-589.15200000000004</v>
      </c>
      <c r="O86" s="9">
        <v>5.2734000000000003E-2</v>
      </c>
      <c r="Y86" s="9">
        <v>84</v>
      </c>
      <c r="Z86" s="9">
        <v>-588.04999999999995</v>
      </c>
      <c r="AA86" s="9">
        <v>0.959229</v>
      </c>
      <c r="AL86" s="9">
        <v>84</v>
      </c>
      <c r="AM86" s="9">
        <v>-554.27200000000005</v>
      </c>
      <c r="AN86" s="9">
        <v>0.554199</v>
      </c>
    </row>
    <row r="87" spans="1:40">
      <c r="A87" s="9">
        <v>85</v>
      </c>
      <c r="B87" s="9">
        <v>-579.20000000000005</v>
      </c>
      <c r="C87" s="9">
        <v>6.1645999999999999E-2</v>
      </c>
      <c r="M87" s="9">
        <v>85</v>
      </c>
      <c r="N87" s="9">
        <v>-582.74300000000005</v>
      </c>
      <c r="O87" s="9">
        <v>4.8217999999999997E-2</v>
      </c>
      <c r="Y87" s="9">
        <v>85</v>
      </c>
      <c r="Z87" s="9">
        <v>-578.56299999999999</v>
      </c>
      <c r="AA87" s="9">
        <v>0.95544399999999996</v>
      </c>
      <c r="AL87" s="9">
        <v>85</v>
      </c>
      <c r="AM87" s="9">
        <v>-533.48800000000006</v>
      </c>
      <c r="AN87" s="9">
        <v>0.54479999999999995</v>
      </c>
    </row>
    <row r="88" spans="1:40">
      <c r="A88" s="9">
        <v>86</v>
      </c>
      <c r="B88" s="9">
        <v>-575.16200000000003</v>
      </c>
      <c r="C88" s="9">
        <v>6.0913000000000002E-2</v>
      </c>
      <c r="M88" s="9">
        <v>86</v>
      </c>
      <c r="N88" s="9">
        <v>-590.93200000000002</v>
      </c>
      <c r="O88" s="9">
        <v>5.6152000000000001E-2</v>
      </c>
      <c r="Y88" s="9">
        <v>86</v>
      </c>
      <c r="Z88" s="9">
        <v>-579.69799999999998</v>
      </c>
      <c r="AA88" s="9">
        <v>0.92578099999999997</v>
      </c>
      <c r="AL88" s="9">
        <v>86</v>
      </c>
      <c r="AM88" s="9">
        <v>-548.13499999999999</v>
      </c>
      <c r="AN88" s="9">
        <v>0.52417000000000002</v>
      </c>
    </row>
    <row r="89" spans="1:40">
      <c r="A89" s="9">
        <v>87</v>
      </c>
      <c r="B89" s="9">
        <v>-583.07500000000005</v>
      </c>
      <c r="C89" s="9">
        <v>6.2988000000000002E-2</v>
      </c>
      <c r="M89" s="9">
        <v>87</v>
      </c>
      <c r="N89" s="9">
        <v>-586.73299999999995</v>
      </c>
      <c r="O89" s="9">
        <v>5.7251000000000003E-2</v>
      </c>
      <c r="Y89" s="9">
        <v>87</v>
      </c>
      <c r="Z89" s="9">
        <v>-582.13900000000001</v>
      </c>
      <c r="AA89" s="9">
        <v>0.94091800000000003</v>
      </c>
      <c r="AL89" s="9">
        <v>87</v>
      </c>
      <c r="AM89" s="9">
        <v>-559.59900000000005</v>
      </c>
      <c r="AN89" s="9">
        <v>0.56384299999999998</v>
      </c>
    </row>
    <row r="90" spans="1:40">
      <c r="A90" s="9">
        <v>88</v>
      </c>
      <c r="B90" s="9">
        <v>-572.46199999999999</v>
      </c>
      <c r="C90" s="9">
        <v>4.3700999999999997E-2</v>
      </c>
      <c r="M90" s="9">
        <v>88</v>
      </c>
      <c r="N90" s="9">
        <v>-583.14</v>
      </c>
      <c r="O90" s="9">
        <v>5.3832999999999999E-2</v>
      </c>
      <c r="Y90" s="9">
        <v>88</v>
      </c>
      <c r="Z90" s="9">
        <v>-579.50300000000004</v>
      </c>
      <c r="AA90" s="9">
        <v>0.92700199999999999</v>
      </c>
      <c r="AL90" s="9">
        <v>88</v>
      </c>
      <c r="AM90" s="9">
        <v>-532.56600000000003</v>
      </c>
      <c r="AN90" s="9">
        <v>0.48974600000000001</v>
      </c>
    </row>
    <row r="91" spans="1:40">
      <c r="A91" s="9">
        <v>89</v>
      </c>
      <c r="B91" s="9">
        <v>-581.81299999999999</v>
      </c>
      <c r="C91" s="9">
        <v>5.5419999999999997E-2</v>
      </c>
      <c r="M91" s="9">
        <v>89</v>
      </c>
      <c r="N91" s="9">
        <v>-579.404</v>
      </c>
      <c r="O91" s="9">
        <v>5.7373E-2</v>
      </c>
      <c r="Y91" s="9">
        <v>89</v>
      </c>
      <c r="Z91" s="9">
        <v>-577.697</v>
      </c>
      <c r="AA91" s="9">
        <v>0.95397900000000002</v>
      </c>
      <c r="AL91" s="9">
        <v>89</v>
      </c>
      <c r="AM91" s="9">
        <v>-540.42499999999995</v>
      </c>
      <c r="AN91" s="9">
        <v>0.55017099999999997</v>
      </c>
    </row>
    <row r="92" spans="1:40">
      <c r="A92" s="9">
        <v>90</v>
      </c>
      <c r="B92" s="9">
        <v>-564.49199999999996</v>
      </c>
      <c r="C92" s="9">
        <v>4.5165999999999998E-2</v>
      </c>
      <c r="M92" s="9">
        <v>90</v>
      </c>
      <c r="N92" s="9">
        <v>-587.31899999999996</v>
      </c>
      <c r="O92" s="9">
        <v>4.9561000000000001E-2</v>
      </c>
      <c r="Y92" s="9">
        <v>90</v>
      </c>
      <c r="Z92" s="9">
        <v>-582.32299999999998</v>
      </c>
      <c r="AA92" s="9">
        <v>0.91784699999999997</v>
      </c>
      <c r="AL92" s="9">
        <v>90</v>
      </c>
      <c r="AM92" s="9">
        <v>-537.08199999999999</v>
      </c>
      <c r="AN92" s="9">
        <v>0.47521999999999998</v>
      </c>
    </row>
    <row r="93" spans="1:40">
      <c r="A93" s="9">
        <v>91</v>
      </c>
      <c r="B93" s="9">
        <v>-569.17399999999998</v>
      </c>
      <c r="C93" s="9">
        <v>4.9194000000000002E-2</v>
      </c>
      <c r="M93" s="9">
        <v>91</v>
      </c>
      <c r="N93" s="9">
        <v>-586.39700000000005</v>
      </c>
      <c r="O93" s="9">
        <v>4.9926999999999999E-2</v>
      </c>
      <c r="Y93" s="9">
        <v>91</v>
      </c>
      <c r="Z93" s="9">
        <v>-571.95500000000004</v>
      </c>
      <c r="AA93" s="9">
        <v>0.90136700000000003</v>
      </c>
      <c r="AL93" s="9">
        <v>91</v>
      </c>
      <c r="AM93" s="9">
        <v>-522.42200000000003</v>
      </c>
      <c r="AN93" s="9">
        <v>0.43396000000000001</v>
      </c>
    </row>
    <row r="94" spans="1:40">
      <c r="A94" s="9">
        <v>92</v>
      </c>
      <c r="B94" s="9">
        <v>-576.63900000000001</v>
      </c>
      <c r="C94" s="9">
        <v>6.1523000000000001E-2</v>
      </c>
      <c r="M94" s="9">
        <v>92</v>
      </c>
      <c r="N94" s="9">
        <v>-589.45799999999997</v>
      </c>
      <c r="O94" s="9">
        <v>5.1880000000000003E-2</v>
      </c>
      <c r="Y94" s="9">
        <v>92</v>
      </c>
      <c r="Z94" s="9">
        <v>-581.20799999999997</v>
      </c>
      <c r="AA94" s="9">
        <v>0.93640100000000004</v>
      </c>
      <c r="AL94" s="9">
        <v>92</v>
      </c>
      <c r="AM94" s="9">
        <v>-549.27200000000005</v>
      </c>
      <c r="AN94" s="9">
        <v>0.493896</v>
      </c>
    </row>
    <row r="95" spans="1:40">
      <c r="A95" s="9">
        <v>93</v>
      </c>
      <c r="B95" s="9">
        <v>-572.97</v>
      </c>
      <c r="C95" s="9">
        <v>4.9805000000000002E-2</v>
      </c>
      <c r="M95" s="9">
        <v>93</v>
      </c>
      <c r="N95" s="9">
        <v>-585.51</v>
      </c>
      <c r="O95" s="9">
        <v>5.6640999999999997E-2</v>
      </c>
      <c r="Y95" s="9">
        <v>93</v>
      </c>
      <c r="Z95" s="9">
        <v>-568.97699999999998</v>
      </c>
      <c r="AA95" s="9">
        <v>0.88415500000000002</v>
      </c>
      <c r="AL95" s="9">
        <v>93</v>
      </c>
      <c r="AM95" s="9">
        <v>-530.23299999999995</v>
      </c>
      <c r="AN95" s="9">
        <v>0.42028799999999999</v>
      </c>
    </row>
    <row r="96" spans="1:40">
      <c r="A96" s="9">
        <v>94</v>
      </c>
      <c r="B96" s="9">
        <v>-571.41499999999996</v>
      </c>
      <c r="C96" s="9">
        <v>4.9682999999999998E-2</v>
      </c>
      <c r="M96" s="9">
        <v>94</v>
      </c>
      <c r="N96" s="9">
        <v>-589.51499999999999</v>
      </c>
      <c r="O96" s="9">
        <v>5.4688000000000001E-2</v>
      </c>
      <c r="Y96" s="9">
        <v>94</v>
      </c>
      <c r="Z96" s="9">
        <v>-582.49800000000005</v>
      </c>
      <c r="AA96" s="9">
        <v>0.931396</v>
      </c>
      <c r="AL96" s="9">
        <v>94</v>
      </c>
      <c r="AM96" s="9">
        <v>-527.04999999999995</v>
      </c>
      <c r="AN96" s="9">
        <v>0.45849600000000001</v>
      </c>
    </row>
    <row r="97" spans="1:40">
      <c r="A97" s="9">
        <v>95</v>
      </c>
      <c r="B97" s="9">
        <v>-577.91399999999999</v>
      </c>
      <c r="C97" s="9">
        <v>5.4565000000000002E-2</v>
      </c>
      <c r="M97" s="9">
        <v>95</v>
      </c>
      <c r="N97" s="9">
        <v>-588.50599999999997</v>
      </c>
      <c r="O97" s="9">
        <v>5.4809999999999998E-2</v>
      </c>
      <c r="Y97" s="9">
        <v>95</v>
      </c>
      <c r="Z97" s="9">
        <v>-573.99599999999998</v>
      </c>
      <c r="AA97" s="9">
        <v>0.91528299999999996</v>
      </c>
      <c r="AL97" s="9">
        <v>95</v>
      </c>
      <c r="AM97" s="9">
        <v>-545.67100000000005</v>
      </c>
      <c r="AN97" s="9">
        <v>0.46643099999999998</v>
      </c>
    </row>
    <row r="98" spans="1:40">
      <c r="A98" s="9">
        <v>96</v>
      </c>
      <c r="B98" s="9">
        <v>-569.35500000000002</v>
      </c>
      <c r="C98" s="9">
        <v>4.8217999999999997E-2</v>
      </c>
      <c r="M98" s="9">
        <v>96</v>
      </c>
      <c r="N98" s="9">
        <v>-584.88300000000004</v>
      </c>
      <c r="O98" s="9">
        <v>5.5176000000000003E-2</v>
      </c>
      <c r="Y98" s="9">
        <v>96</v>
      </c>
      <c r="Z98" s="9">
        <v>-571.86</v>
      </c>
      <c r="AA98" s="9">
        <v>0.86145000000000005</v>
      </c>
      <c r="AL98" s="9">
        <v>96</v>
      </c>
      <c r="AM98" s="9">
        <v>-511.97500000000002</v>
      </c>
      <c r="AN98" s="9">
        <v>0.400391</v>
      </c>
    </row>
    <row r="99" spans="1:40">
      <c r="A99" s="9">
        <v>97</v>
      </c>
      <c r="B99" s="9">
        <v>-574.95000000000005</v>
      </c>
      <c r="C99" s="9">
        <v>4.7606999999999997E-2</v>
      </c>
      <c r="M99" s="9">
        <v>97</v>
      </c>
      <c r="N99" s="9">
        <v>-576.16</v>
      </c>
      <c r="O99" s="9">
        <v>5.1757999999999998E-2</v>
      </c>
      <c r="Y99" s="9">
        <v>97</v>
      </c>
      <c r="Z99" s="9">
        <v>-571.71600000000001</v>
      </c>
      <c r="AA99" s="9">
        <v>0.89416499999999999</v>
      </c>
      <c r="AL99" s="9">
        <v>97</v>
      </c>
      <c r="AM99" s="9">
        <v>-530.97699999999998</v>
      </c>
      <c r="AN99" s="9">
        <v>0.45788600000000002</v>
      </c>
    </row>
    <row r="100" spans="1:40">
      <c r="A100" s="9">
        <v>98</v>
      </c>
      <c r="B100" s="9">
        <v>-570.95100000000002</v>
      </c>
      <c r="C100" s="9">
        <v>5.3344999999999997E-2</v>
      </c>
      <c r="M100" s="9">
        <v>98</v>
      </c>
      <c r="N100" s="9">
        <v>-593.40099999999995</v>
      </c>
      <c r="O100" s="9">
        <v>5.6030000000000003E-2</v>
      </c>
      <c r="Y100" s="9">
        <v>98</v>
      </c>
      <c r="Z100" s="9">
        <v>-563.053</v>
      </c>
      <c r="AA100" s="9">
        <v>0.83740199999999998</v>
      </c>
      <c r="AL100" s="9">
        <v>98</v>
      </c>
      <c r="AM100" s="9">
        <v>-522.18399999999997</v>
      </c>
      <c r="AN100" s="9">
        <v>0.382324</v>
      </c>
    </row>
    <row r="101" spans="1:40">
      <c r="A101" s="9">
        <v>99</v>
      </c>
      <c r="B101" s="9">
        <v>-563.70399999999995</v>
      </c>
      <c r="C101" s="9">
        <v>4.6996999999999997E-2</v>
      </c>
      <c r="M101" s="9">
        <v>99</v>
      </c>
      <c r="N101" s="9">
        <v>-591.70100000000002</v>
      </c>
      <c r="O101" s="9">
        <v>5.3222999999999999E-2</v>
      </c>
      <c r="Y101" s="9">
        <v>99</v>
      </c>
      <c r="Z101" s="9">
        <v>-564.54100000000005</v>
      </c>
      <c r="AA101" s="9">
        <v>0.79931600000000003</v>
      </c>
      <c r="AL101" s="9">
        <v>99</v>
      </c>
      <c r="AM101" s="9">
        <v>-503.51100000000002</v>
      </c>
      <c r="AN101" s="9">
        <v>0.36291499999999999</v>
      </c>
    </row>
    <row r="102" spans="1:40">
      <c r="A102" s="9">
        <v>100</v>
      </c>
      <c r="B102" s="9">
        <v>-583.44000000000005</v>
      </c>
      <c r="C102" s="9">
        <v>5.7007000000000002E-2</v>
      </c>
      <c r="M102" s="9">
        <v>100</v>
      </c>
      <c r="N102" s="9">
        <v>-582.48500000000001</v>
      </c>
      <c r="O102" s="9">
        <v>6.5308000000000005E-2</v>
      </c>
      <c r="Y102" s="9">
        <v>100</v>
      </c>
      <c r="Z102" s="9">
        <v>-568.17700000000002</v>
      </c>
      <c r="AA102" s="9">
        <v>0.86645499999999998</v>
      </c>
      <c r="AL102" s="9">
        <v>100</v>
      </c>
      <c r="AM102" s="9">
        <v>-541.66999999999996</v>
      </c>
      <c r="AN102" s="9">
        <v>0.41674800000000001</v>
      </c>
    </row>
    <row r="103" spans="1:40">
      <c r="A103" s="9">
        <v>101</v>
      </c>
      <c r="B103" s="9">
        <v>-576.33500000000004</v>
      </c>
      <c r="C103" s="9">
        <v>5.6519E-2</v>
      </c>
      <c r="M103" s="9">
        <v>101</v>
      </c>
      <c r="N103" s="9">
        <v>-590.72299999999996</v>
      </c>
      <c r="O103" s="9">
        <v>5.7738999999999999E-2</v>
      </c>
      <c r="Y103" s="9">
        <v>101</v>
      </c>
      <c r="Z103" s="9">
        <v>-554.779</v>
      </c>
      <c r="AA103" s="9">
        <v>0.80383300000000002</v>
      </c>
      <c r="AL103" s="9">
        <v>101</v>
      </c>
      <c r="AM103" s="9">
        <v>-544.37699999999995</v>
      </c>
      <c r="AN103" s="9">
        <v>0.42065399999999997</v>
      </c>
    </row>
    <row r="104" spans="1:40">
      <c r="A104" s="9">
        <v>102</v>
      </c>
      <c r="B104" s="9">
        <v>-573.76900000000001</v>
      </c>
      <c r="C104" s="9">
        <v>4.6020999999999999E-2</v>
      </c>
      <c r="M104" s="9">
        <v>102</v>
      </c>
      <c r="N104" s="9">
        <v>-588.66</v>
      </c>
      <c r="O104" s="9">
        <v>5.3222999999999999E-2</v>
      </c>
      <c r="Y104" s="9">
        <v>102</v>
      </c>
      <c r="Z104" s="9">
        <v>-573.274</v>
      </c>
      <c r="AA104" s="9">
        <v>0.79418900000000003</v>
      </c>
      <c r="AL104" s="9">
        <v>102</v>
      </c>
      <c r="AM104" s="9">
        <v>-496.42899999999997</v>
      </c>
      <c r="AN104" s="9">
        <v>0.33581499999999997</v>
      </c>
    </row>
    <row r="105" spans="1:40">
      <c r="A105" s="9">
        <v>103</v>
      </c>
      <c r="B105" s="9">
        <v>-575.12900000000002</v>
      </c>
      <c r="C105" s="9">
        <v>5.3101000000000002E-2</v>
      </c>
      <c r="M105" s="9">
        <v>103</v>
      </c>
      <c r="N105" s="9">
        <v>-591.26700000000005</v>
      </c>
      <c r="O105" s="9">
        <v>5.2367999999999998E-2</v>
      </c>
      <c r="Y105" s="9">
        <v>103</v>
      </c>
      <c r="Z105" s="9">
        <v>-572.54700000000003</v>
      </c>
      <c r="AA105" s="9">
        <v>0.81054700000000002</v>
      </c>
      <c r="AL105" s="9">
        <v>103</v>
      </c>
      <c r="AM105" s="9">
        <v>-511.74400000000003</v>
      </c>
      <c r="AN105" s="9">
        <v>0.33227499999999999</v>
      </c>
    </row>
    <row r="106" spans="1:40">
      <c r="A106" s="9">
        <v>104</v>
      </c>
      <c r="B106" s="9">
        <v>-573.83600000000001</v>
      </c>
      <c r="C106" s="9">
        <v>4.3944999999999998E-2</v>
      </c>
      <c r="M106" s="9">
        <v>104</v>
      </c>
      <c r="N106" s="9">
        <v>-588.03899999999999</v>
      </c>
      <c r="O106" s="9">
        <v>5.4688000000000001E-2</v>
      </c>
      <c r="Y106" s="9">
        <v>104</v>
      </c>
      <c r="Z106" s="9">
        <v>-557.20799999999997</v>
      </c>
      <c r="AA106" s="9">
        <v>0.80127000000000004</v>
      </c>
      <c r="AL106" s="9">
        <v>104</v>
      </c>
      <c r="AM106" s="9">
        <v>-522.95299999999997</v>
      </c>
      <c r="AN106" s="9">
        <v>0.39941399999999999</v>
      </c>
    </row>
    <row r="107" spans="1:40">
      <c r="A107" s="9">
        <v>105</v>
      </c>
      <c r="B107" s="9">
        <v>-566.59500000000003</v>
      </c>
      <c r="C107" s="9">
        <v>4.9561000000000001E-2</v>
      </c>
      <c r="M107" s="9">
        <v>105</v>
      </c>
      <c r="N107" s="9">
        <v>-589.91700000000003</v>
      </c>
      <c r="O107" s="9">
        <v>4.9682999999999998E-2</v>
      </c>
      <c r="Y107" s="9">
        <v>105</v>
      </c>
      <c r="Z107" s="9">
        <v>-567.58299999999997</v>
      </c>
      <c r="AA107" s="9">
        <v>0.77221700000000004</v>
      </c>
      <c r="AL107" s="9">
        <v>105</v>
      </c>
      <c r="AM107" s="9">
        <v>-492.80399999999997</v>
      </c>
      <c r="AN107" s="9">
        <v>0.31542999999999999</v>
      </c>
    </row>
    <row r="108" spans="1:40">
      <c r="A108" s="9">
        <v>106</v>
      </c>
      <c r="B108" s="9">
        <v>-578.81600000000003</v>
      </c>
      <c r="C108" s="9">
        <v>5.3711000000000002E-2</v>
      </c>
      <c r="M108" s="9">
        <v>106</v>
      </c>
      <c r="N108" s="9">
        <v>-585.91300000000001</v>
      </c>
      <c r="O108" s="9">
        <v>6.0425E-2</v>
      </c>
      <c r="Y108" s="9">
        <v>106</v>
      </c>
      <c r="Z108" s="9">
        <v>-566.04200000000003</v>
      </c>
      <c r="AA108" s="9">
        <v>0.83105499999999999</v>
      </c>
      <c r="AL108" s="9">
        <v>106</v>
      </c>
      <c r="AM108" s="9">
        <v>-530.68899999999996</v>
      </c>
      <c r="AN108" s="9">
        <v>0.37756299999999998</v>
      </c>
    </row>
    <row r="109" spans="1:40">
      <c r="A109" s="9">
        <v>107</v>
      </c>
      <c r="B109" s="9">
        <v>-575.48299999999995</v>
      </c>
      <c r="C109" s="9">
        <v>4.4434000000000001E-2</v>
      </c>
      <c r="M109" s="9">
        <v>107</v>
      </c>
      <c r="N109" s="9">
        <v>-592.66600000000005</v>
      </c>
      <c r="O109" s="9">
        <v>5.5419999999999997E-2</v>
      </c>
      <c r="Y109" s="9">
        <v>107</v>
      </c>
      <c r="Z109" s="9">
        <v>-568.173</v>
      </c>
      <c r="AA109" s="9">
        <v>0.73144500000000001</v>
      </c>
      <c r="AL109" s="9">
        <v>107</v>
      </c>
      <c r="AM109" s="9">
        <v>-502.75099999999998</v>
      </c>
      <c r="AN109" s="9">
        <v>0.30908200000000002</v>
      </c>
    </row>
    <row r="110" spans="1:40">
      <c r="A110" s="9">
        <v>108</v>
      </c>
      <c r="B110" s="9">
        <v>-572.05999999999995</v>
      </c>
      <c r="C110" s="9">
        <v>5.0049000000000003E-2</v>
      </c>
      <c r="M110" s="9">
        <v>108</v>
      </c>
      <c r="N110" s="9">
        <v>-589.226</v>
      </c>
      <c r="O110" s="9">
        <v>5.4565000000000002E-2</v>
      </c>
      <c r="Y110" s="9">
        <v>108</v>
      </c>
      <c r="Z110" s="9">
        <v>-571.37</v>
      </c>
      <c r="AA110" s="9">
        <v>0.80883799999999995</v>
      </c>
      <c r="AL110" s="9">
        <v>108</v>
      </c>
      <c r="AM110" s="9">
        <v>-512.05200000000002</v>
      </c>
      <c r="AN110" s="9">
        <v>0.37597700000000001</v>
      </c>
    </row>
    <row r="111" spans="1:40">
      <c r="A111" s="9">
        <v>109</v>
      </c>
      <c r="B111" s="9">
        <v>-575.44100000000003</v>
      </c>
      <c r="C111" s="9">
        <v>4.2113999999999999E-2</v>
      </c>
      <c r="M111" s="9">
        <v>109</v>
      </c>
      <c r="N111" s="9">
        <v>-592.70500000000004</v>
      </c>
      <c r="O111" s="9">
        <v>5.0536999999999999E-2</v>
      </c>
      <c r="Y111" s="9">
        <v>109</v>
      </c>
      <c r="Z111" s="9">
        <v>-576.35</v>
      </c>
      <c r="AA111" s="9">
        <v>0.74243199999999998</v>
      </c>
      <c r="AL111" s="9">
        <v>109</v>
      </c>
      <c r="AM111" s="9">
        <v>-502.86099999999999</v>
      </c>
      <c r="AN111" s="9">
        <v>0.29138199999999997</v>
      </c>
    </row>
    <row r="112" spans="1:40">
      <c r="A112" s="9">
        <v>110</v>
      </c>
      <c r="B112" s="9">
        <v>-570.476</v>
      </c>
      <c r="C112" s="9">
        <v>4.8217999999999997E-2</v>
      </c>
      <c r="M112" s="9">
        <v>110</v>
      </c>
      <c r="N112" s="9">
        <v>-588.197</v>
      </c>
      <c r="O112" s="9">
        <v>5.0049000000000003E-2</v>
      </c>
      <c r="Y112" s="9">
        <v>110</v>
      </c>
      <c r="Z112" s="9">
        <v>-557.52599999999995</v>
      </c>
      <c r="AA112" s="9">
        <v>0.71460000000000001</v>
      </c>
      <c r="AL112" s="9">
        <v>110</v>
      </c>
      <c r="AM112" s="9">
        <v>-513.85</v>
      </c>
      <c r="AN112" s="9">
        <v>0.34533700000000001</v>
      </c>
    </row>
    <row r="113" spans="1:40">
      <c r="A113" s="9">
        <v>111</v>
      </c>
      <c r="B113" s="9">
        <v>-569.23400000000004</v>
      </c>
      <c r="C113" s="9">
        <v>4.5165999999999998E-2</v>
      </c>
      <c r="M113" s="9">
        <v>111</v>
      </c>
      <c r="N113" s="9">
        <v>-590.35599999999999</v>
      </c>
      <c r="O113" s="9">
        <v>5.2246000000000001E-2</v>
      </c>
      <c r="Y113" s="9">
        <v>111</v>
      </c>
      <c r="Z113" s="9">
        <v>-561.08100000000002</v>
      </c>
      <c r="AA113" s="9">
        <v>0.73767099999999997</v>
      </c>
      <c r="AL113" s="9">
        <v>111</v>
      </c>
      <c r="AM113" s="9">
        <v>-506.93799999999999</v>
      </c>
      <c r="AN113" s="9">
        <v>0.322021</v>
      </c>
    </row>
    <row r="114" spans="1:40">
      <c r="A114" s="9">
        <v>112</v>
      </c>
      <c r="B114" s="9">
        <v>-578.55200000000002</v>
      </c>
      <c r="C114" s="9">
        <v>5.0049000000000003E-2</v>
      </c>
      <c r="M114" s="9">
        <v>112</v>
      </c>
      <c r="N114" s="9">
        <v>-592.86300000000006</v>
      </c>
      <c r="O114" s="9">
        <v>5.0781E-2</v>
      </c>
      <c r="Y114" s="9">
        <v>112</v>
      </c>
      <c r="Z114" s="9">
        <v>-567.83199999999999</v>
      </c>
      <c r="AA114" s="9">
        <v>0.71398899999999998</v>
      </c>
      <c r="AL114" s="9">
        <v>112</v>
      </c>
      <c r="AM114" s="9">
        <v>-497.78</v>
      </c>
      <c r="AN114" s="9">
        <v>0.28808600000000001</v>
      </c>
    </row>
    <row r="115" spans="1:40">
      <c r="A115" s="9">
        <v>113</v>
      </c>
      <c r="B115" s="9">
        <v>-581.12</v>
      </c>
      <c r="C115" s="9">
        <v>4.5409999999999999E-2</v>
      </c>
      <c r="M115" s="9">
        <v>113</v>
      </c>
      <c r="N115" s="9">
        <v>-587.58299999999997</v>
      </c>
      <c r="O115" s="9">
        <v>5.4198999999999997E-2</v>
      </c>
      <c r="Y115" s="9">
        <v>113</v>
      </c>
      <c r="Z115" s="9">
        <v>-562.94500000000005</v>
      </c>
      <c r="AA115" s="9">
        <v>0.68200700000000003</v>
      </c>
      <c r="AL115" s="9">
        <v>113</v>
      </c>
      <c r="AM115" s="9">
        <v>-509.78699999999998</v>
      </c>
      <c r="AN115" s="9">
        <v>0.27258300000000002</v>
      </c>
    </row>
    <row r="116" spans="1:40">
      <c r="A116" s="9">
        <v>114</v>
      </c>
      <c r="B116" s="9">
        <v>-567.00199999999995</v>
      </c>
      <c r="C116" s="9">
        <v>4.7119000000000001E-2</v>
      </c>
      <c r="M116" s="9">
        <v>114</v>
      </c>
      <c r="N116" s="9">
        <v>-592.39</v>
      </c>
      <c r="O116" s="9">
        <v>5.1146999999999998E-2</v>
      </c>
      <c r="Y116" s="9">
        <v>114</v>
      </c>
      <c r="Z116" s="9">
        <v>-563.38</v>
      </c>
      <c r="AA116" s="9">
        <v>0.75280800000000003</v>
      </c>
      <c r="AL116" s="9">
        <v>114</v>
      </c>
      <c r="AM116" s="9">
        <v>-508.24799999999999</v>
      </c>
      <c r="AN116" s="9">
        <v>0.32018999999999997</v>
      </c>
    </row>
    <row r="117" spans="1:40">
      <c r="A117" s="9">
        <v>115</v>
      </c>
      <c r="B117" s="9">
        <v>-571.82500000000005</v>
      </c>
      <c r="C117" s="9">
        <v>4.3944999999999998E-2</v>
      </c>
      <c r="M117" s="9">
        <v>115</v>
      </c>
      <c r="N117" s="9">
        <v>-588.83699999999999</v>
      </c>
      <c r="O117" s="9">
        <v>5.4565000000000002E-2</v>
      </c>
      <c r="Y117" s="9">
        <v>115</v>
      </c>
      <c r="Z117" s="9">
        <v>-562.43499999999995</v>
      </c>
      <c r="AA117" s="9">
        <v>0.72070299999999998</v>
      </c>
      <c r="AL117" s="9">
        <v>115</v>
      </c>
      <c r="AM117" s="9">
        <v>-520.40899999999999</v>
      </c>
      <c r="AN117" s="9">
        <v>0.33471699999999999</v>
      </c>
    </row>
    <row r="118" spans="1:40">
      <c r="A118" s="9">
        <v>116</v>
      </c>
      <c r="B118" s="9">
        <v>-579.66099999999994</v>
      </c>
      <c r="C118" s="9">
        <v>5.0171E-2</v>
      </c>
      <c r="M118" s="9">
        <v>116</v>
      </c>
      <c r="N118" s="9">
        <v>-592.06799999999998</v>
      </c>
      <c r="O118" s="9">
        <v>5.3344999999999997E-2</v>
      </c>
      <c r="Y118" s="9">
        <v>116</v>
      </c>
      <c r="Z118" s="9">
        <v>-564.29999999999995</v>
      </c>
      <c r="AA118" s="9">
        <v>0.65734899999999996</v>
      </c>
      <c r="AL118" s="9">
        <v>116</v>
      </c>
      <c r="AM118" s="9">
        <v>-478.86799999999999</v>
      </c>
      <c r="AN118" s="9">
        <v>0.26086399999999998</v>
      </c>
    </row>
    <row r="119" spans="1:40">
      <c r="A119" s="9">
        <v>117</v>
      </c>
      <c r="B119" s="9">
        <v>-580.03099999999995</v>
      </c>
      <c r="C119" s="9">
        <v>4.9561000000000001E-2</v>
      </c>
      <c r="M119" s="9">
        <v>117</v>
      </c>
      <c r="N119" s="9">
        <v>-590.06899999999996</v>
      </c>
      <c r="O119" s="9">
        <v>5.4442999999999998E-2</v>
      </c>
      <c r="Y119" s="9">
        <v>117</v>
      </c>
      <c r="Z119" s="9">
        <v>-550.18899999999996</v>
      </c>
      <c r="AA119" s="9">
        <v>0.63964799999999999</v>
      </c>
      <c r="AL119" s="9">
        <v>117</v>
      </c>
      <c r="AM119" s="9">
        <v>-496.60899999999998</v>
      </c>
      <c r="AN119" s="9">
        <v>0.30456499999999997</v>
      </c>
    </row>
    <row r="120" spans="1:40">
      <c r="A120" s="9">
        <v>118</v>
      </c>
      <c r="B120" s="9">
        <v>-568.43899999999996</v>
      </c>
      <c r="C120" s="9">
        <v>4.8340000000000001E-2</v>
      </c>
      <c r="M120" s="9">
        <v>118</v>
      </c>
      <c r="N120" s="9">
        <v>-592.02099999999996</v>
      </c>
      <c r="O120" s="9">
        <v>5.4809999999999998E-2</v>
      </c>
      <c r="Y120" s="9">
        <v>118</v>
      </c>
      <c r="Z120" s="9">
        <v>-574.26099999999997</v>
      </c>
      <c r="AA120" s="9">
        <v>0.67297399999999996</v>
      </c>
      <c r="AL120" s="9">
        <v>118</v>
      </c>
      <c r="AM120" s="9">
        <v>-497.17200000000003</v>
      </c>
      <c r="AN120" s="9">
        <v>0.25561499999999998</v>
      </c>
    </row>
    <row r="121" spans="1:40">
      <c r="A121" s="9">
        <v>119</v>
      </c>
      <c r="B121" s="9">
        <v>-576.04</v>
      </c>
      <c r="C121" s="9">
        <v>4.3944999999999998E-2</v>
      </c>
      <c r="M121" s="9">
        <v>119</v>
      </c>
      <c r="N121" s="9">
        <v>-585.20600000000002</v>
      </c>
      <c r="O121" s="9">
        <v>5.2734000000000003E-2</v>
      </c>
      <c r="Y121" s="9">
        <v>119</v>
      </c>
      <c r="Z121" s="9">
        <v>-559.13400000000001</v>
      </c>
      <c r="AA121" s="9">
        <v>0.67895499999999998</v>
      </c>
      <c r="AL121" s="9">
        <v>119</v>
      </c>
      <c r="AM121" s="9">
        <v>-511.22399999999999</v>
      </c>
      <c r="AN121" s="9">
        <v>0.30688500000000002</v>
      </c>
    </row>
    <row r="122" spans="1:40">
      <c r="A122" s="9">
        <v>120</v>
      </c>
      <c r="B122" s="9">
        <v>-575.11099999999999</v>
      </c>
      <c r="C122" s="9">
        <v>5.2856E-2</v>
      </c>
      <c r="M122" s="9">
        <v>120</v>
      </c>
      <c r="N122" s="9">
        <v>-593.87</v>
      </c>
      <c r="O122" s="9">
        <v>4.8217999999999997E-2</v>
      </c>
      <c r="Y122" s="9">
        <v>120</v>
      </c>
      <c r="Z122" s="9">
        <v>-565.553</v>
      </c>
      <c r="AA122" s="9">
        <v>0.60803200000000002</v>
      </c>
      <c r="AL122" s="9">
        <v>120</v>
      </c>
      <c r="AM122" s="9">
        <v>-475.54500000000002</v>
      </c>
      <c r="AN122" s="9">
        <v>0.223999</v>
      </c>
    </row>
    <row r="123" spans="1:40">
      <c r="A123" s="9">
        <v>121</v>
      </c>
      <c r="B123" s="9">
        <v>-575.05399999999997</v>
      </c>
      <c r="C123" s="9">
        <v>4.6996999999999997E-2</v>
      </c>
      <c r="M123" s="9">
        <v>121</v>
      </c>
      <c r="N123" s="9">
        <v>-590.72699999999998</v>
      </c>
      <c r="O123" s="9">
        <v>4.6265000000000001E-2</v>
      </c>
      <c r="Y123" s="9">
        <v>121</v>
      </c>
      <c r="Z123" s="9">
        <v>-555.89099999999996</v>
      </c>
      <c r="AA123" s="9">
        <v>0.59851100000000002</v>
      </c>
      <c r="AL123" s="9">
        <v>121</v>
      </c>
      <c r="AM123" s="9">
        <v>-490.19799999999998</v>
      </c>
      <c r="AN123" s="9">
        <v>0.27136199999999999</v>
      </c>
    </row>
    <row r="124" spans="1:40">
      <c r="A124" s="9">
        <v>122</v>
      </c>
      <c r="B124" s="9">
        <v>-579.23299999999995</v>
      </c>
      <c r="C124" s="9">
        <v>5.1880000000000003E-2</v>
      </c>
      <c r="M124" s="9">
        <v>122</v>
      </c>
      <c r="N124" s="9">
        <v>-594.21100000000001</v>
      </c>
      <c r="O124" s="9">
        <v>5.2978999999999998E-2</v>
      </c>
      <c r="Y124" s="9">
        <v>122</v>
      </c>
      <c r="Z124" s="9">
        <v>-578.23</v>
      </c>
      <c r="AA124" s="9">
        <v>0.62622100000000003</v>
      </c>
      <c r="AL124" s="9">
        <v>122</v>
      </c>
      <c r="AM124" s="9">
        <v>-489.36799999999999</v>
      </c>
      <c r="AN124" s="9">
        <v>0.23168900000000001</v>
      </c>
    </row>
    <row r="125" spans="1:40">
      <c r="A125" s="9">
        <v>123</v>
      </c>
      <c r="B125" s="9">
        <v>-581.97</v>
      </c>
      <c r="C125" s="9">
        <v>4.6630999999999999E-2</v>
      </c>
      <c r="M125" s="9">
        <v>123</v>
      </c>
      <c r="N125" s="9">
        <v>-589.76700000000005</v>
      </c>
      <c r="O125" s="9">
        <v>5.5542000000000001E-2</v>
      </c>
      <c r="Y125" s="9">
        <v>123</v>
      </c>
      <c r="Z125" s="9">
        <v>-548.36800000000005</v>
      </c>
      <c r="AA125" s="9">
        <v>0.61230499999999999</v>
      </c>
      <c r="AL125" s="9">
        <v>123</v>
      </c>
      <c r="AM125" s="9">
        <v>-504.63299999999998</v>
      </c>
      <c r="AN125" s="9">
        <v>0.26940900000000001</v>
      </c>
    </row>
    <row r="126" spans="1:40">
      <c r="A126" s="9">
        <v>124</v>
      </c>
      <c r="B126" s="9">
        <v>-570.98099999999999</v>
      </c>
      <c r="C126" s="9">
        <v>4.1992000000000002E-2</v>
      </c>
      <c r="M126" s="9">
        <v>124</v>
      </c>
      <c r="N126" s="9">
        <v>-591.76400000000001</v>
      </c>
      <c r="O126" s="9">
        <v>5.2734000000000003E-2</v>
      </c>
      <c r="Y126" s="9">
        <v>124</v>
      </c>
      <c r="Z126" s="9">
        <v>-578.05200000000002</v>
      </c>
      <c r="AA126" s="9">
        <v>0.61584499999999998</v>
      </c>
      <c r="AL126" s="9">
        <v>124</v>
      </c>
      <c r="AM126" s="9">
        <v>-471.08300000000003</v>
      </c>
      <c r="AN126" s="9">
        <v>0.20349100000000001</v>
      </c>
    </row>
    <row r="127" spans="1:40">
      <c r="A127" s="9">
        <v>125</v>
      </c>
      <c r="B127" s="9">
        <v>-575.11099999999999</v>
      </c>
      <c r="C127" s="9">
        <v>4.6630999999999999E-2</v>
      </c>
      <c r="M127" s="9">
        <v>125</v>
      </c>
      <c r="N127" s="9">
        <v>-592.02800000000002</v>
      </c>
      <c r="O127" s="9">
        <v>6.2866000000000005E-2</v>
      </c>
      <c r="Y127" s="9">
        <v>125</v>
      </c>
      <c r="Z127" s="9">
        <v>-560.58799999999997</v>
      </c>
      <c r="AA127" s="9">
        <v>0.59106400000000003</v>
      </c>
      <c r="AL127" s="9">
        <v>125</v>
      </c>
      <c r="AM127" s="9">
        <v>-498.75900000000001</v>
      </c>
      <c r="AN127" s="9">
        <v>0.216553</v>
      </c>
    </row>
    <row r="128" spans="1:40">
      <c r="A128" s="9">
        <v>126</v>
      </c>
      <c r="B128" s="9">
        <v>-573.91800000000001</v>
      </c>
      <c r="C128" s="9">
        <v>4.7119000000000001E-2</v>
      </c>
      <c r="M128" s="9">
        <v>126</v>
      </c>
      <c r="N128" s="9">
        <v>-594.26099999999997</v>
      </c>
      <c r="O128" s="9">
        <v>6.0790999999999998E-2</v>
      </c>
      <c r="Y128" s="9">
        <v>126</v>
      </c>
      <c r="Z128" s="9">
        <v>-567.70100000000002</v>
      </c>
      <c r="AA128" s="9">
        <v>0.63769500000000001</v>
      </c>
      <c r="AL128" s="9">
        <v>126</v>
      </c>
      <c r="AM128" s="9">
        <v>-470.74299999999999</v>
      </c>
      <c r="AN128" s="9">
        <v>0.22863800000000001</v>
      </c>
    </row>
    <row r="129" spans="1:40">
      <c r="A129" s="9">
        <v>127</v>
      </c>
      <c r="B129" s="9">
        <v>-570.50400000000002</v>
      </c>
      <c r="C129" s="9">
        <v>4.9194000000000002E-2</v>
      </c>
      <c r="M129" s="9">
        <v>127</v>
      </c>
      <c r="N129" s="9">
        <v>-589.51700000000005</v>
      </c>
      <c r="O129" s="9">
        <v>5.4198999999999997E-2</v>
      </c>
      <c r="Y129" s="9">
        <v>127</v>
      </c>
      <c r="Z129" s="9">
        <v>-551.02099999999996</v>
      </c>
      <c r="AA129" s="9">
        <v>0.57434099999999999</v>
      </c>
      <c r="AL129" s="9">
        <v>127</v>
      </c>
      <c r="AM129" s="9">
        <v>-493.49299999999999</v>
      </c>
      <c r="AN129" s="9">
        <v>0.24316399999999999</v>
      </c>
    </row>
    <row r="130" spans="1:40">
      <c r="A130" s="9">
        <v>128</v>
      </c>
      <c r="B130" s="9">
        <v>-578.23199999999997</v>
      </c>
      <c r="C130" s="9">
        <v>5.0536999999999999E-2</v>
      </c>
      <c r="M130" s="9">
        <v>128</v>
      </c>
      <c r="N130" s="9">
        <v>-590.35900000000004</v>
      </c>
      <c r="O130" s="9">
        <v>5.3101000000000002E-2</v>
      </c>
      <c r="Y130" s="9">
        <v>128</v>
      </c>
      <c r="Z130" s="9">
        <v>-573.08500000000004</v>
      </c>
      <c r="AA130" s="9">
        <v>0.61853000000000002</v>
      </c>
      <c r="AL130" s="9">
        <v>128</v>
      </c>
      <c r="AM130" s="9">
        <v>-497.7</v>
      </c>
      <c r="AN130" s="9">
        <v>0.20202600000000001</v>
      </c>
    </row>
    <row r="131" spans="1:40">
      <c r="A131" s="9">
        <v>129</v>
      </c>
      <c r="B131" s="9">
        <v>-580.95799999999997</v>
      </c>
      <c r="C131" s="9">
        <v>5.0292999999999997E-2</v>
      </c>
      <c r="M131" s="9">
        <v>129</v>
      </c>
      <c r="N131" s="9">
        <v>-591.95100000000002</v>
      </c>
      <c r="O131" s="9">
        <v>5.5419999999999997E-2</v>
      </c>
      <c r="Y131" s="9">
        <v>129</v>
      </c>
      <c r="Z131" s="9">
        <v>-557.60900000000004</v>
      </c>
      <c r="AA131" s="9">
        <v>0.59802200000000005</v>
      </c>
      <c r="AL131" s="9">
        <v>129</v>
      </c>
      <c r="AM131" s="9">
        <v>-498.26400000000001</v>
      </c>
      <c r="AN131" s="9">
        <v>0.19775400000000001</v>
      </c>
    </row>
    <row r="132" spans="1:40">
      <c r="A132" s="9">
        <v>130</v>
      </c>
      <c r="B132" s="9">
        <v>-573.04100000000005</v>
      </c>
      <c r="C132" s="9">
        <v>5.2611999999999999E-2</v>
      </c>
      <c r="M132" s="9">
        <v>130</v>
      </c>
      <c r="N132" s="9">
        <v>-590.53700000000003</v>
      </c>
      <c r="O132" s="9">
        <v>5.4077E-2</v>
      </c>
      <c r="Y132" s="9">
        <v>130</v>
      </c>
      <c r="Z132" s="9">
        <v>-554.53899999999999</v>
      </c>
      <c r="AA132" s="9">
        <v>0.616089</v>
      </c>
      <c r="AL132" s="9">
        <v>130</v>
      </c>
      <c r="AM132" s="9">
        <v>-493.43900000000002</v>
      </c>
      <c r="AN132" s="9">
        <v>0.232178</v>
      </c>
    </row>
    <row r="133" spans="1:40">
      <c r="A133" s="9">
        <v>131</v>
      </c>
      <c r="B133" s="9">
        <v>-581.29200000000003</v>
      </c>
      <c r="C133" s="9">
        <v>5.9936999999999997E-2</v>
      </c>
      <c r="M133" s="9">
        <v>131</v>
      </c>
      <c r="N133" s="9">
        <v>-591.71</v>
      </c>
      <c r="O133" s="9">
        <v>5.3222999999999999E-2</v>
      </c>
      <c r="Y133" s="9">
        <v>131</v>
      </c>
      <c r="Z133" s="9">
        <v>-553.38499999999999</v>
      </c>
      <c r="AA133" s="9">
        <v>0.63928200000000002</v>
      </c>
      <c r="AL133" s="9">
        <v>131</v>
      </c>
      <c r="AM133" s="9">
        <v>-507.17200000000003</v>
      </c>
      <c r="AN133" s="9">
        <v>0.244507</v>
      </c>
    </row>
    <row r="134" spans="1:40">
      <c r="A134" s="9">
        <v>132</v>
      </c>
      <c r="B134" s="9">
        <v>-570.93700000000001</v>
      </c>
      <c r="C134" s="9">
        <v>4.5165999999999998E-2</v>
      </c>
      <c r="M134" s="9">
        <v>132</v>
      </c>
      <c r="N134" s="9">
        <v>-590.73299999999995</v>
      </c>
      <c r="O134" s="9">
        <v>5.3101000000000002E-2</v>
      </c>
      <c r="Y134" s="9">
        <v>132</v>
      </c>
      <c r="Z134" s="9">
        <v>-561.50800000000004</v>
      </c>
      <c r="AA134" s="9">
        <v>0.55236799999999997</v>
      </c>
      <c r="AL134" s="9">
        <v>132</v>
      </c>
      <c r="AM134" s="9">
        <v>-476.15800000000002</v>
      </c>
      <c r="AN134" s="9">
        <v>0.17114299999999999</v>
      </c>
    </row>
    <row r="135" spans="1:40">
      <c r="A135" s="9">
        <v>133</v>
      </c>
      <c r="B135" s="9">
        <v>-577.41300000000001</v>
      </c>
      <c r="C135" s="9">
        <v>5.1636000000000001E-2</v>
      </c>
      <c r="M135" s="9">
        <v>133</v>
      </c>
      <c r="N135" s="9">
        <v>-587.75900000000001</v>
      </c>
      <c r="O135" s="9">
        <v>5.7738999999999999E-2</v>
      </c>
      <c r="Y135" s="9">
        <v>133</v>
      </c>
      <c r="Z135" s="9">
        <v>-566.89300000000003</v>
      </c>
      <c r="AA135" s="9">
        <v>0.57885699999999995</v>
      </c>
      <c r="AL135" s="9">
        <v>133</v>
      </c>
      <c r="AM135" s="9">
        <v>-472.78300000000002</v>
      </c>
      <c r="AN135" s="9">
        <v>0.18835399999999999</v>
      </c>
    </row>
    <row r="136" spans="1:40">
      <c r="A136" s="9">
        <v>134</v>
      </c>
      <c r="B136" s="9">
        <v>-570.31899999999996</v>
      </c>
      <c r="C136" s="9">
        <v>4.6386999999999998E-2</v>
      </c>
      <c r="M136" s="9">
        <v>134</v>
      </c>
      <c r="N136" s="9">
        <v>-590.88800000000003</v>
      </c>
      <c r="O136" s="9">
        <v>5.2856E-2</v>
      </c>
      <c r="Y136" s="9">
        <v>134</v>
      </c>
      <c r="Z136" s="9">
        <v>-560.12300000000005</v>
      </c>
      <c r="AA136" s="9">
        <v>0.53039599999999998</v>
      </c>
      <c r="AL136" s="9">
        <v>134</v>
      </c>
      <c r="AM136" s="9">
        <v>-506.887</v>
      </c>
      <c r="AN136" s="9">
        <v>0.17578099999999999</v>
      </c>
    </row>
    <row r="137" spans="1:40">
      <c r="A137" s="9">
        <v>135</v>
      </c>
      <c r="B137" s="9">
        <v>-572.70699999999999</v>
      </c>
      <c r="C137" s="9">
        <v>4.5288000000000002E-2</v>
      </c>
      <c r="M137" s="9">
        <v>135</v>
      </c>
      <c r="N137" s="9">
        <v>-592.28700000000003</v>
      </c>
      <c r="O137" s="9">
        <v>5.6273999999999998E-2</v>
      </c>
      <c r="Y137" s="9">
        <v>135</v>
      </c>
      <c r="Z137" s="9">
        <v>-569.16800000000001</v>
      </c>
      <c r="AA137" s="9">
        <v>0.49646000000000001</v>
      </c>
      <c r="AL137" s="9">
        <v>135</v>
      </c>
      <c r="AM137" s="9">
        <v>-489.52199999999999</v>
      </c>
      <c r="AN137" s="9">
        <v>0.16345199999999999</v>
      </c>
    </row>
    <row r="138" spans="1:40">
      <c r="A138" s="9">
        <v>136</v>
      </c>
      <c r="B138" s="9">
        <v>-579.56600000000003</v>
      </c>
      <c r="C138" s="9">
        <v>4.3700999999999997E-2</v>
      </c>
      <c r="M138" s="9">
        <v>136</v>
      </c>
      <c r="N138" s="9">
        <v>-586.13400000000001</v>
      </c>
      <c r="O138" s="9">
        <v>5.4688000000000001E-2</v>
      </c>
      <c r="Y138" s="9">
        <v>136</v>
      </c>
      <c r="Z138" s="9">
        <v>-555.51099999999997</v>
      </c>
      <c r="AA138" s="9">
        <v>0.58300799999999997</v>
      </c>
      <c r="AL138" s="9">
        <v>136</v>
      </c>
      <c r="AM138" s="9">
        <v>-517.31299999999999</v>
      </c>
      <c r="AN138" s="9">
        <v>0.21069299999999999</v>
      </c>
    </row>
    <row r="139" spans="1:40">
      <c r="A139" s="9">
        <v>137</v>
      </c>
      <c r="B139" s="9">
        <v>-575.94899999999996</v>
      </c>
      <c r="C139" s="9">
        <v>4.3579E-2</v>
      </c>
      <c r="M139" s="9">
        <v>137</v>
      </c>
      <c r="N139" s="9">
        <v>-590.64300000000003</v>
      </c>
      <c r="O139" s="9">
        <v>5.5907999999999999E-2</v>
      </c>
      <c r="Y139" s="9">
        <v>137</v>
      </c>
      <c r="Z139" s="9">
        <v>-557.94000000000005</v>
      </c>
      <c r="AA139" s="9">
        <v>0.434448</v>
      </c>
      <c r="AL139" s="9">
        <v>137</v>
      </c>
      <c r="AM139" s="9">
        <v>-501.23599999999999</v>
      </c>
      <c r="AN139" s="9">
        <v>0.16711400000000001</v>
      </c>
    </row>
    <row r="140" spans="1:40">
      <c r="A140" s="9">
        <v>138</v>
      </c>
      <c r="B140" s="9">
        <v>-575.64599999999996</v>
      </c>
      <c r="C140" s="9">
        <v>4.4188999999999999E-2</v>
      </c>
      <c r="M140" s="9">
        <v>138</v>
      </c>
      <c r="N140" s="9">
        <v>-587.01</v>
      </c>
      <c r="O140" s="9">
        <v>4.8096E-2</v>
      </c>
      <c r="Y140" s="9">
        <v>138</v>
      </c>
      <c r="Z140" s="9">
        <v>-577.08699999999999</v>
      </c>
      <c r="AA140" s="9">
        <v>0.57238800000000001</v>
      </c>
      <c r="AL140" s="9">
        <v>138</v>
      </c>
      <c r="AM140" s="9">
        <v>-501.96499999999997</v>
      </c>
      <c r="AN140" s="9">
        <v>0.18835399999999999</v>
      </c>
    </row>
    <row r="141" spans="1:40">
      <c r="A141" s="9">
        <v>139</v>
      </c>
      <c r="B141" s="9">
        <v>-572.69100000000003</v>
      </c>
      <c r="C141" s="9">
        <v>4.6630999999999999E-2</v>
      </c>
      <c r="M141" s="9">
        <v>139</v>
      </c>
      <c r="N141" s="9">
        <v>-591.47900000000004</v>
      </c>
      <c r="O141" s="9">
        <v>5.0781E-2</v>
      </c>
      <c r="Y141" s="9">
        <v>139</v>
      </c>
      <c r="Z141" s="9">
        <v>-573.42999999999995</v>
      </c>
      <c r="AA141" s="9">
        <v>0.39306600000000003</v>
      </c>
      <c r="AL141" s="9">
        <v>139</v>
      </c>
      <c r="AM141" s="9">
        <v>-491.255</v>
      </c>
      <c r="AN141" s="9">
        <v>0.15832499999999999</v>
      </c>
    </row>
    <row r="142" spans="1:40">
      <c r="A142" s="9">
        <v>140</v>
      </c>
      <c r="B142" s="9">
        <v>-577.76</v>
      </c>
      <c r="C142" s="9">
        <v>4.4188999999999999E-2</v>
      </c>
      <c r="M142" s="9">
        <v>140</v>
      </c>
      <c r="N142" s="9">
        <v>-586.40099999999995</v>
      </c>
      <c r="O142" s="9">
        <v>4.8828000000000003E-2</v>
      </c>
      <c r="Y142" s="9">
        <v>140</v>
      </c>
      <c r="Z142" s="9">
        <v>-530.39499999999998</v>
      </c>
      <c r="AA142" s="9">
        <v>0.395874</v>
      </c>
      <c r="AL142" s="9">
        <v>140</v>
      </c>
      <c r="AM142" s="9">
        <v>-514.18799999999999</v>
      </c>
      <c r="AN142" s="9">
        <v>0.20410200000000001</v>
      </c>
    </row>
    <row r="143" spans="1:40">
      <c r="A143" s="9">
        <v>141</v>
      </c>
      <c r="B143" s="9">
        <v>-576.38199999999995</v>
      </c>
      <c r="C143" s="9">
        <v>4.9926999999999999E-2</v>
      </c>
      <c r="M143" s="9">
        <v>141</v>
      </c>
      <c r="N143" s="9">
        <v>-588.85</v>
      </c>
      <c r="O143" s="9">
        <v>4.7484999999999999E-2</v>
      </c>
      <c r="Y143" s="9">
        <v>141</v>
      </c>
      <c r="Z143" s="9">
        <v>-580.89599999999996</v>
      </c>
      <c r="AA143" s="9">
        <v>0.41393999999999997</v>
      </c>
      <c r="AL143" s="9">
        <v>141</v>
      </c>
      <c r="AM143" s="9">
        <v>-490.983</v>
      </c>
      <c r="AN143" s="9">
        <v>0.15148900000000001</v>
      </c>
    </row>
    <row r="144" spans="1:40">
      <c r="A144" s="9">
        <v>142</v>
      </c>
      <c r="B144" s="9">
        <v>-576.88699999999994</v>
      </c>
      <c r="C144" s="9">
        <v>4.7240999999999998E-2</v>
      </c>
      <c r="M144" s="9">
        <v>142</v>
      </c>
      <c r="N144" s="9">
        <v>-589.76</v>
      </c>
      <c r="O144" s="9">
        <v>5.1392E-2</v>
      </c>
      <c r="Y144" s="9">
        <v>142</v>
      </c>
      <c r="Z144" s="9">
        <v>-533.91600000000005</v>
      </c>
      <c r="AA144" s="9">
        <v>0.37377899999999997</v>
      </c>
      <c r="AL144" s="9">
        <v>142</v>
      </c>
      <c r="AM144" s="9">
        <v>-508.70100000000002</v>
      </c>
      <c r="AN144" s="9">
        <v>0.20336899999999999</v>
      </c>
    </row>
    <row r="145" spans="1:40">
      <c r="A145" s="9">
        <v>143</v>
      </c>
      <c r="B145" s="9">
        <v>-574.93600000000004</v>
      </c>
      <c r="C145" s="9">
        <v>4.7240999999999998E-2</v>
      </c>
      <c r="M145" s="9">
        <v>143</v>
      </c>
      <c r="N145" s="9">
        <v>-586.54899999999998</v>
      </c>
      <c r="O145" s="9">
        <v>4.7729000000000001E-2</v>
      </c>
      <c r="Y145" s="9">
        <v>143</v>
      </c>
      <c r="Z145" s="9">
        <v>-569.56100000000004</v>
      </c>
      <c r="AA145" s="9">
        <v>0.39160200000000001</v>
      </c>
      <c r="AL145" s="9">
        <v>143</v>
      </c>
      <c r="AM145" s="9">
        <v>-480.43900000000002</v>
      </c>
      <c r="AN145" s="9">
        <v>0.14135700000000001</v>
      </c>
    </row>
    <row r="146" spans="1:40">
      <c r="A146" s="9">
        <v>144</v>
      </c>
      <c r="B146" s="9">
        <v>-577.63699999999994</v>
      </c>
      <c r="C146" s="9">
        <v>5.3344999999999997E-2</v>
      </c>
      <c r="M146" s="9">
        <v>144</v>
      </c>
      <c r="N146" s="9">
        <v>-593.66999999999996</v>
      </c>
      <c r="O146" s="9">
        <v>4.9926999999999999E-2</v>
      </c>
      <c r="Y146" s="9">
        <v>144</v>
      </c>
      <c r="Z146" s="9">
        <v>-529.94200000000001</v>
      </c>
      <c r="AA146" s="9">
        <v>0.38293500000000003</v>
      </c>
      <c r="AL146" s="9">
        <v>144</v>
      </c>
      <c r="AM146" s="9">
        <v>-507.08</v>
      </c>
      <c r="AN146" s="9">
        <v>0.18811</v>
      </c>
    </row>
    <row r="147" spans="1:40">
      <c r="A147" s="9">
        <v>145</v>
      </c>
      <c r="B147" s="9">
        <v>-576.33699999999999</v>
      </c>
      <c r="C147" s="9">
        <v>4.3823000000000001E-2</v>
      </c>
      <c r="M147" s="9">
        <v>145</v>
      </c>
      <c r="N147" s="9">
        <v>-591.09900000000005</v>
      </c>
      <c r="O147" s="9">
        <v>4.4188999999999999E-2</v>
      </c>
      <c r="Y147" s="9">
        <v>145</v>
      </c>
      <c r="Z147" s="9">
        <v>-549.75400000000002</v>
      </c>
      <c r="AA147" s="9">
        <v>0.41369600000000001</v>
      </c>
      <c r="AL147" s="9">
        <v>145</v>
      </c>
      <c r="AM147" s="9">
        <v>-494.37099999999998</v>
      </c>
      <c r="AN147" s="9">
        <v>0.17578099999999999</v>
      </c>
    </row>
    <row r="148" spans="1:40">
      <c r="A148" s="9">
        <v>146</v>
      </c>
      <c r="B148" s="9">
        <v>-570.90099999999995</v>
      </c>
      <c r="C148" s="9">
        <v>5.1025000000000001E-2</v>
      </c>
      <c r="M148" s="9">
        <v>146</v>
      </c>
      <c r="N148" s="9">
        <v>-589.03899999999999</v>
      </c>
      <c r="O148" s="9">
        <v>5.1146999999999998E-2</v>
      </c>
      <c r="Y148" s="9">
        <v>146</v>
      </c>
      <c r="Z148" s="9">
        <v>-563.98900000000003</v>
      </c>
      <c r="AA148" s="9">
        <v>0.37365700000000002</v>
      </c>
      <c r="AL148" s="9">
        <v>146</v>
      </c>
      <c r="AM148" s="9">
        <v>-491.24900000000002</v>
      </c>
      <c r="AN148" s="9">
        <v>0.15942400000000001</v>
      </c>
    </row>
    <row r="149" spans="1:40">
      <c r="A149" s="9">
        <v>147</v>
      </c>
      <c r="B149" s="9">
        <v>-582.21</v>
      </c>
      <c r="C149" s="9">
        <v>4.8340000000000001E-2</v>
      </c>
      <c r="M149" s="9">
        <v>147</v>
      </c>
      <c r="N149" s="9">
        <v>-590.71299999999997</v>
      </c>
      <c r="O149" s="9">
        <v>4.9805000000000002E-2</v>
      </c>
      <c r="Y149" s="9">
        <v>147</v>
      </c>
      <c r="Z149" s="9">
        <v>-538.51800000000003</v>
      </c>
      <c r="AA149" s="9">
        <v>0.36389199999999999</v>
      </c>
      <c r="AL149" s="9">
        <v>147</v>
      </c>
      <c r="AM149" s="9">
        <v>-501.52800000000002</v>
      </c>
      <c r="AN149" s="9">
        <v>0.19506799999999999</v>
      </c>
    </row>
    <row r="150" spans="1:40">
      <c r="A150" s="9">
        <v>148</v>
      </c>
      <c r="B150" s="9">
        <v>-573.197</v>
      </c>
      <c r="C150" s="9">
        <v>4.6875E-2</v>
      </c>
      <c r="M150" s="9">
        <v>148</v>
      </c>
      <c r="N150" s="9">
        <v>-589.13499999999999</v>
      </c>
      <c r="O150" s="9">
        <v>4.9561000000000001E-2</v>
      </c>
      <c r="Y150" s="9">
        <v>148</v>
      </c>
      <c r="Z150" s="9">
        <v>-581.44299999999998</v>
      </c>
      <c r="AA150" s="9">
        <v>0.38806200000000002</v>
      </c>
      <c r="AL150" s="9">
        <v>148</v>
      </c>
      <c r="AM150" s="9">
        <v>-479.98099999999999</v>
      </c>
      <c r="AN150" s="9">
        <v>0.14819299999999999</v>
      </c>
    </row>
    <row r="151" spans="1:40">
      <c r="A151" s="9">
        <v>149</v>
      </c>
      <c r="B151" s="9">
        <v>-581.41499999999996</v>
      </c>
      <c r="C151" s="9">
        <v>4.7240999999999998E-2</v>
      </c>
      <c r="M151" s="9">
        <v>149</v>
      </c>
      <c r="N151" s="9">
        <v>-585.39</v>
      </c>
      <c r="O151" s="9">
        <v>5.2367999999999998E-2</v>
      </c>
      <c r="Y151" s="9">
        <v>149</v>
      </c>
      <c r="Z151" s="9">
        <v>-542.33299999999997</v>
      </c>
      <c r="AA151" s="9">
        <v>0.36132799999999998</v>
      </c>
      <c r="AL151" s="9">
        <v>149</v>
      </c>
      <c r="AM151" s="9">
        <v>-483.25400000000002</v>
      </c>
      <c r="AN151" s="9">
        <v>0.17163100000000001</v>
      </c>
    </row>
    <row r="152" spans="1:40">
      <c r="A152" s="9">
        <v>150</v>
      </c>
      <c r="B152" s="9">
        <v>-574.74699999999996</v>
      </c>
      <c r="C152" s="9">
        <v>4.8584000000000002E-2</v>
      </c>
      <c r="M152" s="9">
        <v>150</v>
      </c>
      <c r="N152" s="9">
        <v>-591.85</v>
      </c>
      <c r="O152" s="9">
        <v>5.2002E-2</v>
      </c>
      <c r="Y152" s="9">
        <v>150</v>
      </c>
      <c r="Z152" s="9">
        <v>-571.52499999999998</v>
      </c>
      <c r="AA152" s="9">
        <v>0.39575199999999999</v>
      </c>
      <c r="AL152" s="9">
        <v>150</v>
      </c>
      <c r="AM152" s="9">
        <v>-498.33300000000003</v>
      </c>
      <c r="AN152" s="9">
        <v>0.15124499999999999</v>
      </c>
    </row>
    <row r="153" spans="1:40">
      <c r="A153" s="9">
        <v>151</v>
      </c>
      <c r="B153" s="9">
        <v>-574.90800000000002</v>
      </c>
      <c r="C153" s="9">
        <v>4.3334999999999999E-2</v>
      </c>
      <c r="M153" s="9">
        <v>151</v>
      </c>
      <c r="N153" s="9">
        <v>-589.91800000000001</v>
      </c>
      <c r="O153" s="9">
        <v>4.6386999999999998E-2</v>
      </c>
      <c r="Y153" s="9">
        <v>151</v>
      </c>
      <c r="Z153" s="9">
        <v>-559.25099999999998</v>
      </c>
      <c r="AA153" s="9">
        <v>0.35095199999999999</v>
      </c>
      <c r="AL153" s="9">
        <v>151</v>
      </c>
      <c r="AM153" s="9">
        <v>-477.46300000000002</v>
      </c>
      <c r="AN153" s="9">
        <v>0.136353</v>
      </c>
    </row>
    <row r="154" spans="1:40">
      <c r="A154" s="9">
        <v>152</v>
      </c>
      <c r="B154" s="9">
        <v>-577.80399999999997</v>
      </c>
      <c r="C154" s="9">
        <v>4.3090999999999997E-2</v>
      </c>
      <c r="M154" s="9">
        <v>152</v>
      </c>
      <c r="N154" s="9">
        <v>-592.77200000000005</v>
      </c>
      <c r="O154" s="9">
        <v>4.7974000000000003E-2</v>
      </c>
      <c r="Y154" s="9">
        <v>152</v>
      </c>
      <c r="Z154" s="9">
        <v>-547.88099999999997</v>
      </c>
      <c r="AA154" s="9">
        <v>0.385986</v>
      </c>
      <c r="AL154" s="9">
        <v>152</v>
      </c>
      <c r="AM154" s="9">
        <v>-512.08600000000001</v>
      </c>
      <c r="AN154" s="9">
        <v>0.184448</v>
      </c>
    </row>
    <row r="155" spans="1:40">
      <c r="A155" s="9">
        <v>153</v>
      </c>
      <c r="B155" s="9">
        <v>-579.74599999999998</v>
      </c>
      <c r="C155" s="9">
        <v>5.3955000000000003E-2</v>
      </c>
      <c r="M155" s="9">
        <v>153</v>
      </c>
      <c r="N155" s="9">
        <v>-593.91</v>
      </c>
      <c r="O155" s="9">
        <v>5.3832999999999999E-2</v>
      </c>
      <c r="Y155" s="9">
        <v>153</v>
      </c>
      <c r="Z155" s="9">
        <v>-536.07500000000005</v>
      </c>
      <c r="AA155" s="9">
        <v>0.35009800000000002</v>
      </c>
      <c r="AL155" s="9">
        <v>153</v>
      </c>
      <c r="AM155" s="9">
        <v>-505.887</v>
      </c>
      <c r="AN155" s="9">
        <v>0.174316</v>
      </c>
    </row>
    <row r="156" spans="1:40">
      <c r="A156" s="9">
        <v>154</v>
      </c>
      <c r="B156" s="9">
        <v>-575.93499999999995</v>
      </c>
      <c r="C156" s="9">
        <v>4.8096E-2</v>
      </c>
      <c r="M156" s="9">
        <v>154</v>
      </c>
      <c r="N156" s="9">
        <v>-590.697</v>
      </c>
      <c r="O156" s="9">
        <v>5.7251000000000003E-2</v>
      </c>
      <c r="Y156" s="9">
        <v>154</v>
      </c>
      <c r="Z156" s="9">
        <v>-577.64</v>
      </c>
      <c r="AA156" s="9">
        <v>0.37841799999999998</v>
      </c>
      <c r="AL156" s="9">
        <v>154</v>
      </c>
      <c r="AM156" s="9">
        <v>-488.25599999999997</v>
      </c>
      <c r="AN156" s="9">
        <v>0.133911</v>
      </c>
    </row>
    <row r="157" spans="1:40">
      <c r="A157" s="9">
        <v>155</v>
      </c>
      <c r="B157" s="9">
        <v>-583.03</v>
      </c>
      <c r="C157" s="9">
        <v>5.3588999999999998E-2</v>
      </c>
      <c r="M157" s="9">
        <v>155</v>
      </c>
      <c r="N157" s="9">
        <v>-592.50599999999997</v>
      </c>
      <c r="O157" s="9">
        <v>5.8594E-2</v>
      </c>
      <c r="Y157" s="9">
        <v>155</v>
      </c>
      <c r="Z157" s="9">
        <v>-552.20500000000004</v>
      </c>
      <c r="AA157" s="9">
        <v>0.37817400000000001</v>
      </c>
      <c r="AL157" s="9">
        <v>155</v>
      </c>
      <c r="AM157" s="9">
        <v>-494.87799999999999</v>
      </c>
      <c r="AN157" s="9">
        <v>0.16101099999999999</v>
      </c>
    </row>
    <row r="158" spans="1:40">
      <c r="A158" s="9">
        <v>156</v>
      </c>
      <c r="B158" s="9">
        <v>-578.50800000000004</v>
      </c>
      <c r="C158" s="9">
        <v>4.7606999999999997E-2</v>
      </c>
      <c r="M158" s="9">
        <v>156</v>
      </c>
      <c r="N158" s="9">
        <v>-590.61099999999999</v>
      </c>
      <c r="O158" s="9">
        <v>4.7119000000000001E-2</v>
      </c>
      <c r="Y158" s="9">
        <v>156</v>
      </c>
      <c r="Z158" s="9">
        <v>-566.30799999999999</v>
      </c>
      <c r="AA158" s="9">
        <v>0.33679199999999998</v>
      </c>
      <c r="AL158" s="9">
        <v>156</v>
      </c>
      <c r="AM158" s="9">
        <v>-495.85199999999998</v>
      </c>
      <c r="AN158" s="9">
        <v>0.15368699999999999</v>
      </c>
    </row>
    <row r="159" spans="1:40">
      <c r="A159" s="9">
        <v>157</v>
      </c>
      <c r="B159" s="9">
        <v>-578.94899999999996</v>
      </c>
      <c r="C159" s="9">
        <v>4.6386999999999998E-2</v>
      </c>
      <c r="M159" s="9">
        <v>157</v>
      </c>
      <c r="N159" s="9">
        <v>-585.29</v>
      </c>
      <c r="O159" s="9">
        <v>4.2236000000000003E-2</v>
      </c>
      <c r="Y159" s="9">
        <v>157</v>
      </c>
      <c r="Z159" s="9">
        <v>-563.35799999999995</v>
      </c>
      <c r="AA159" s="9">
        <v>0.37402299999999999</v>
      </c>
      <c r="AL159" s="9">
        <v>157</v>
      </c>
      <c r="AM159" s="9">
        <v>-474.928</v>
      </c>
      <c r="AN159" s="9">
        <v>0.13952600000000001</v>
      </c>
    </row>
    <row r="160" spans="1:40">
      <c r="A160" s="9">
        <v>158</v>
      </c>
      <c r="B160" s="9">
        <v>-572.56799999999998</v>
      </c>
      <c r="C160" s="9">
        <v>4.6143000000000003E-2</v>
      </c>
      <c r="M160" s="9">
        <v>158</v>
      </c>
      <c r="N160" s="9">
        <v>-592.63599999999997</v>
      </c>
      <c r="O160" s="9">
        <v>4.9926999999999999E-2</v>
      </c>
      <c r="Y160" s="9">
        <v>158</v>
      </c>
      <c r="Z160" s="9">
        <v>-559.28499999999997</v>
      </c>
      <c r="AA160" s="9">
        <v>0.32678200000000002</v>
      </c>
      <c r="AL160" s="9">
        <v>158</v>
      </c>
      <c r="AM160" s="9">
        <v>-511.536</v>
      </c>
      <c r="AN160" s="9">
        <v>0.150391</v>
      </c>
    </row>
    <row r="161" spans="1:40">
      <c r="A161" s="9">
        <v>159</v>
      </c>
      <c r="B161" s="9">
        <v>-573.32600000000002</v>
      </c>
      <c r="C161" s="9">
        <v>4.9682999999999998E-2</v>
      </c>
      <c r="M161" s="9">
        <v>159</v>
      </c>
      <c r="N161" s="9">
        <v>-592.98500000000001</v>
      </c>
      <c r="O161" s="9">
        <v>4.7484999999999999E-2</v>
      </c>
      <c r="Y161" s="9">
        <v>159</v>
      </c>
      <c r="Z161" s="9">
        <v>-564.76400000000001</v>
      </c>
      <c r="AA161" s="9">
        <v>0.36267100000000002</v>
      </c>
      <c r="AL161" s="9">
        <v>159</v>
      </c>
      <c r="AM161" s="9">
        <v>-485.30599999999998</v>
      </c>
      <c r="AN161" s="9">
        <v>0.145264</v>
      </c>
    </row>
    <row r="162" spans="1:40">
      <c r="A162" s="9">
        <v>160</v>
      </c>
      <c r="B162" s="9">
        <v>-582.702</v>
      </c>
      <c r="C162" s="9">
        <v>4.4555999999999998E-2</v>
      </c>
      <c r="M162" s="9">
        <v>160</v>
      </c>
      <c r="N162" s="9">
        <v>-589.66399999999999</v>
      </c>
      <c r="O162" s="9">
        <v>4.4555999999999998E-2</v>
      </c>
      <c r="Y162" s="9">
        <v>160</v>
      </c>
      <c r="Z162" s="9">
        <v>-557.24599999999998</v>
      </c>
      <c r="AA162" s="9">
        <v>0.319824</v>
      </c>
      <c r="AL162" s="9">
        <v>160</v>
      </c>
      <c r="AM162" s="9">
        <v>-521.11800000000005</v>
      </c>
      <c r="AN162" s="9">
        <v>0.15832499999999999</v>
      </c>
    </row>
    <row r="163" spans="1:40">
      <c r="A163" s="9">
        <v>161</v>
      </c>
      <c r="B163" s="9">
        <v>-580.67399999999998</v>
      </c>
      <c r="C163" s="9">
        <v>4.5044000000000001E-2</v>
      </c>
      <c r="M163" s="9">
        <v>161</v>
      </c>
      <c r="N163" s="9">
        <v>-585.22199999999998</v>
      </c>
      <c r="O163" s="9">
        <v>4.4921999999999997E-2</v>
      </c>
      <c r="Y163" s="9">
        <v>161</v>
      </c>
      <c r="Z163" s="9">
        <v>-536.94799999999998</v>
      </c>
      <c r="AA163" s="9">
        <v>0.31042500000000001</v>
      </c>
      <c r="AL163" s="9">
        <v>161</v>
      </c>
      <c r="AM163" s="9">
        <v>-522.29499999999996</v>
      </c>
      <c r="AN163" s="9">
        <v>0.177368</v>
      </c>
    </row>
    <row r="164" spans="1:40">
      <c r="A164" s="9">
        <v>162</v>
      </c>
      <c r="B164" s="9">
        <v>-574.02700000000004</v>
      </c>
      <c r="C164" s="9">
        <v>4.5409999999999999E-2</v>
      </c>
      <c r="M164" s="9">
        <v>162</v>
      </c>
      <c r="N164" s="9">
        <v>-592.85</v>
      </c>
      <c r="O164" s="9">
        <v>4.3213000000000001E-2</v>
      </c>
      <c r="Y164" s="9">
        <v>162</v>
      </c>
      <c r="Z164" s="9">
        <v>-578.59299999999996</v>
      </c>
      <c r="AA164" s="9">
        <v>0.34033200000000002</v>
      </c>
      <c r="AL164" s="9">
        <v>162</v>
      </c>
      <c r="AM164" s="9">
        <v>-504.35700000000003</v>
      </c>
      <c r="AN164" s="9">
        <v>0.140015</v>
      </c>
    </row>
    <row r="165" spans="1:40">
      <c r="A165" s="9">
        <v>163</v>
      </c>
      <c r="B165" s="9">
        <v>-581.79399999999998</v>
      </c>
      <c r="C165" s="9">
        <v>4.5288000000000002E-2</v>
      </c>
      <c r="M165" s="9">
        <v>163</v>
      </c>
      <c r="N165" s="9">
        <v>-589.86599999999999</v>
      </c>
      <c r="O165" s="9">
        <v>4.9194000000000002E-2</v>
      </c>
      <c r="Y165" s="9">
        <v>163</v>
      </c>
      <c r="Z165" s="9">
        <v>-573.33600000000001</v>
      </c>
      <c r="AA165" s="9">
        <v>0.390015</v>
      </c>
      <c r="AL165" s="9">
        <v>163</v>
      </c>
      <c r="AM165" s="9">
        <v>-498.02300000000002</v>
      </c>
      <c r="AN165" s="9">
        <v>0.16039999999999999</v>
      </c>
    </row>
    <row r="166" spans="1:40">
      <c r="A166" s="9">
        <v>164</v>
      </c>
      <c r="B166" s="9">
        <v>-572.46900000000005</v>
      </c>
      <c r="C166" s="9">
        <v>4.7729000000000001E-2</v>
      </c>
      <c r="M166" s="9">
        <v>164</v>
      </c>
      <c r="N166" s="9">
        <v>-592.22900000000004</v>
      </c>
      <c r="O166" s="9">
        <v>4.5288000000000002E-2</v>
      </c>
      <c r="Y166" s="9">
        <v>164</v>
      </c>
      <c r="Z166" s="9">
        <v>-537.32100000000003</v>
      </c>
      <c r="AA166" s="9">
        <v>0.27441399999999999</v>
      </c>
      <c r="AL166" s="9">
        <v>164</v>
      </c>
      <c r="AM166" s="9">
        <v>-522.78399999999999</v>
      </c>
      <c r="AN166" s="9">
        <v>0.14453099999999999</v>
      </c>
    </row>
    <row r="167" spans="1:40">
      <c r="A167" s="9">
        <v>165</v>
      </c>
      <c r="B167" s="9">
        <v>-575.05200000000002</v>
      </c>
      <c r="C167" s="9">
        <v>4.2236000000000003E-2</v>
      </c>
      <c r="M167" s="9">
        <v>165</v>
      </c>
      <c r="N167" s="9">
        <v>-593.94100000000003</v>
      </c>
      <c r="O167" s="9">
        <v>6.6161999999999999E-2</v>
      </c>
      <c r="Y167" s="9">
        <v>165</v>
      </c>
      <c r="Z167" s="9">
        <v>-512.69500000000005</v>
      </c>
      <c r="AA167" s="9">
        <v>0.26245099999999999</v>
      </c>
      <c r="AL167" s="9">
        <v>165</v>
      </c>
      <c r="AM167" s="9">
        <v>-526.274</v>
      </c>
      <c r="AN167" s="9">
        <v>0.169434</v>
      </c>
    </row>
    <row r="168" spans="1:40">
      <c r="A168" s="9">
        <v>166</v>
      </c>
      <c r="B168" s="9">
        <v>-581.83199999999999</v>
      </c>
      <c r="C168" s="9">
        <v>4.4434000000000001E-2</v>
      </c>
      <c r="M168" s="9">
        <v>166</v>
      </c>
      <c r="N168" s="9">
        <v>-585.17999999999995</v>
      </c>
      <c r="O168" s="9">
        <v>6.3721E-2</v>
      </c>
      <c r="Y168" s="9">
        <v>166</v>
      </c>
      <c r="Z168" s="9">
        <v>-555.17399999999998</v>
      </c>
      <c r="AA168" s="9">
        <v>0.288574</v>
      </c>
      <c r="AL168" s="9">
        <v>166</v>
      </c>
      <c r="AM168" s="9">
        <v>-513.92499999999995</v>
      </c>
      <c r="AN168" s="9">
        <v>0.13500999999999999</v>
      </c>
    </row>
    <row r="169" spans="1:40">
      <c r="A169" s="9">
        <v>167</v>
      </c>
      <c r="B169" s="9">
        <v>-578.31700000000001</v>
      </c>
      <c r="C169" s="9">
        <v>4.4188999999999999E-2</v>
      </c>
      <c r="M169" s="9">
        <v>167</v>
      </c>
      <c r="N169" s="9">
        <v>-591.64800000000002</v>
      </c>
      <c r="O169" s="9">
        <v>5.1270000000000003E-2</v>
      </c>
      <c r="Y169" s="9">
        <v>167</v>
      </c>
      <c r="Z169" s="9">
        <v>-518.995</v>
      </c>
      <c r="AA169" s="9">
        <v>0.258911</v>
      </c>
      <c r="AL169" s="9">
        <v>167</v>
      </c>
      <c r="AM169" s="9">
        <v>-512.99300000000005</v>
      </c>
      <c r="AN169" s="9">
        <v>0.164185</v>
      </c>
    </row>
    <row r="170" spans="1:40">
      <c r="A170" s="9">
        <v>168</v>
      </c>
      <c r="B170" s="9">
        <v>-577.85299999999995</v>
      </c>
      <c r="C170" s="9">
        <v>3.9673E-2</v>
      </c>
      <c r="M170" s="9">
        <v>168</v>
      </c>
      <c r="N170" s="9">
        <v>-592.84699999999998</v>
      </c>
      <c r="O170" s="9">
        <v>4.6875E-2</v>
      </c>
      <c r="Y170" s="9">
        <v>168</v>
      </c>
      <c r="Z170" s="9">
        <v>-548.65099999999995</v>
      </c>
      <c r="AA170" s="9">
        <v>0.28137200000000001</v>
      </c>
      <c r="AL170" s="9">
        <v>168</v>
      </c>
      <c r="AM170" s="9">
        <v>-526.24</v>
      </c>
      <c r="AN170" s="9">
        <v>0.141846</v>
      </c>
    </row>
    <row r="171" spans="1:40">
      <c r="A171" s="9">
        <v>169</v>
      </c>
      <c r="B171" s="9">
        <v>-580.35599999999999</v>
      </c>
      <c r="C171" s="9">
        <v>4.3944999999999998E-2</v>
      </c>
      <c r="M171" s="9">
        <v>169</v>
      </c>
      <c r="N171" s="9">
        <v>-589.29600000000005</v>
      </c>
      <c r="O171" s="9">
        <v>4.6875E-2</v>
      </c>
      <c r="Y171" s="9">
        <v>169</v>
      </c>
      <c r="Z171" s="9">
        <v>-556.31299999999999</v>
      </c>
      <c r="AA171" s="9">
        <v>0.28381299999999998</v>
      </c>
      <c r="AL171" s="9">
        <v>169</v>
      </c>
      <c r="AM171" s="9">
        <v>-513.61099999999999</v>
      </c>
      <c r="AN171" s="9">
        <v>0.15051300000000001</v>
      </c>
    </row>
    <row r="172" spans="1:40">
      <c r="A172" s="9">
        <v>170</v>
      </c>
      <c r="B172" s="9">
        <v>-577.23699999999997</v>
      </c>
      <c r="C172" s="9">
        <v>4.7484999999999999E-2</v>
      </c>
      <c r="M172" s="9">
        <v>170</v>
      </c>
      <c r="N172" s="9">
        <v>-592.56399999999996</v>
      </c>
      <c r="O172" s="9">
        <v>6.0059000000000001E-2</v>
      </c>
      <c r="Y172" s="9">
        <v>170</v>
      </c>
      <c r="Z172" s="9">
        <v>-508.49200000000002</v>
      </c>
      <c r="AA172" s="9">
        <v>0.24804699999999999</v>
      </c>
      <c r="AL172" s="9">
        <v>170</v>
      </c>
      <c r="AM172" s="9">
        <v>-524.79899999999998</v>
      </c>
      <c r="AN172" s="9">
        <v>0.166626</v>
      </c>
    </row>
    <row r="173" spans="1:40">
      <c r="A173" s="9">
        <v>171</v>
      </c>
      <c r="B173" s="9">
        <v>-585.303</v>
      </c>
      <c r="C173" s="9">
        <v>4.4678000000000002E-2</v>
      </c>
      <c r="M173" s="9">
        <v>171</v>
      </c>
      <c r="N173" s="9">
        <v>-586.61599999999999</v>
      </c>
      <c r="O173" s="9">
        <v>5.8104999999999997E-2</v>
      </c>
      <c r="Y173" s="9">
        <v>171</v>
      </c>
      <c r="Z173" s="9">
        <v>-530.34100000000001</v>
      </c>
      <c r="AA173" s="9">
        <v>0.25768999999999997</v>
      </c>
      <c r="AL173" s="9">
        <v>171</v>
      </c>
      <c r="AM173" s="9">
        <v>-527.13900000000001</v>
      </c>
      <c r="AN173" s="9">
        <v>0.12414600000000001</v>
      </c>
    </row>
    <row r="174" spans="1:40">
      <c r="A174" s="9">
        <v>172</v>
      </c>
      <c r="B174" s="9">
        <v>-576.17600000000004</v>
      </c>
      <c r="C174" s="9">
        <v>4.7240999999999998E-2</v>
      </c>
      <c r="M174" s="9">
        <v>172</v>
      </c>
      <c r="N174" s="9">
        <v>-591.71100000000001</v>
      </c>
      <c r="O174" s="9">
        <v>6.3231999999999997E-2</v>
      </c>
      <c r="Y174" s="9">
        <v>172</v>
      </c>
      <c r="Z174" s="9">
        <v>-529.721</v>
      </c>
      <c r="AA174" s="9">
        <v>0.28601100000000002</v>
      </c>
      <c r="AL174" s="9">
        <v>172</v>
      </c>
      <c r="AM174" s="9">
        <v>-518.322</v>
      </c>
      <c r="AN174" s="9">
        <v>0.17260700000000001</v>
      </c>
    </row>
    <row r="175" spans="1:40">
      <c r="A175" s="9">
        <v>173</v>
      </c>
      <c r="B175" s="9">
        <v>-576.22900000000004</v>
      </c>
      <c r="C175" s="9">
        <v>4.5165999999999998E-2</v>
      </c>
      <c r="M175" s="9">
        <v>173</v>
      </c>
      <c r="N175" s="9">
        <v>-590.92200000000003</v>
      </c>
      <c r="O175" s="9">
        <v>5.9813999999999999E-2</v>
      </c>
      <c r="Y175" s="9">
        <v>173</v>
      </c>
      <c r="Z175" s="9">
        <v>-511.39100000000002</v>
      </c>
      <c r="AA175" s="9">
        <v>0.22717300000000001</v>
      </c>
      <c r="AL175" s="9">
        <v>173</v>
      </c>
      <c r="AM175" s="9">
        <v>-534.32399999999996</v>
      </c>
      <c r="AN175" s="9">
        <v>0.12597700000000001</v>
      </c>
    </row>
    <row r="176" spans="1:40">
      <c r="A176" s="9">
        <v>174</v>
      </c>
      <c r="B176" s="9">
        <v>-579.80999999999995</v>
      </c>
      <c r="C176" s="9">
        <v>4.3944999999999998E-2</v>
      </c>
      <c r="M176" s="9">
        <v>174</v>
      </c>
      <c r="N176" s="9">
        <v>-586.24599999999998</v>
      </c>
      <c r="O176" s="9">
        <v>4.8217999999999997E-2</v>
      </c>
      <c r="Y176" s="9">
        <v>174</v>
      </c>
      <c r="Z176" s="9">
        <v>-547.56700000000001</v>
      </c>
      <c r="AA176" s="9">
        <v>0.30957000000000001</v>
      </c>
      <c r="AL176" s="9">
        <v>174</v>
      </c>
      <c r="AM176" s="9">
        <v>-510.18700000000001</v>
      </c>
      <c r="AN176" s="9">
        <v>0.12536600000000001</v>
      </c>
    </row>
    <row r="177" spans="1:40">
      <c r="A177" s="9">
        <v>175</v>
      </c>
      <c r="B177" s="9">
        <v>-576.03899999999999</v>
      </c>
      <c r="C177" s="9">
        <v>4.4067000000000002E-2</v>
      </c>
      <c r="M177" s="9">
        <v>175</v>
      </c>
      <c r="N177" s="9">
        <v>-594.21500000000003</v>
      </c>
      <c r="O177" s="9">
        <v>4.4311999999999997E-2</v>
      </c>
      <c r="Y177" s="9">
        <v>175</v>
      </c>
      <c r="Z177" s="9">
        <v>-497.97300000000001</v>
      </c>
      <c r="AA177" s="9">
        <v>0.217529</v>
      </c>
      <c r="AL177" s="9">
        <v>175</v>
      </c>
      <c r="AM177" s="9">
        <v>-519.15499999999997</v>
      </c>
      <c r="AN177" s="9">
        <v>0.13867199999999999</v>
      </c>
    </row>
    <row r="178" spans="1:40">
      <c r="A178" s="9">
        <v>176</v>
      </c>
      <c r="B178" s="9">
        <v>-577.61500000000001</v>
      </c>
      <c r="C178" s="9">
        <v>4.8705999999999999E-2</v>
      </c>
      <c r="M178" s="9">
        <v>176</v>
      </c>
      <c r="N178" s="9">
        <v>-586.096</v>
      </c>
      <c r="O178" s="9">
        <v>4.8461999999999998E-2</v>
      </c>
      <c r="Y178" s="9">
        <v>176</v>
      </c>
      <c r="Z178" s="9">
        <v>-529.96199999999999</v>
      </c>
      <c r="AA178" s="9">
        <v>0.25061</v>
      </c>
      <c r="AL178" s="9">
        <v>176</v>
      </c>
      <c r="AM178" s="9">
        <v>-536.00400000000002</v>
      </c>
      <c r="AN178" s="9">
        <v>0.122681</v>
      </c>
    </row>
    <row r="179" spans="1:40">
      <c r="A179" s="9">
        <v>177</v>
      </c>
      <c r="B179" s="9">
        <v>-581.73500000000001</v>
      </c>
      <c r="C179" s="9">
        <v>4.7484999999999999E-2</v>
      </c>
      <c r="M179" s="9">
        <v>177</v>
      </c>
      <c r="N179" s="9">
        <v>-590.35</v>
      </c>
      <c r="O179" s="9">
        <v>4.5898000000000001E-2</v>
      </c>
      <c r="Y179" s="9">
        <v>177</v>
      </c>
      <c r="Z179" s="9">
        <v>-532.30600000000004</v>
      </c>
      <c r="AA179" s="9">
        <v>0.27343800000000001</v>
      </c>
      <c r="AL179" s="9">
        <v>177</v>
      </c>
      <c r="AM179" s="9">
        <v>-520.82000000000005</v>
      </c>
      <c r="AN179" s="9">
        <v>0.12658700000000001</v>
      </c>
    </row>
    <row r="180" spans="1:40">
      <c r="A180" s="9">
        <v>178</v>
      </c>
      <c r="B180" s="9">
        <v>-575.02099999999996</v>
      </c>
      <c r="C180" s="9">
        <v>5.0902999999999997E-2</v>
      </c>
      <c r="M180" s="9">
        <v>178</v>
      </c>
      <c r="N180" s="9">
        <v>-591.10500000000002</v>
      </c>
      <c r="O180" s="9">
        <v>3.9794999999999997E-2</v>
      </c>
      <c r="Y180" s="9">
        <v>178</v>
      </c>
      <c r="Z180" s="9">
        <v>-491.63799999999998</v>
      </c>
      <c r="AA180" s="9">
        <v>0.21130399999999999</v>
      </c>
      <c r="AL180" s="9">
        <v>178</v>
      </c>
      <c r="AM180" s="9">
        <v>-542.24</v>
      </c>
      <c r="AN180" s="9">
        <v>0.115234</v>
      </c>
    </row>
    <row r="181" spans="1:40">
      <c r="A181" s="9">
        <v>179</v>
      </c>
      <c r="B181" s="9">
        <v>-577.46199999999999</v>
      </c>
      <c r="C181" s="9">
        <v>4.4678000000000002E-2</v>
      </c>
      <c r="M181" s="9">
        <v>179</v>
      </c>
      <c r="N181" s="9">
        <v>-594.16600000000005</v>
      </c>
      <c r="O181" s="9">
        <v>4.4678000000000002E-2</v>
      </c>
      <c r="Y181" s="9">
        <v>179</v>
      </c>
      <c r="Z181" s="9">
        <v>-519.53499999999997</v>
      </c>
      <c r="AA181" s="9">
        <v>0.24731400000000001</v>
      </c>
      <c r="AL181" s="9">
        <v>179</v>
      </c>
      <c r="AM181" s="9">
        <v>-526.01300000000003</v>
      </c>
      <c r="AN181" s="9">
        <v>0.127197</v>
      </c>
    </row>
    <row r="182" spans="1:40">
      <c r="A182" s="9">
        <v>180</v>
      </c>
      <c r="B182" s="9">
        <v>-579.26400000000001</v>
      </c>
      <c r="C182" s="9">
        <v>4.9194000000000002E-2</v>
      </c>
      <c r="M182" s="9">
        <v>180</v>
      </c>
      <c r="N182" s="9">
        <v>-591.19899999999996</v>
      </c>
      <c r="O182" s="9">
        <v>4.7484999999999999E-2</v>
      </c>
      <c r="Y182" s="9">
        <v>180</v>
      </c>
      <c r="Z182" s="9">
        <v>-484</v>
      </c>
      <c r="AA182" s="9">
        <v>0.16491700000000001</v>
      </c>
      <c r="AL182" s="9">
        <v>180</v>
      </c>
      <c r="AM182" s="9">
        <v>-544.70100000000002</v>
      </c>
      <c r="AN182" s="9">
        <v>0.12402299999999999</v>
      </c>
    </row>
    <row r="183" spans="1:40">
      <c r="A183" s="9">
        <v>181</v>
      </c>
      <c r="B183" s="9">
        <v>-579.30799999999999</v>
      </c>
      <c r="C183" s="9">
        <v>5.0292999999999997E-2</v>
      </c>
      <c r="M183" s="9">
        <v>181</v>
      </c>
      <c r="N183" s="9">
        <v>-590.79</v>
      </c>
      <c r="O183" s="9">
        <v>4.2847000000000003E-2</v>
      </c>
      <c r="Y183" s="9">
        <v>181</v>
      </c>
      <c r="Z183" s="9">
        <v>-471.72500000000002</v>
      </c>
      <c r="AA183" s="9">
        <v>0.184692</v>
      </c>
      <c r="AL183" s="9">
        <v>181</v>
      </c>
      <c r="AM183" s="9">
        <v>-533.21400000000006</v>
      </c>
      <c r="AN183" s="9">
        <v>0.126831</v>
      </c>
    </row>
    <row r="184" spans="1:40">
      <c r="A184" s="9">
        <v>182</v>
      </c>
      <c r="B184" s="9">
        <v>-579.56100000000004</v>
      </c>
      <c r="C184" s="9">
        <v>4.9194000000000002E-2</v>
      </c>
      <c r="M184" s="9">
        <v>182</v>
      </c>
      <c r="N184" s="9">
        <v>-593.67700000000002</v>
      </c>
      <c r="O184" s="9">
        <v>4.7119000000000001E-2</v>
      </c>
      <c r="Y184" s="9">
        <v>182</v>
      </c>
      <c r="Z184" s="9">
        <v>-506.19900000000001</v>
      </c>
      <c r="AA184" s="9">
        <v>0.200928</v>
      </c>
      <c r="AL184" s="9">
        <v>182</v>
      </c>
      <c r="AM184" s="9">
        <v>-546.40200000000004</v>
      </c>
      <c r="AN184" s="9">
        <v>0.118896</v>
      </c>
    </row>
    <row r="185" spans="1:40">
      <c r="A185" s="9">
        <v>183</v>
      </c>
      <c r="B185" s="9">
        <v>-576.34299999999996</v>
      </c>
      <c r="C185" s="9">
        <v>5.4321000000000001E-2</v>
      </c>
      <c r="M185" s="9">
        <v>183</v>
      </c>
      <c r="N185" s="9">
        <v>-590.09799999999996</v>
      </c>
      <c r="O185" s="9">
        <v>4.7363000000000002E-2</v>
      </c>
      <c r="Y185" s="9">
        <v>183</v>
      </c>
      <c r="Z185" s="9">
        <v>-488.52800000000002</v>
      </c>
      <c r="AA185" s="9">
        <v>0.20288100000000001</v>
      </c>
      <c r="AL185" s="9">
        <v>183</v>
      </c>
      <c r="AM185" s="9">
        <v>-539.28399999999999</v>
      </c>
      <c r="AN185" s="9">
        <v>0.14416499999999999</v>
      </c>
    </row>
    <row r="186" spans="1:40">
      <c r="A186" s="9">
        <v>184</v>
      </c>
      <c r="B186" s="9">
        <v>-579.84400000000005</v>
      </c>
      <c r="C186" s="9">
        <v>5.1880000000000003E-2</v>
      </c>
      <c r="M186" s="9">
        <v>184</v>
      </c>
      <c r="N186" s="9">
        <v>-592.56299999999999</v>
      </c>
      <c r="O186" s="9">
        <v>3.9428999999999999E-2</v>
      </c>
      <c r="Y186" s="9">
        <v>184</v>
      </c>
      <c r="Z186" s="9">
        <v>-486.23</v>
      </c>
      <c r="AA186" s="9">
        <v>0.177734</v>
      </c>
      <c r="AL186" s="9">
        <v>184</v>
      </c>
      <c r="AM186" s="9">
        <v>-548.29300000000001</v>
      </c>
      <c r="AN186" s="9">
        <v>0.115479</v>
      </c>
    </row>
    <row r="187" spans="1:40">
      <c r="A187" s="9">
        <v>185</v>
      </c>
      <c r="B187" s="9">
        <v>-574.83299999999997</v>
      </c>
      <c r="C187" s="9">
        <v>4.4678000000000002E-2</v>
      </c>
      <c r="M187" s="9">
        <v>185</v>
      </c>
      <c r="N187" s="9">
        <v>-590.27599999999995</v>
      </c>
      <c r="O187" s="9">
        <v>4.4311999999999997E-2</v>
      </c>
      <c r="Y187" s="9">
        <v>185</v>
      </c>
      <c r="Z187" s="9">
        <v>-469.82</v>
      </c>
      <c r="AA187" s="9">
        <v>0.146729</v>
      </c>
      <c r="AL187" s="9">
        <v>185</v>
      </c>
      <c r="AM187" s="9">
        <v>-550.524</v>
      </c>
      <c r="AN187" s="9">
        <v>0.103271</v>
      </c>
    </row>
    <row r="188" spans="1:40">
      <c r="A188" s="9">
        <v>186</v>
      </c>
      <c r="B188" s="9">
        <v>-580.53499999999997</v>
      </c>
      <c r="C188" s="9">
        <v>5.1392E-2</v>
      </c>
      <c r="M188" s="9">
        <v>186</v>
      </c>
      <c r="N188" s="9">
        <v>-593.33799999999997</v>
      </c>
      <c r="O188" s="9">
        <v>4.3823000000000001E-2</v>
      </c>
      <c r="Y188" s="9">
        <v>186</v>
      </c>
      <c r="Z188" s="9">
        <v>-509.89299999999997</v>
      </c>
      <c r="AA188" s="9">
        <v>0.21984899999999999</v>
      </c>
      <c r="AL188" s="9">
        <v>186</v>
      </c>
      <c r="AM188" s="9">
        <v>-531.77099999999996</v>
      </c>
      <c r="AN188" s="9">
        <v>0.106934</v>
      </c>
    </row>
    <row r="189" spans="1:40">
      <c r="A189" s="9">
        <v>187</v>
      </c>
      <c r="B189" s="9">
        <v>-581.28099999999995</v>
      </c>
      <c r="C189" s="9">
        <v>5.2490000000000002E-2</v>
      </c>
      <c r="M189" s="9">
        <v>187</v>
      </c>
      <c r="N189" s="9">
        <v>-594.03</v>
      </c>
      <c r="O189" s="9">
        <v>4.5288000000000002E-2</v>
      </c>
      <c r="Y189" s="9">
        <v>187</v>
      </c>
      <c r="Z189" s="9">
        <v>-468.40100000000001</v>
      </c>
      <c r="AA189" s="9">
        <v>0.181396</v>
      </c>
      <c r="AL189" s="9">
        <v>187</v>
      </c>
      <c r="AM189" s="9">
        <v>-550.423</v>
      </c>
      <c r="AN189" s="9">
        <v>0.11267099999999999</v>
      </c>
    </row>
    <row r="190" spans="1:40">
      <c r="A190" s="9">
        <v>188</v>
      </c>
      <c r="B190" s="9">
        <v>-573.58799999999997</v>
      </c>
      <c r="C190" s="9">
        <v>5.0171E-2</v>
      </c>
      <c r="M190" s="9">
        <v>188</v>
      </c>
      <c r="N190" s="9">
        <v>-590.81399999999996</v>
      </c>
      <c r="O190" s="9">
        <v>4.4188999999999999E-2</v>
      </c>
      <c r="Y190" s="9">
        <v>188</v>
      </c>
      <c r="Z190" s="9">
        <v>-485.77800000000002</v>
      </c>
      <c r="AA190" s="9">
        <v>0.14685100000000001</v>
      </c>
      <c r="AL190" s="9">
        <v>188</v>
      </c>
      <c r="AM190" s="9">
        <v>-550.01599999999996</v>
      </c>
      <c r="AN190" s="9">
        <v>0.12646499999999999</v>
      </c>
    </row>
    <row r="191" spans="1:40">
      <c r="A191" s="9">
        <v>189</v>
      </c>
      <c r="B191" s="9">
        <v>-576.98900000000003</v>
      </c>
      <c r="C191" s="9">
        <v>4.8340000000000001E-2</v>
      </c>
      <c r="M191" s="9">
        <v>189</v>
      </c>
      <c r="N191" s="9">
        <v>-594.55200000000002</v>
      </c>
      <c r="O191" s="9">
        <v>4.5409999999999999E-2</v>
      </c>
      <c r="Y191" s="9">
        <v>189</v>
      </c>
      <c r="Z191" s="9">
        <v>-475.44099999999997</v>
      </c>
      <c r="AA191" s="9">
        <v>0.180176</v>
      </c>
      <c r="AL191" s="9">
        <v>189</v>
      </c>
      <c r="AM191" s="9">
        <v>-554.81100000000004</v>
      </c>
      <c r="AN191" s="9">
        <v>0.144287</v>
      </c>
    </row>
    <row r="192" spans="1:40">
      <c r="A192" s="9">
        <v>190</v>
      </c>
      <c r="B192" s="9">
        <v>-577.31600000000003</v>
      </c>
      <c r="C192" s="9">
        <v>4.4921999999999997E-2</v>
      </c>
      <c r="M192" s="9">
        <v>190</v>
      </c>
      <c r="N192" s="9">
        <v>-587.79100000000005</v>
      </c>
      <c r="O192" s="9">
        <v>4.4921999999999997E-2</v>
      </c>
      <c r="Y192" s="9">
        <v>190</v>
      </c>
      <c r="Z192" s="9">
        <v>-490.87700000000001</v>
      </c>
      <c r="AA192" s="9">
        <v>0.14257800000000001</v>
      </c>
      <c r="AL192" s="9">
        <v>190</v>
      </c>
      <c r="AM192" s="9">
        <v>-536.404</v>
      </c>
      <c r="AN192" s="9">
        <v>0.112549</v>
      </c>
    </row>
    <row r="193" spans="1:40">
      <c r="A193" s="9">
        <v>191</v>
      </c>
      <c r="B193" s="9">
        <v>-575.28700000000003</v>
      </c>
      <c r="C193" s="9">
        <v>4.5654E-2</v>
      </c>
      <c r="M193" s="9">
        <v>191</v>
      </c>
      <c r="N193" s="9">
        <v>-591.13900000000001</v>
      </c>
      <c r="O193" s="9">
        <v>4.2603000000000002E-2</v>
      </c>
      <c r="Y193" s="9">
        <v>191</v>
      </c>
      <c r="Z193" s="9">
        <v>-496.41300000000001</v>
      </c>
      <c r="AA193" s="9">
        <v>0.138184</v>
      </c>
      <c r="AL193" s="9">
        <v>191</v>
      </c>
      <c r="AM193" s="9">
        <v>-541.678</v>
      </c>
      <c r="AN193" s="9">
        <v>0.10009800000000001</v>
      </c>
    </row>
    <row r="194" spans="1:40">
      <c r="A194" s="9">
        <v>192</v>
      </c>
      <c r="B194" s="9">
        <v>-582.33699999999999</v>
      </c>
      <c r="C194" s="9">
        <v>5.5419999999999997E-2</v>
      </c>
      <c r="M194" s="9">
        <v>192</v>
      </c>
      <c r="N194" s="9">
        <v>-594.46699999999998</v>
      </c>
      <c r="O194" s="9">
        <v>4.7484999999999999E-2</v>
      </c>
      <c r="Y194" s="9">
        <v>192</v>
      </c>
      <c r="Z194" s="9">
        <v>-476.07600000000002</v>
      </c>
      <c r="AA194" s="9">
        <v>0.162354</v>
      </c>
      <c r="AL194" s="9">
        <v>192</v>
      </c>
      <c r="AM194" s="9">
        <v>-552.39099999999996</v>
      </c>
      <c r="AN194" s="9">
        <v>0.13464400000000001</v>
      </c>
    </row>
    <row r="195" spans="1:40">
      <c r="A195" s="9">
        <v>193</v>
      </c>
      <c r="B195" s="9">
        <v>-576.048</v>
      </c>
      <c r="C195" s="9">
        <v>5.5176000000000003E-2</v>
      </c>
      <c r="M195" s="9">
        <v>193</v>
      </c>
      <c r="N195" s="9">
        <v>-591.96400000000006</v>
      </c>
      <c r="O195" s="9">
        <v>4.5165999999999998E-2</v>
      </c>
      <c r="Y195" s="9">
        <v>193</v>
      </c>
      <c r="Z195" s="9">
        <v>-501.45800000000003</v>
      </c>
      <c r="AA195" s="9">
        <v>0.129028</v>
      </c>
      <c r="AL195" s="9">
        <v>193</v>
      </c>
      <c r="AM195" s="9">
        <v>-542.59299999999996</v>
      </c>
      <c r="AN195" s="9">
        <v>0.102661</v>
      </c>
    </row>
    <row r="196" spans="1:40">
      <c r="A196" s="9">
        <v>194</v>
      </c>
      <c r="B196" s="9">
        <v>-578.66600000000005</v>
      </c>
      <c r="C196" s="9">
        <v>4.9194000000000002E-2</v>
      </c>
      <c r="M196" s="9">
        <v>194</v>
      </c>
      <c r="N196" s="9">
        <v>-589.54999999999995</v>
      </c>
      <c r="O196" s="9">
        <v>4.7240999999999998E-2</v>
      </c>
      <c r="Y196" s="9">
        <v>194</v>
      </c>
      <c r="Z196" s="9">
        <v>-480.67599999999999</v>
      </c>
      <c r="AA196" s="9">
        <v>0.15087900000000001</v>
      </c>
      <c r="AL196" s="9">
        <v>194</v>
      </c>
      <c r="AM196" s="9">
        <v>-548.69100000000003</v>
      </c>
      <c r="AN196" s="9">
        <v>0.10607900000000001</v>
      </c>
    </row>
    <row r="197" spans="1:40">
      <c r="A197" s="9">
        <v>195</v>
      </c>
      <c r="B197" s="9">
        <v>-571.76800000000003</v>
      </c>
      <c r="C197" s="9">
        <v>5.2611999999999999E-2</v>
      </c>
      <c r="M197" s="9">
        <v>195</v>
      </c>
      <c r="N197" s="9">
        <v>-590.90800000000002</v>
      </c>
      <c r="O197" s="9">
        <v>4.2969E-2</v>
      </c>
      <c r="Y197" s="9">
        <v>195</v>
      </c>
      <c r="Z197" s="9">
        <v>-485.32600000000002</v>
      </c>
      <c r="AA197" s="9">
        <v>0.151001</v>
      </c>
      <c r="AL197" s="9">
        <v>195</v>
      </c>
      <c r="AM197" s="9">
        <v>-555.18200000000002</v>
      </c>
      <c r="AN197" s="9">
        <v>0.12146</v>
      </c>
    </row>
    <row r="198" spans="1:40">
      <c r="A198" s="9">
        <v>196</v>
      </c>
      <c r="B198" s="9">
        <v>-576.96600000000001</v>
      </c>
      <c r="C198" s="9">
        <v>5.6763000000000001E-2</v>
      </c>
      <c r="M198" s="9">
        <v>196</v>
      </c>
      <c r="N198" s="9">
        <v>-589.31600000000003</v>
      </c>
      <c r="O198" s="9">
        <v>4.5898000000000001E-2</v>
      </c>
      <c r="Y198" s="9">
        <v>196</v>
      </c>
      <c r="Z198" s="9">
        <v>-504.166</v>
      </c>
      <c r="AA198" s="9">
        <v>0.13037099999999999</v>
      </c>
      <c r="AL198" s="9">
        <v>196</v>
      </c>
      <c r="AM198" s="9">
        <v>-536.94299999999998</v>
      </c>
      <c r="AN198" s="9">
        <v>9.5337000000000005E-2</v>
      </c>
    </row>
    <row r="199" spans="1:40">
      <c r="A199" s="9">
        <v>197</v>
      </c>
      <c r="B199" s="9">
        <v>-577.95600000000002</v>
      </c>
      <c r="C199" s="9">
        <v>4.6996999999999997E-2</v>
      </c>
      <c r="M199" s="9">
        <v>197</v>
      </c>
      <c r="N199" s="9">
        <v>-590.64099999999996</v>
      </c>
      <c r="O199" s="9">
        <v>4.6386999999999998E-2</v>
      </c>
      <c r="Y199" s="9">
        <v>197</v>
      </c>
      <c r="Z199" s="9">
        <v>-509.50200000000001</v>
      </c>
      <c r="AA199" s="9">
        <v>0.14099100000000001</v>
      </c>
      <c r="AL199" s="9">
        <v>197</v>
      </c>
      <c r="AM199" s="9">
        <v>-552.71100000000001</v>
      </c>
      <c r="AN199" s="9">
        <v>0.107666</v>
      </c>
    </row>
    <row r="200" spans="1:40">
      <c r="A200" s="9">
        <v>198</v>
      </c>
      <c r="B200" s="9">
        <v>-578.13</v>
      </c>
      <c r="C200" s="9">
        <v>5.0049000000000003E-2</v>
      </c>
      <c r="M200" s="9">
        <v>198</v>
      </c>
      <c r="N200" s="9">
        <v>-593.9</v>
      </c>
      <c r="O200" s="9">
        <v>4.6630999999999999E-2</v>
      </c>
      <c r="Y200" s="9">
        <v>198</v>
      </c>
      <c r="Z200" s="9">
        <v>-483.39400000000001</v>
      </c>
      <c r="AA200" s="9">
        <v>0.125</v>
      </c>
      <c r="AL200" s="9">
        <v>198</v>
      </c>
      <c r="AM200" s="9">
        <v>-535.47400000000005</v>
      </c>
      <c r="AN200" s="9">
        <v>0.120361</v>
      </c>
    </row>
    <row r="201" spans="1:40">
      <c r="A201" s="9">
        <v>199</v>
      </c>
      <c r="B201" s="9">
        <v>-571.80200000000002</v>
      </c>
      <c r="C201" s="9">
        <v>4.8584000000000002E-2</v>
      </c>
      <c r="M201" s="9">
        <v>199</v>
      </c>
      <c r="N201" s="9">
        <v>-592.72400000000005</v>
      </c>
      <c r="O201" s="9">
        <v>4.9561000000000001E-2</v>
      </c>
      <c r="Y201" s="9">
        <v>199</v>
      </c>
      <c r="Z201" s="9">
        <v>-505.68</v>
      </c>
      <c r="AA201" s="9">
        <v>0.165771</v>
      </c>
      <c r="AL201" s="9">
        <v>199</v>
      </c>
      <c r="AM201" s="9">
        <v>-549.58000000000004</v>
      </c>
      <c r="AN201" s="9">
        <v>0.12231400000000001</v>
      </c>
    </row>
    <row r="202" spans="1:40">
      <c r="A202" s="9">
        <v>200</v>
      </c>
      <c r="B202" s="9">
        <v>-578.61500000000001</v>
      </c>
      <c r="C202" s="9">
        <v>5.3588999999999998E-2</v>
      </c>
      <c r="M202" s="9">
        <v>200</v>
      </c>
      <c r="N202" s="9">
        <v>-588.47699999999998</v>
      </c>
      <c r="O202" s="9">
        <v>4.48E-2</v>
      </c>
      <c r="Y202" s="9">
        <v>200</v>
      </c>
      <c r="Z202" s="9">
        <v>-492.178</v>
      </c>
      <c r="AA202" s="9">
        <v>0.11621099999999999</v>
      </c>
      <c r="AL202" s="9">
        <v>200</v>
      </c>
      <c r="AM202" s="9">
        <v>-542.35699999999997</v>
      </c>
      <c r="AN202" s="9">
        <v>0.10058599999999999</v>
      </c>
    </row>
    <row r="203" spans="1:40">
      <c r="A203" s="9">
        <v>201</v>
      </c>
      <c r="B203" s="9">
        <v>-578.19899999999996</v>
      </c>
      <c r="C203" s="9">
        <v>4.9438000000000003E-2</v>
      </c>
      <c r="M203" s="9">
        <v>201</v>
      </c>
      <c r="N203" s="9">
        <v>-590.40800000000002</v>
      </c>
      <c r="O203" s="9">
        <v>4.8584000000000002E-2</v>
      </c>
      <c r="Y203" s="9">
        <v>201</v>
      </c>
      <c r="Z203" s="9">
        <v>-480.12099999999998</v>
      </c>
      <c r="AA203" s="9">
        <v>0.11498999999999999</v>
      </c>
      <c r="AL203" s="9">
        <v>201</v>
      </c>
      <c r="AM203" s="9">
        <v>-537.11199999999997</v>
      </c>
      <c r="AN203" s="9">
        <v>9.5702999999999996E-2</v>
      </c>
    </row>
    <row r="204" spans="1:40">
      <c r="A204" s="9">
        <v>202</v>
      </c>
      <c r="B204" s="9">
        <v>-577.32600000000002</v>
      </c>
      <c r="C204" s="9">
        <v>4.8584000000000002E-2</v>
      </c>
      <c r="M204" s="9">
        <v>202</v>
      </c>
      <c r="N204" s="9">
        <v>-588.35500000000002</v>
      </c>
      <c r="O204" s="9">
        <v>4.5654E-2</v>
      </c>
      <c r="Y204" s="9">
        <v>202</v>
      </c>
      <c r="Z204" s="9">
        <v>-506.702</v>
      </c>
      <c r="AA204" s="9">
        <v>0.12585399999999999</v>
      </c>
      <c r="AL204" s="9">
        <v>202</v>
      </c>
      <c r="AM204" s="9">
        <v>-554.96900000000005</v>
      </c>
      <c r="AN204" s="9">
        <v>9.9242999999999998E-2</v>
      </c>
    </row>
    <row r="205" spans="1:40">
      <c r="A205" s="9">
        <v>203</v>
      </c>
      <c r="B205" s="9">
        <v>-576.51</v>
      </c>
      <c r="C205" s="9">
        <v>4.9194000000000002E-2</v>
      </c>
      <c r="M205" s="9">
        <v>203</v>
      </c>
      <c r="N205" s="9">
        <v>-590.32000000000005</v>
      </c>
      <c r="O205" s="9">
        <v>5.0292999999999997E-2</v>
      </c>
      <c r="Y205" s="9">
        <v>203</v>
      </c>
      <c r="Z205" s="9">
        <v>-501.24200000000002</v>
      </c>
      <c r="AA205" s="9">
        <v>0.14624000000000001</v>
      </c>
      <c r="AL205" s="9">
        <v>203</v>
      </c>
      <c r="AM205" s="9">
        <v>-554.60400000000004</v>
      </c>
      <c r="AN205" s="9">
        <v>0.11022899999999999</v>
      </c>
    </row>
    <row r="206" spans="1:40">
      <c r="A206" s="9">
        <v>204</v>
      </c>
      <c r="B206" s="9">
        <v>-581.01700000000005</v>
      </c>
      <c r="C206" s="9">
        <v>5.1880000000000003E-2</v>
      </c>
      <c r="M206" s="9">
        <v>204</v>
      </c>
      <c r="N206" s="9">
        <v>-593.40099999999995</v>
      </c>
      <c r="O206" s="9">
        <v>4.6143000000000003E-2</v>
      </c>
      <c r="Y206" s="9">
        <v>204</v>
      </c>
      <c r="Z206" s="9">
        <v>-487.15</v>
      </c>
      <c r="AA206" s="9">
        <v>0.10485800000000001</v>
      </c>
      <c r="AL206" s="9">
        <v>204</v>
      </c>
      <c r="AM206" s="9">
        <v>-546.10500000000002</v>
      </c>
      <c r="AN206" s="9">
        <v>0.103516</v>
      </c>
    </row>
    <row r="207" spans="1:40">
      <c r="A207" s="9">
        <v>205</v>
      </c>
      <c r="B207" s="9">
        <v>-573.84699999999998</v>
      </c>
      <c r="C207" s="9">
        <v>4.6265000000000001E-2</v>
      </c>
      <c r="M207" s="9">
        <v>205</v>
      </c>
      <c r="N207" s="9">
        <v>-589.22500000000002</v>
      </c>
      <c r="O207" s="9">
        <v>4.2603000000000002E-2</v>
      </c>
      <c r="Y207" s="9">
        <v>205</v>
      </c>
      <c r="Z207" s="9">
        <v>-513.87</v>
      </c>
      <c r="AA207" s="9">
        <v>0.142456</v>
      </c>
      <c r="AL207" s="9">
        <v>205</v>
      </c>
      <c r="AM207" s="9">
        <v>-543.26199999999994</v>
      </c>
      <c r="AN207" s="9">
        <v>0.106812</v>
      </c>
    </row>
    <row r="208" spans="1:40">
      <c r="A208" s="9">
        <v>206</v>
      </c>
      <c r="B208" s="9">
        <v>-579.08699999999999</v>
      </c>
      <c r="C208" s="9">
        <v>4.9438000000000003E-2</v>
      </c>
      <c r="M208" s="9">
        <v>206</v>
      </c>
      <c r="N208" s="9">
        <v>-594.33699999999999</v>
      </c>
      <c r="O208" s="9">
        <v>3.9307000000000002E-2</v>
      </c>
      <c r="Y208" s="9">
        <v>206</v>
      </c>
      <c r="Z208" s="9">
        <v>-472.654</v>
      </c>
      <c r="AA208" s="9">
        <v>0.102905</v>
      </c>
      <c r="AL208" s="9">
        <v>206</v>
      </c>
      <c r="AM208" s="9">
        <v>-555.74599999999998</v>
      </c>
      <c r="AN208" s="9">
        <v>0.100464</v>
      </c>
    </row>
    <row r="209" spans="1:40">
      <c r="A209" s="9">
        <v>207</v>
      </c>
      <c r="B209" s="9">
        <v>-579.80600000000004</v>
      </c>
      <c r="C209" s="9">
        <v>5.4688000000000001E-2</v>
      </c>
      <c r="M209" s="9">
        <v>207</v>
      </c>
      <c r="N209" s="9">
        <v>-591.779</v>
      </c>
      <c r="O209" s="9">
        <v>5.0781E-2</v>
      </c>
      <c r="Y209" s="9">
        <v>207</v>
      </c>
      <c r="Z209" s="9">
        <v>-477.50700000000001</v>
      </c>
      <c r="AA209" s="9">
        <v>0.115234</v>
      </c>
      <c r="AL209" s="9">
        <v>207</v>
      </c>
      <c r="AM209" s="9">
        <v>-554.59199999999998</v>
      </c>
      <c r="AN209" s="9">
        <v>0.10009800000000001</v>
      </c>
    </row>
    <row r="210" spans="1:40">
      <c r="A210" s="9">
        <v>208</v>
      </c>
      <c r="B210" s="9">
        <v>-574.22299999999996</v>
      </c>
      <c r="C210" s="9">
        <v>5.4932000000000002E-2</v>
      </c>
      <c r="M210" s="9">
        <v>208</v>
      </c>
      <c r="N210" s="9">
        <v>-592.52499999999998</v>
      </c>
      <c r="O210" s="9">
        <v>4.1382000000000002E-2</v>
      </c>
      <c r="Y210" s="9">
        <v>208</v>
      </c>
      <c r="Z210" s="9">
        <v>-502.66</v>
      </c>
      <c r="AA210" s="9">
        <v>0.106934</v>
      </c>
      <c r="AL210" s="9">
        <v>208</v>
      </c>
      <c r="AM210" s="9">
        <v>-552.05600000000004</v>
      </c>
      <c r="AN210" s="9">
        <v>0.10961899999999999</v>
      </c>
    </row>
    <row r="211" spans="1:40">
      <c r="A211" s="9">
        <v>209</v>
      </c>
      <c r="B211" s="9">
        <v>-574.71299999999997</v>
      </c>
      <c r="C211" s="9">
        <v>5.3955000000000003E-2</v>
      </c>
      <c r="M211" s="9">
        <v>209</v>
      </c>
      <c r="N211" s="9">
        <v>-590.79999999999995</v>
      </c>
      <c r="O211" s="9">
        <v>4.2969E-2</v>
      </c>
      <c r="Y211" s="9">
        <v>209</v>
      </c>
      <c r="Z211" s="9">
        <v>-478.86900000000003</v>
      </c>
      <c r="AA211" s="9">
        <v>0.10607900000000001</v>
      </c>
      <c r="AL211" s="9">
        <v>209</v>
      </c>
      <c r="AM211" s="9">
        <v>-553.77200000000005</v>
      </c>
      <c r="AN211" s="9">
        <v>0.10730000000000001</v>
      </c>
    </row>
    <row r="212" spans="1:40">
      <c r="A212" s="9">
        <v>210</v>
      </c>
      <c r="B212" s="9">
        <v>-576.26599999999996</v>
      </c>
      <c r="C212" s="9">
        <v>5.2490000000000002E-2</v>
      </c>
      <c r="M212" s="9">
        <v>210</v>
      </c>
      <c r="N212" s="9">
        <v>-593.81399999999996</v>
      </c>
      <c r="O212" s="9">
        <v>4.1503999999999999E-2</v>
      </c>
      <c r="Y212" s="9">
        <v>210</v>
      </c>
      <c r="Z212" s="9">
        <v>-505.97899999999998</v>
      </c>
      <c r="AA212" s="9">
        <v>0.10546899999999999</v>
      </c>
      <c r="AL212" s="9">
        <v>210</v>
      </c>
      <c r="AM212" s="9">
        <v>-552.46500000000003</v>
      </c>
      <c r="AN212" s="9">
        <v>0.109253</v>
      </c>
    </row>
    <row r="213" spans="1:40">
      <c r="A213" s="9">
        <v>211</v>
      </c>
      <c r="B213" s="9">
        <v>-581.24400000000003</v>
      </c>
      <c r="C213" s="9">
        <v>4.9926999999999999E-2</v>
      </c>
      <c r="M213" s="9">
        <v>211</v>
      </c>
      <c r="N213" s="9">
        <v>-591.55499999999995</v>
      </c>
      <c r="O213" s="9">
        <v>4.6143000000000003E-2</v>
      </c>
      <c r="Y213" s="9">
        <v>211</v>
      </c>
      <c r="Z213" s="9">
        <v>-491.91500000000002</v>
      </c>
      <c r="AA213" s="9">
        <v>0.11633300000000001</v>
      </c>
      <c r="AL213" s="9">
        <v>211</v>
      </c>
      <c r="AM213" s="9">
        <v>-538.99400000000003</v>
      </c>
      <c r="AN213" s="9">
        <v>0.103394</v>
      </c>
    </row>
    <row r="214" spans="1:40">
      <c r="A214" s="9">
        <v>212</v>
      </c>
      <c r="B214" s="9">
        <v>-573.74400000000003</v>
      </c>
      <c r="C214" s="9">
        <v>4.0405000000000003E-2</v>
      </c>
      <c r="M214" s="9">
        <v>212</v>
      </c>
      <c r="N214" s="9">
        <v>-592.07299999999998</v>
      </c>
      <c r="O214" s="9">
        <v>4.0527000000000001E-2</v>
      </c>
      <c r="Y214" s="9">
        <v>212</v>
      </c>
      <c r="Z214" s="9">
        <v>-496.50200000000001</v>
      </c>
      <c r="AA214" s="9">
        <v>0.113647</v>
      </c>
      <c r="AL214" s="9">
        <v>212</v>
      </c>
      <c r="AM214" s="9">
        <v>-558.61400000000003</v>
      </c>
      <c r="AN214" s="9">
        <v>0.113525</v>
      </c>
    </row>
    <row r="215" spans="1:40">
      <c r="A215" s="9">
        <v>213</v>
      </c>
      <c r="B215" s="9">
        <v>-579.01300000000003</v>
      </c>
      <c r="C215" s="9">
        <v>5.4442999999999998E-2</v>
      </c>
      <c r="M215" s="9">
        <v>213</v>
      </c>
      <c r="N215" s="9">
        <v>-592.54899999999998</v>
      </c>
      <c r="O215" s="9">
        <v>4.0894E-2</v>
      </c>
      <c r="Y215" s="9">
        <v>213</v>
      </c>
      <c r="Z215" s="9">
        <v>-485.35500000000002</v>
      </c>
      <c r="AA215" s="9">
        <v>0.127197</v>
      </c>
      <c r="AL215" s="9">
        <v>213</v>
      </c>
      <c r="AM215" s="9">
        <v>-559.16099999999994</v>
      </c>
      <c r="AN215" s="9">
        <v>0.14086899999999999</v>
      </c>
    </row>
    <row r="216" spans="1:40">
      <c r="A216" s="9">
        <v>214</v>
      </c>
      <c r="B216" s="9">
        <v>-575.90300000000002</v>
      </c>
      <c r="C216" s="9">
        <v>6.6406000000000007E-2</v>
      </c>
      <c r="M216" s="9">
        <v>214</v>
      </c>
      <c r="N216" s="9">
        <v>-593.04499999999996</v>
      </c>
      <c r="O216" s="9">
        <v>4.5044000000000001E-2</v>
      </c>
      <c r="Y216" s="9">
        <v>214</v>
      </c>
      <c r="Z216" s="9">
        <v>-505.16</v>
      </c>
      <c r="AA216" s="9">
        <v>0.10668900000000001</v>
      </c>
      <c r="AL216" s="9">
        <v>214</v>
      </c>
      <c r="AM216" s="9">
        <v>-549.61800000000005</v>
      </c>
      <c r="AN216" s="9">
        <v>0.13134799999999999</v>
      </c>
    </row>
    <row r="217" spans="1:40">
      <c r="A217" s="9">
        <v>215</v>
      </c>
      <c r="B217" s="9">
        <v>-573.36800000000005</v>
      </c>
      <c r="C217" s="9">
        <v>5.1146999999999998E-2</v>
      </c>
      <c r="M217" s="9">
        <v>215</v>
      </c>
      <c r="N217" s="9">
        <v>-591.29</v>
      </c>
      <c r="O217" s="9">
        <v>5.1757999999999998E-2</v>
      </c>
      <c r="Y217" s="9">
        <v>215</v>
      </c>
      <c r="Z217" s="9">
        <v>-506.85599999999999</v>
      </c>
      <c r="AA217" s="9">
        <v>0.10083</v>
      </c>
      <c r="AL217" s="9">
        <v>215</v>
      </c>
      <c r="AM217" s="9">
        <v>-545.70000000000005</v>
      </c>
      <c r="AN217" s="9">
        <v>0.104004</v>
      </c>
    </row>
    <row r="218" spans="1:40">
      <c r="A218" s="9">
        <v>216</v>
      </c>
      <c r="B218" s="9">
        <v>-574.79399999999998</v>
      </c>
      <c r="C218" s="9">
        <v>6.2255999999999999E-2</v>
      </c>
      <c r="M218" s="9">
        <v>216</v>
      </c>
      <c r="N218" s="9">
        <v>-590.87199999999996</v>
      </c>
      <c r="O218" s="9">
        <v>5.4809999999999998E-2</v>
      </c>
      <c r="Y218" s="9">
        <v>216</v>
      </c>
      <c r="Z218" s="9">
        <v>-487.137</v>
      </c>
      <c r="AA218" s="9">
        <v>0.111572</v>
      </c>
      <c r="AL218" s="9">
        <v>216</v>
      </c>
      <c r="AM218" s="9">
        <v>-562.83100000000002</v>
      </c>
      <c r="AN218" s="9">
        <v>0.13073699999999999</v>
      </c>
    </row>
    <row r="219" spans="1:40">
      <c r="A219" s="9">
        <v>217</v>
      </c>
      <c r="B219" s="9">
        <v>-576.54899999999998</v>
      </c>
      <c r="C219" s="9">
        <v>5.6152000000000001E-2</v>
      </c>
      <c r="M219" s="9">
        <v>217</v>
      </c>
      <c r="N219" s="9">
        <v>-592.35799999999995</v>
      </c>
      <c r="O219" s="9">
        <v>4.6996999999999997E-2</v>
      </c>
      <c r="Y219" s="9">
        <v>217</v>
      </c>
      <c r="Z219" s="9">
        <v>-504.46</v>
      </c>
      <c r="AA219" s="9">
        <v>0.106812</v>
      </c>
      <c r="AL219" s="9">
        <v>217</v>
      </c>
      <c r="AM219" s="9">
        <v>-563.35400000000004</v>
      </c>
      <c r="AN219" s="9">
        <v>0.12573200000000001</v>
      </c>
    </row>
    <row r="220" spans="1:40">
      <c r="A220" s="9">
        <v>218</v>
      </c>
      <c r="B220" s="9">
        <v>-572.98199999999997</v>
      </c>
      <c r="C220" s="9">
        <v>6.0669000000000001E-2</v>
      </c>
      <c r="M220" s="9">
        <v>218</v>
      </c>
      <c r="N220" s="9">
        <v>-591.21600000000001</v>
      </c>
      <c r="O220" s="9">
        <v>4.8340000000000001E-2</v>
      </c>
      <c r="Y220" s="9">
        <v>218</v>
      </c>
      <c r="Z220" s="9">
        <v>-502.077</v>
      </c>
      <c r="AA220" s="9">
        <v>0.123047</v>
      </c>
      <c r="AL220" s="9">
        <v>218</v>
      </c>
      <c r="AM220" s="9">
        <v>-542.98</v>
      </c>
      <c r="AN220" s="9">
        <v>0.115601</v>
      </c>
    </row>
    <row r="221" spans="1:40">
      <c r="A221" s="9">
        <v>219</v>
      </c>
      <c r="B221" s="9">
        <v>-574.11199999999997</v>
      </c>
      <c r="C221" s="9">
        <v>5.0292999999999997E-2</v>
      </c>
      <c r="M221" s="9">
        <v>219</v>
      </c>
      <c r="N221" s="9">
        <v>-589.971</v>
      </c>
      <c r="O221" s="9">
        <v>4.8584000000000002E-2</v>
      </c>
      <c r="Y221" s="9">
        <v>219</v>
      </c>
      <c r="Z221" s="9">
        <v>-503.72800000000001</v>
      </c>
      <c r="AA221" s="9">
        <v>0.12170400000000001</v>
      </c>
      <c r="AL221" s="9">
        <v>219</v>
      </c>
      <c r="AM221" s="9">
        <v>-549.83799999999997</v>
      </c>
      <c r="AN221" s="9">
        <v>0.13000500000000001</v>
      </c>
    </row>
    <row r="222" spans="1:40">
      <c r="A222" s="9">
        <v>220</v>
      </c>
      <c r="B222" s="9">
        <v>-581.96400000000006</v>
      </c>
      <c r="C222" s="9">
        <v>4.7240999999999998E-2</v>
      </c>
      <c r="M222" s="9">
        <v>220</v>
      </c>
      <c r="N222" s="9">
        <v>-591.673</v>
      </c>
      <c r="O222" s="9">
        <v>5.4442999999999998E-2</v>
      </c>
      <c r="Y222" s="9">
        <v>220</v>
      </c>
      <c r="Z222" s="9">
        <v>-495.35300000000001</v>
      </c>
      <c r="AA222" s="9">
        <v>0.110596</v>
      </c>
      <c r="AL222" s="9">
        <v>220</v>
      </c>
      <c r="AM222" s="9">
        <v>-562.74599999999998</v>
      </c>
      <c r="AN222" s="9">
        <v>0.101562</v>
      </c>
    </row>
    <row r="223" spans="1:40">
      <c r="A223" s="9">
        <v>221</v>
      </c>
      <c r="B223" s="9">
        <v>-575.19100000000003</v>
      </c>
      <c r="C223" s="9">
        <v>4.6875E-2</v>
      </c>
      <c r="M223" s="9">
        <v>221</v>
      </c>
      <c r="N223" s="9">
        <v>-592.774</v>
      </c>
      <c r="O223" s="9">
        <v>4.4678000000000002E-2</v>
      </c>
      <c r="Y223" s="9">
        <v>221</v>
      </c>
      <c r="Z223" s="9">
        <v>-497.69</v>
      </c>
      <c r="AA223" s="9">
        <v>0.12585399999999999</v>
      </c>
      <c r="AL223" s="9">
        <v>221</v>
      </c>
      <c r="AM223" s="9">
        <v>-552.73500000000001</v>
      </c>
      <c r="AN223" s="9">
        <v>0.120117</v>
      </c>
    </row>
    <row r="224" spans="1:40">
      <c r="A224" s="9">
        <v>222</v>
      </c>
      <c r="B224" s="9">
        <v>-580.66800000000001</v>
      </c>
      <c r="C224" s="9">
        <v>4.4434000000000001E-2</v>
      </c>
      <c r="M224" s="9">
        <v>222</v>
      </c>
      <c r="N224" s="9">
        <v>-588.66999999999996</v>
      </c>
      <c r="O224" s="9">
        <v>5.1270000000000003E-2</v>
      </c>
      <c r="Y224" s="9">
        <v>222</v>
      </c>
      <c r="Z224" s="9">
        <v>-496.26100000000002</v>
      </c>
      <c r="AA224" s="9">
        <v>0.101685</v>
      </c>
      <c r="AL224" s="9">
        <v>222</v>
      </c>
      <c r="AM224" s="9">
        <v>-560.83000000000004</v>
      </c>
      <c r="AN224" s="9">
        <v>9.8877000000000007E-2</v>
      </c>
    </row>
    <row r="225" spans="1:40">
      <c r="A225" s="9">
        <v>223</v>
      </c>
      <c r="B225" s="9">
        <v>-567.40099999999995</v>
      </c>
      <c r="C225" s="9">
        <v>4.8340000000000001E-2</v>
      </c>
      <c r="M225" s="9">
        <v>223</v>
      </c>
      <c r="N225" s="9">
        <v>-591.625</v>
      </c>
      <c r="O225" s="9">
        <v>5.1146999999999998E-2</v>
      </c>
      <c r="Y225" s="9">
        <v>223</v>
      </c>
      <c r="Z225" s="9">
        <v>-486.32900000000001</v>
      </c>
      <c r="AA225" s="9">
        <v>0.113647</v>
      </c>
      <c r="AL225" s="9">
        <v>223</v>
      </c>
      <c r="AM225" s="9">
        <v>-562.745</v>
      </c>
      <c r="AN225" s="9">
        <v>0.11096200000000001</v>
      </c>
    </row>
    <row r="226" spans="1:40">
      <c r="A226" s="9">
        <v>224</v>
      </c>
      <c r="B226" s="9">
        <v>-579.62300000000005</v>
      </c>
      <c r="C226" s="9">
        <v>4.3823000000000001E-2</v>
      </c>
      <c r="M226" s="9">
        <v>224</v>
      </c>
      <c r="N226" s="9">
        <v>-591.077</v>
      </c>
      <c r="O226" s="9">
        <v>4.7606999999999997E-2</v>
      </c>
      <c r="Y226" s="9">
        <v>224</v>
      </c>
      <c r="Z226" s="9">
        <v>-509.79</v>
      </c>
      <c r="AA226" s="9">
        <v>0.107544</v>
      </c>
      <c r="AL226" s="9">
        <v>224</v>
      </c>
      <c r="AM226" s="9">
        <v>-554.71400000000006</v>
      </c>
      <c r="AN226" s="9">
        <v>9.1187000000000004E-2</v>
      </c>
    </row>
    <row r="227" spans="1:40">
      <c r="A227" s="9">
        <v>225</v>
      </c>
      <c r="B227" s="9">
        <v>-574.38</v>
      </c>
      <c r="C227" s="9">
        <v>4.4067000000000002E-2</v>
      </c>
      <c r="M227" s="9">
        <v>225</v>
      </c>
      <c r="N227" s="9">
        <v>-590.24599999999998</v>
      </c>
      <c r="O227" s="9">
        <v>4.4921999999999997E-2</v>
      </c>
      <c r="Y227" s="9">
        <v>225</v>
      </c>
      <c r="Z227" s="9">
        <v>-513.19799999999998</v>
      </c>
      <c r="AA227" s="9">
        <v>0.106567</v>
      </c>
      <c r="AL227" s="9">
        <v>225</v>
      </c>
      <c r="AM227" s="9">
        <v>-562.70699999999999</v>
      </c>
      <c r="AN227" s="9">
        <v>8.9721999999999996E-2</v>
      </c>
    </row>
    <row r="228" spans="1:40">
      <c r="A228" s="9">
        <v>226</v>
      </c>
      <c r="B228" s="9">
        <v>-579.15800000000002</v>
      </c>
      <c r="C228" s="9">
        <v>4.6143000000000003E-2</v>
      </c>
      <c r="M228" s="9">
        <v>226</v>
      </c>
      <c r="N228" s="9">
        <v>-594.15300000000002</v>
      </c>
      <c r="O228" s="9">
        <v>5.6763000000000001E-2</v>
      </c>
      <c r="Y228" s="9">
        <v>226</v>
      </c>
      <c r="Z228" s="9">
        <v>-488.47699999999998</v>
      </c>
      <c r="AA228" s="9">
        <v>0.10498</v>
      </c>
      <c r="AL228" s="9">
        <v>226</v>
      </c>
      <c r="AM228" s="9">
        <v>-548.36699999999996</v>
      </c>
      <c r="AN228" s="9">
        <v>9.8389000000000004E-2</v>
      </c>
    </row>
    <row r="229" spans="1:40">
      <c r="A229" s="9">
        <v>227</v>
      </c>
      <c r="B229" s="9">
        <v>-574.56200000000001</v>
      </c>
      <c r="C229" s="9">
        <v>4.4188999999999999E-2</v>
      </c>
      <c r="M229" s="9">
        <v>227</v>
      </c>
      <c r="N229" s="9">
        <v>-591.17200000000003</v>
      </c>
      <c r="O229" s="9">
        <v>5.8838000000000001E-2</v>
      </c>
      <c r="Y229" s="9">
        <v>227</v>
      </c>
      <c r="Z229" s="9">
        <v>-506.38</v>
      </c>
      <c r="AA229" s="9">
        <v>0.13525400000000001</v>
      </c>
      <c r="AL229" s="9">
        <v>227</v>
      </c>
      <c r="AM229" s="9">
        <v>-563.53200000000004</v>
      </c>
      <c r="AN229" s="9">
        <v>9.9364999999999995E-2</v>
      </c>
    </row>
    <row r="230" spans="1:40">
      <c r="A230" s="9">
        <v>228</v>
      </c>
      <c r="B230" s="9">
        <v>-575.43899999999996</v>
      </c>
      <c r="C230" s="9">
        <v>5.0536999999999999E-2</v>
      </c>
      <c r="M230" s="9">
        <v>228</v>
      </c>
      <c r="N230" s="9">
        <v>-593.351</v>
      </c>
      <c r="O230" s="9">
        <v>5.9692000000000002E-2</v>
      </c>
      <c r="Y230" s="9">
        <v>228</v>
      </c>
      <c r="Z230" s="9">
        <v>-494.72</v>
      </c>
      <c r="AA230" s="9">
        <v>0.10131800000000001</v>
      </c>
      <c r="AL230" s="9">
        <v>228</v>
      </c>
      <c r="AM230" s="9">
        <v>-558.01499999999999</v>
      </c>
      <c r="AN230" s="9">
        <v>9.0454000000000007E-2</v>
      </c>
    </row>
    <row r="231" spans="1:40">
      <c r="A231" s="9">
        <v>229</v>
      </c>
      <c r="B231" s="9">
        <v>-578.30399999999997</v>
      </c>
      <c r="C231" s="9">
        <v>5.1757999999999998E-2</v>
      </c>
      <c r="M231" s="9">
        <v>229</v>
      </c>
      <c r="N231" s="9">
        <v>-591.66700000000003</v>
      </c>
      <c r="O231" s="9">
        <v>5.3101000000000002E-2</v>
      </c>
      <c r="Y231" s="9">
        <v>229</v>
      </c>
      <c r="Z231" s="9">
        <v>-487.983</v>
      </c>
      <c r="AA231" s="9">
        <v>0.11083999999999999</v>
      </c>
      <c r="AL231" s="9">
        <v>229</v>
      </c>
      <c r="AM231" s="9">
        <v>-564.01099999999997</v>
      </c>
      <c r="AN231" s="9">
        <v>0.113159</v>
      </c>
    </row>
    <row r="232" spans="1:40">
      <c r="A232" s="9">
        <v>230</v>
      </c>
      <c r="B232" s="9">
        <v>-576.01</v>
      </c>
      <c r="C232" s="9">
        <v>5.1025000000000001E-2</v>
      </c>
      <c r="M232" s="9">
        <v>230</v>
      </c>
      <c r="N232" s="9">
        <v>-590.024</v>
      </c>
      <c r="O232" s="9">
        <v>4.6630999999999999E-2</v>
      </c>
      <c r="Y232" s="9">
        <v>230</v>
      </c>
      <c r="Z232" s="9">
        <v>-509.38600000000002</v>
      </c>
      <c r="AA232" s="9">
        <v>9.9364999999999995E-2</v>
      </c>
      <c r="AL232" s="9">
        <v>230</v>
      </c>
      <c r="AM232" s="9">
        <v>-557.93200000000002</v>
      </c>
      <c r="AN232" s="9">
        <v>8.7036000000000002E-2</v>
      </c>
    </row>
    <row r="233" spans="1:40">
      <c r="Y233" s="9">
        <v>231</v>
      </c>
      <c r="Z233" s="9">
        <v>-490.12299999999999</v>
      </c>
      <c r="AA233" s="9">
        <v>0.102173</v>
      </c>
      <c r="AL233" s="9">
        <v>231</v>
      </c>
      <c r="AM233" s="9">
        <v>-554.88599999999997</v>
      </c>
      <c r="AN233" s="9">
        <v>9.2772999999999994E-2</v>
      </c>
    </row>
    <row r="234" spans="1:40">
      <c r="Y234" s="9">
        <v>232</v>
      </c>
      <c r="Z234" s="9">
        <v>-515.24199999999996</v>
      </c>
      <c r="AA234" s="9">
        <v>0.115601</v>
      </c>
      <c r="AL234" s="9">
        <v>232</v>
      </c>
      <c r="AM234" s="9">
        <v>-568.40899999999999</v>
      </c>
      <c r="AN234" s="9">
        <v>8.0687999999999996E-2</v>
      </c>
    </row>
    <row r="235" spans="1:40">
      <c r="Y235" s="9">
        <v>233</v>
      </c>
      <c r="Z235" s="9">
        <v>-512.33600000000001</v>
      </c>
      <c r="AA235" s="9">
        <v>0.123291</v>
      </c>
      <c r="AL235" s="9">
        <v>233</v>
      </c>
      <c r="AM235" s="9">
        <v>-556.29</v>
      </c>
      <c r="AN235" s="9">
        <v>8.9478000000000002E-2</v>
      </c>
    </row>
    <row r="236" spans="1:40">
      <c r="Y236" s="9">
        <v>234</v>
      </c>
      <c r="Z236" s="9">
        <v>-487.53899999999999</v>
      </c>
      <c r="AA236" s="9">
        <v>9.5092999999999997E-2</v>
      </c>
      <c r="AL236" s="9">
        <v>234</v>
      </c>
      <c r="AM236" s="9">
        <v>-567.24599999999998</v>
      </c>
      <c r="AN236" s="9">
        <v>8.9599999999999999E-2</v>
      </c>
    </row>
    <row r="237" spans="1:40">
      <c r="Y237" s="9">
        <v>235</v>
      </c>
      <c r="Z237" s="9">
        <v>-494.20299999999997</v>
      </c>
      <c r="AA237" s="9">
        <v>0.11633300000000001</v>
      </c>
      <c r="AL237" s="9">
        <v>235</v>
      </c>
      <c r="AM237" s="9">
        <v>-555.625</v>
      </c>
      <c r="AN237" s="9">
        <v>8.8135000000000005E-2</v>
      </c>
    </row>
    <row r="238" spans="1:40">
      <c r="Y238" s="9">
        <v>236</v>
      </c>
      <c r="Z238" s="9">
        <v>-495.61500000000001</v>
      </c>
      <c r="AA238" s="9">
        <v>0.113403</v>
      </c>
      <c r="AL238" s="9">
        <v>236</v>
      </c>
      <c r="AM238" s="9">
        <v>-563.70699999999999</v>
      </c>
      <c r="AN238" s="9">
        <v>9.2772999999999994E-2</v>
      </c>
    </row>
    <row r="239" spans="1:40">
      <c r="Y239" s="9">
        <v>237</v>
      </c>
      <c r="Z239" s="9">
        <v>-510.96199999999999</v>
      </c>
      <c r="AA239" s="9">
        <v>0.12231400000000001</v>
      </c>
      <c r="AL239" s="9">
        <v>237</v>
      </c>
      <c r="AM239" s="9">
        <v>-558.548</v>
      </c>
      <c r="AN239" s="9">
        <v>9.8632999999999998E-2</v>
      </c>
    </row>
    <row r="240" spans="1:40">
      <c r="Y240" s="9">
        <v>238</v>
      </c>
      <c r="Z240" s="9">
        <v>-483.29700000000003</v>
      </c>
      <c r="AA240" s="9">
        <v>0.11731</v>
      </c>
      <c r="AL240" s="9">
        <v>238</v>
      </c>
      <c r="AM240" s="9">
        <v>-562.37400000000002</v>
      </c>
      <c r="AN240" s="9">
        <v>9.8266999999999993E-2</v>
      </c>
    </row>
    <row r="241" spans="25:40">
      <c r="Y241" s="9">
        <v>239</v>
      </c>
      <c r="Z241" s="9">
        <v>-474.92700000000002</v>
      </c>
      <c r="AA241" s="9">
        <v>9.6312999999999996E-2</v>
      </c>
      <c r="AL241" s="9">
        <v>239</v>
      </c>
      <c r="AM241" s="9">
        <v>-564.28700000000003</v>
      </c>
      <c r="AN241" s="9">
        <v>0.105103</v>
      </c>
    </row>
    <row r="242" spans="25:40">
      <c r="Y242" s="9">
        <v>240</v>
      </c>
      <c r="Z242" s="9">
        <v>-522.45000000000005</v>
      </c>
      <c r="AA242" s="9">
        <v>0.106812</v>
      </c>
      <c r="AL242" s="9">
        <v>240</v>
      </c>
      <c r="AM242" s="9">
        <v>-557.71500000000003</v>
      </c>
      <c r="AN242" s="9">
        <v>8.3374000000000004E-2</v>
      </c>
    </row>
    <row r="243" spans="25:40">
      <c r="Y243" s="9">
        <v>241</v>
      </c>
      <c r="Z243" s="9">
        <v>-505.06599999999997</v>
      </c>
      <c r="AA243" s="9">
        <v>0.12109399999999999</v>
      </c>
      <c r="AL243" s="9">
        <v>241</v>
      </c>
      <c r="AM243" s="9">
        <v>-560.26099999999997</v>
      </c>
      <c r="AN243" s="9">
        <v>0.10363799999999999</v>
      </c>
    </row>
    <row r="244" spans="25:40">
      <c r="Y244" s="9">
        <v>242</v>
      </c>
      <c r="Z244" s="9">
        <v>-499.14800000000002</v>
      </c>
      <c r="AA244" s="9">
        <v>9.8266999999999993E-2</v>
      </c>
      <c r="AL244" s="9">
        <v>242</v>
      </c>
      <c r="AM244" s="9">
        <v>-556.17499999999995</v>
      </c>
      <c r="AN244" s="9">
        <v>8.7769E-2</v>
      </c>
    </row>
    <row r="245" spans="25:40">
      <c r="Y245" s="9">
        <v>243</v>
      </c>
      <c r="Z245" s="9">
        <v>-489.24900000000002</v>
      </c>
      <c r="AA245" s="9">
        <v>9.7778000000000004E-2</v>
      </c>
      <c r="AL245" s="9">
        <v>243</v>
      </c>
      <c r="AM245" s="9">
        <v>-567.47299999999996</v>
      </c>
      <c r="AN245" s="9">
        <v>8.2764000000000004E-2</v>
      </c>
    </row>
    <row r="246" spans="25:40">
      <c r="Y246" s="9">
        <v>244</v>
      </c>
      <c r="Z246" s="9">
        <v>-516.94200000000001</v>
      </c>
      <c r="AA246" s="9">
        <v>0.12512200000000001</v>
      </c>
      <c r="AL246" s="9">
        <v>244</v>
      </c>
      <c r="AM246" s="9">
        <v>-554.32000000000005</v>
      </c>
      <c r="AN246" s="9">
        <v>9.3506000000000006E-2</v>
      </c>
    </row>
    <row r="247" spans="25:40">
      <c r="Y247" s="9">
        <v>245</v>
      </c>
      <c r="Z247" s="9">
        <v>-503.31599999999997</v>
      </c>
      <c r="AA247" s="9">
        <v>9.5092999999999997E-2</v>
      </c>
      <c r="AL247" s="9">
        <v>245</v>
      </c>
      <c r="AM247" s="9">
        <v>-570.31899999999996</v>
      </c>
      <c r="AN247" s="9">
        <v>9.7900000000000001E-2</v>
      </c>
    </row>
    <row r="248" spans="25:40">
      <c r="Y248" s="9">
        <v>246</v>
      </c>
      <c r="Z248" s="9">
        <v>-498.69200000000001</v>
      </c>
      <c r="AA248" s="9">
        <v>9.9364999999999995E-2</v>
      </c>
      <c r="AL248" s="9">
        <v>246</v>
      </c>
      <c r="AM248" s="9">
        <v>-557.51900000000001</v>
      </c>
      <c r="AN248" s="9">
        <v>8.6304000000000006E-2</v>
      </c>
    </row>
    <row r="249" spans="25:40">
      <c r="Y249" s="9">
        <v>247</v>
      </c>
      <c r="Z249" s="9">
        <v>-502.863</v>
      </c>
      <c r="AA249" s="9">
        <v>9.9487000000000006E-2</v>
      </c>
      <c r="AL249" s="9">
        <v>247</v>
      </c>
      <c r="AM249" s="9">
        <v>-570.77599999999995</v>
      </c>
      <c r="AN249" s="9">
        <v>0.10376000000000001</v>
      </c>
    </row>
    <row r="250" spans="25:40">
      <c r="Y250" s="9">
        <v>248</v>
      </c>
      <c r="Z250" s="9">
        <v>-501.339</v>
      </c>
      <c r="AA250" s="9">
        <v>9.7290000000000001E-2</v>
      </c>
      <c r="AL250" s="9">
        <v>248</v>
      </c>
      <c r="AM250" s="9">
        <v>-558.29200000000003</v>
      </c>
      <c r="AN250" s="9">
        <v>9.5092999999999997E-2</v>
      </c>
    </row>
    <row r="251" spans="25:40">
      <c r="Y251" s="9">
        <v>249</v>
      </c>
      <c r="Z251" s="9">
        <v>-473.577</v>
      </c>
      <c r="AA251" s="9">
        <v>0.103149</v>
      </c>
      <c r="AL251" s="9">
        <v>249</v>
      </c>
      <c r="AM251" s="9">
        <v>-564.82600000000002</v>
      </c>
      <c r="AN251" s="9">
        <v>9.4971E-2</v>
      </c>
    </row>
    <row r="252" spans="25:40">
      <c r="Y252" s="9">
        <v>250</v>
      </c>
      <c r="Z252" s="9">
        <v>-522.84</v>
      </c>
      <c r="AA252" s="9">
        <v>9.6680000000000002E-2</v>
      </c>
      <c r="AL252" s="9">
        <v>250</v>
      </c>
      <c r="AM252" s="9">
        <v>-562.53499999999997</v>
      </c>
      <c r="AN252" s="9">
        <v>8.4960999999999995E-2</v>
      </c>
    </row>
    <row r="253" spans="25:40">
      <c r="Y253" s="9">
        <v>251</v>
      </c>
      <c r="Z253" s="9">
        <v>-502.90199999999999</v>
      </c>
      <c r="AA253" s="9">
        <v>8.7646000000000002E-2</v>
      </c>
      <c r="AL253" s="9">
        <v>251</v>
      </c>
      <c r="AM253" s="9">
        <v>-566.28200000000004</v>
      </c>
      <c r="AN253" s="9">
        <v>9.1797000000000004E-2</v>
      </c>
    </row>
    <row r="254" spans="25:40">
      <c r="Y254" s="9">
        <v>252</v>
      </c>
      <c r="Z254" s="9">
        <v>-510.80700000000002</v>
      </c>
      <c r="AA254" s="9">
        <v>9.9731E-2</v>
      </c>
      <c r="AL254" s="9">
        <v>252</v>
      </c>
      <c r="AM254" s="9">
        <v>-561.07500000000005</v>
      </c>
      <c r="AN254" s="9">
        <v>9.8877000000000007E-2</v>
      </c>
    </row>
    <row r="255" spans="25:40">
      <c r="Y255" s="9">
        <v>253</v>
      </c>
      <c r="Z255" s="9">
        <v>-520.14099999999996</v>
      </c>
      <c r="AA255" s="9">
        <v>0.106323</v>
      </c>
      <c r="AL255" s="9">
        <v>253</v>
      </c>
      <c r="AM255" s="9">
        <v>-559.22900000000004</v>
      </c>
      <c r="AN255" s="9">
        <v>8.8745000000000004E-2</v>
      </c>
    </row>
    <row r="256" spans="25:40">
      <c r="Y256" s="9">
        <v>254</v>
      </c>
      <c r="Z256" s="9">
        <v>-492.56900000000002</v>
      </c>
      <c r="AA256" s="9">
        <v>9.2772999999999994E-2</v>
      </c>
      <c r="AL256" s="9">
        <v>254</v>
      </c>
      <c r="AM256" s="9">
        <v>-567.83199999999999</v>
      </c>
      <c r="AN256" s="9">
        <v>9.7533999999999996E-2</v>
      </c>
    </row>
    <row r="257" spans="25:40">
      <c r="Y257" s="9">
        <v>255</v>
      </c>
      <c r="Z257" s="9">
        <v>-494.65600000000001</v>
      </c>
      <c r="AA257" s="9">
        <v>9.9364999999999995E-2</v>
      </c>
      <c r="AL257" s="9">
        <v>255</v>
      </c>
      <c r="AM257" s="9">
        <v>-568.16899999999998</v>
      </c>
      <c r="AN257" s="9">
        <v>9.7778000000000004E-2</v>
      </c>
    </row>
    <row r="258" spans="25:40">
      <c r="Y258" s="9">
        <v>256</v>
      </c>
      <c r="Z258" s="9">
        <v>-522.36400000000003</v>
      </c>
      <c r="AA258" s="9">
        <v>0.12353500000000001</v>
      </c>
      <c r="AL258" s="9">
        <v>256</v>
      </c>
      <c r="AM258" s="9">
        <v>-557.75400000000002</v>
      </c>
      <c r="AN258" s="9">
        <v>9.8999000000000004E-2</v>
      </c>
    </row>
    <row r="259" spans="25:40">
      <c r="Y259" s="9">
        <v>257</v>
      </c>
      <c r="Z259" s="9">
        <v>-507.16300000000001</v>
      </c>
      <c r="AA259" s="9">
        <v>0.130493</v>
      </c>
      <c r="AL259" s="9">
        <v>257</v>
      </c>
      <c r="AM259" s="9">
        <v>-567.17700000000002</v>
      </c>
      <c r="AN259" s="9">
        <v>8.9355000000000004E-2</v>
      </c>
    </row>
    <row r="260" spans="25:40">
      <c r="Y260" s="9">
        <v>258</v>
      </c>
      <c r="Z260" s="9">
        <v>-503.28899999999999</v>
      </c>
      <c r="AA260" s="9">
        <v>0.11438</v>
      </c>
      <c r="AL260" s="9">
        <v>258</v>
      </c>
      <c r="AM260" s="9">
        <v>-560.12099999999998</v>
      </c>
      <c r="AN260" s="9">
        <v>9.0941999999999995E-2</v>
      </c>
    </row>
    <row r="261" spans="25:40">
      <c r="Y261" s="9">
        <v>259</v>
      </c>
      <c r="Z261" s="9">
        <v>-495.43700000000001</v>
      </c>
      <c r="AA261" s="9">
        <v>0.12170400000000001</v>
      </c>
      <c r="AL261" s="9">
        <v>259</v>
      </c>
      <c r="AM261" s="9">
        <v>-567.72900000000004</v>
      </c>
      <c r="AN261" s="9">
        <v>9.7533999999999996E-2</v>
      </c>
    </row>
    <row r="262" spans="25:40">
      <c r="Y262" s="9">
        <v>260</v>
      </c>
      <c r="Z262" s="9">
        <v>-515.58000000000004</v>
      </c>
      <c r="AA262" s="9">
        <v>0.10778799999999999</v>
      </c>
      <c r="AL262" s="9">
        <v>260</v>
      </c>
      <c r="AM262" s="9">
        <v>-564.22500000000002</v>
      </c>
      <c r="AN262" s="9">
        <v>9.7168000000000004E-2</v>
      </c>
    </row>
    <row r="263" spans="25:40">
      <c r="Y263" s="9">
        <v>261</v>
      </c>
      <c r="Z263" s="9">
        <v>-532.59799999999996</v>
      </c>
      <c r="AA263" s="9">
        <v>0.107544</v>
      </c>
      <c r="AL263" s="9">
        <v>261</v>
      </c>
      <c r="AM263" s="9">
        <v>-562.33399999999995</v>
      </c>
      <c r="AN263" s="9">
        <v>7.5684000000000001E-2</v>
      </c>
    </row>
    <row r="264" spans="25:40">
      <c r="Y264" s="9">
        <v>262</v>
      </c>
      <c r="Z264" s="9">
        <v>-484.80399999999997</v>
      </c>
      <c r="AA264" s="9">
        <v>9.1187000000000004E-2</v>
      </c>
      <c r="AL264" s="9">
        <v>262</v>
      </c>
      <c r="AM264" s="9">
        <v>-567.20100000000002</v>
      </c>
      <c r="AN264" s="9">
        <v>8.8867000000000002E-2</v>
      </c>
    </row>
    <row r="265" spans="25:40">
      <c r="Y265" s="9">
        <v>263</v>
      </c>
      <c r="Z265" s="9">
        <v>-518.74599999999998</v>
      </c>
      <c r="AA265" s="9">
        <v>9.8266999999999993E-2</v>
      </c>
      <c r="AL265" s="9">
        <v>263</v>
      </c>
      <c r="AM265" s="9">
        <v>-560.09</v>
      </c>
      <c r="AN265" s="9">
        <v>0.10778799999999999</v>
      </c>
    </row>
    <row r="266" spans="25:40">
      <c r="Y266" s="9">
        <v>264</v>
      </c>
      <c r="Z266" s="9">
        <v>-507.04500000000002</v>
      </c>
      <c r="AA266" s="9">
        <v>9.6801999999999999E-2</v>
      </c>
      <c r="AL266" s="9">
        <v>264</v>
      </c>
      <c r="AM266" s="9">
        <v>-566.51</v>
      </c>
      <c r="AN266" s="9">
        <v>0.107544</v>
      </c>
    </row>
    <row r="267" spans="25:40">
      <c r="Y267" s="9">
        <v>265</v>
      </c>
      <c r="Z267" s="9">
        <v>-508.697</v>
      </c>
      <c r="AA267" s="9">
        <v>9.9975999999999995E-2</v>
      </c>
      <c r="AL267" s="9">
        <v>265</v>
      </c>
      <c r="AM267" s="9">
        <v>-560.47199999999998</v>
      </c>
      <c r="AN267" s="9">
        <v>8.3252000000000007E-2</v>
      </c>
    </row>
    <row r="268" spans="25:40">
      <c r="Y268" s="9">
        <v>266</v>
      </c>
      <c r="Z268" s="9">
        <v>-511.291</v>
      </c>
      <c r="AA268" s="9">
        <v>0.10302699999999999</v>
      </c>
      <c r="AL268" s="9">
        <v>266</v>
      </c>
      <c r="AM268" s="9">
        <v>-572.24800000000005</v>
      </c>
      <c r="AN268" s="9">
        <v>9.4238000000000002E-2</v>
      </c>
    </row>
    <row r="269" spans="25:40">
      <c r="Y269" s="9">
        <v>267</v>
      </c>
      <c r="Z269" s="9">
        <v>-515.31100000000004</v>
      </c>
      <c r="AA269" s="9">
        <v>0.104004</v>
      </c>
      <c r="AL269" s="9">
        <v>267</v>
      </c>
      <c r="AM269" s="9">
        <v>-560.99</v>
      </c>
      <c r="AN269" s="9">
        <v>9.8754999999999996E-2</v>
      </c>
    </row>
    <row r="270" spans="25:40">
      <c r="Y270" s="9">
        <v>268</v>
      </c>
      <c r="Z270" s="9">
        <v>-514.73800000000006</v>
      </c>
      <c r="AA270" s="9">
        <v>9.6190999999999999E-2</v>
      </c>
      <c r="AL270" s="9">
        <v>268</v>
      </c>
      <c r="AM270" s="9">
        <v>-570.56500000000005</v>
      </c>
      <c r="AN270" s="9">
        <v>8.9721999999999996E-2</v>
      </c>
    </row>
    <row r="271" spans="25:40">
      <c r="Y271" s="9">
        <v>269</v>
      </c>
      <c r="Z271" s="9">
        <v>-509.12099999999998</v>
      </c>
      <c r="AA271" s="9">
        <v>9.4727000000000006E-2</v>
      </c>
      <c r="AL271" s="9">
        <v>269</v>
      </c>
      <c r="AM271" s="9">
        <v>-572.18700000000001</v>
      </c>
      <c r="AN271" s="9">
        <v>8.9966000000000004E-2</v>
      </c>
    </row>
    <row r="272" spans="25:40">
      <c r="Y272" s="9">
        <v>270</v>
      </c>
      <c r="Z272" s="9">
        <v>-521.28599999999994</v>
      </c>
      <c r="AA272" s="9">
        <v>9.5337000000000005E-2</v>
      </c>
      <c r="AL272" s="9">
        <v>270</v>
      </c>
      <c r="AM272" s="9">
        <v>-562.55899999999997</v>
      </c>
      <c r="AN272" s="9">
        <v>9.2529E-2</v>
      </c>
    </row>
    <row r="273" spans="25:40">
      <c r="Y273" s="9">
        <v>271</v>
      </c>
      <c r="Z273" s="9">
        <v>-499.46</v>
      </c>
      <c r="AA273" s="9">
        <v>9.2162999999999995E-2</v>
      </c>
      <c r="AL273" s="9">
        <v>271</v>
      </c>
      <c r="AM273" s="9">
        <v>-570.82600000000002</v>
      </c>
      <c r="AN273" s="9">
        <v>9.5824999999999994E-2</v>
      </c>
    </row>
    <row r="274" spans="25:40">
      <c r="Y274" s="9">
        <v>272</v>
      </c>
      <c r="Z274" s="9">
        <v>-524.16300000000001</v>
      </c>
      <c r="AA274" s="9">
        <v>0.104126</v>
      </c>
      <c r="AL274" s="9">
        <v>272</v>
      </c>
      <c r="AM274" s="9">
        <v>-567.34900000000005</v>
      </c>
      <c r="AN274" s="9">
        <v>9.4971E-2</v>
      </c>
    </row>
    <row r="275" spans="25:40">
      <c r="Y275" s="9">
        <v>273</v>
      </c>
      <c r="Z275" s="9">
        <v>-495.09899999999999</v>
      </c>
      <c r="AA275" s="9">
        <v>9.2772999999999994E-2</v>
      </c>
      <c r="AL275" s="9">
        <v>273</v>
      </c>
      <c r="AM275" s="9">
        <v>-571.62400000000002</v>
      </c>
      <c r="AN275" s="9">
        <v>8.8378999999999999E-2</v>
      </c>
    </row>
    <row r="276" spans="25:40">
      <c r="Y276" s="9">
        <v>274</v>
      </c>
      <c r="Z276" s="9">
        <v>-523.85199999999998</v>
      </c>
      <c r="AA276" s="9">
        <v>0.11022899999999999</v>
      </c>
      <c r="AL276" s="9">
        <v>274</v>
      </c>
      <c r="AM276" s="9">
        <v>-567.65099999999995</v>
      </c>
      <c r="AN276" s="9">
        <v>8.7890999999999997E-2</v>
      </c>
    </row>
    <row r="277" spans="25:40">
      <c r="Y277" s="9">
        <v>275</v>
      </c>
      <c r="Z277" s="9">
        <v>-513.54600000000005</v>
      </c>
      <c r="AA277" s="9">
        <v>0.10253900000000001</v>
      </c>
      <c r="AL277" s="9">
        <v>275</v>
      </c>
      <c r="AM277" s="9">
        <v>-560.53499999999997</v>
      </c>
      <c r="AN277" s="9">
        <v>8.9966000000000004E-2</v>
      </c>
    </row>
    <row r="278" spans="25:40">
      <c r="Y278" s="9">
        <v>276</v>
      </c>
      <c r="Z278" s="9">
        <v>-509.87599999999998</v>
      </c>
      <c r="AA278" s="9">
        <v>9.0819999999999998E-2</v>
      </c>
      <c r="AL278" s="9">
        <v>276</v>
      </c>
      <c r="AM278" s="9">
        <v>-574.11800000000005</v>
      </c>
      <c r="AN278" s="9">
        <v>9.3383999999999995E-2</v>
      </c>
    </row>
    <row r="279" spans="25:40">
      <c r="Y279" s="9">
        <v>277</v>
      </c>
      <c r="Z279" s="9">
        <v>-519.25599999999997</v>
      </c>
      <c r="AA279" s="9">
        <v>9.2040999999999998E-2</v>
      </c>
      <c r="AL279" s="9">
        <v>277</v>
      </c>
      <c r="AM279" s="9">
        <v>-564.49699999999996</v>
      </c>
      <c r="AN279" s="9">
        <v>0.109863</v>
      </c>
    </row>
    <row r="280" spans="25:40">
      <c r="Y280" s="9">
        <v>278</v>
      </c>
      <c r="Z280" s="9">
        <v>-499.00099999999998</v>
      </c>
      <c r="AA280" s="9">
        <v>0.103394</v>
      </c>
      <c r="AL280" s="9">
        <v>278</v>
      </c>
      <c r="AM280" s="9">
        <v>-570.50699999999995</v>
      </c>
      <c r="AN280" s="9">
        <v>9.5459000000000002E-2</v>
      </c>
    </row>
    <row r="281" spans="25:40">
      <c r="AL281" s="9">
        <v>279</v>
      </c>
      <c r="AM281" s="9">
        <v>-562.68200000000002</v>
      </c>
      <c r="AN281" s="9">
        <v>8.4473000000000006E-2</v>
      </c>
    </row>
    <row r="282" spans="25:40">
      <c r="AL282" s="9">
        <v>280</v>
      </c>
      <c r="AM282" s="9">
        <v>-571.52800000000002</v>
      </c>
      <c r="AN282" s="9">
        <v>9.2896000000000006E-2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figure4</vt:lpstr>
      <vt:lpstr>figure5</vt:lpstr>
      <vt:lpstr>figure6</vt:lpstr>
      <vt:lpstr>figure7</vt:lpstr>
      <vt:lpstr>figure8to6</vt:lpstr>
      <vt:lpstr>figure9to7</vt:lpstr>
      <vt:lpstr>figure10to6</vt:lpstr>
      <vt:lpstr>figure11to7</vt:lpstr>
      <vt:lpstr>figure12to8</vt:lpstr>
      <vt:lpstr>figure13to9</vt:lpstr>
      <vt:lpstr>figure14to10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ユーザー</dc:creator>
  <cp:lastModifiedBy>Gavin Jones</cp:lastModifiedBy>
  <dcterms:created xsi:type="dcterms:W3CDTF">2019-10-24T09:11:27Z</dcterms:created>
  <dcterms:modified xsi:type="dcterms:W3CDTF">2021-01-07T04:55:27Z</dcterms:modified>
</cp:coreProperties>
</file>