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o\Documents\Codex\2026-09-03\nec\outputs\es3_20260929_mallas\"/>
    </mc:Choice>
  </mc:AlternateContent>
  <xr:revisionPtr revIDLastSave="0" documentId="13_ncr:1_{1A0BA465-7F24-4AE5-821E-D247297DBE1D}" xr6:coauthVersionLast="47" xr6:coauthVersionMax="47" xr10:uidLastSave="{00000000-0000-0000-0000-000000000000}"/>
  <bookViews>
    <workbookView xWindow="4524" yWindow="4080" windowWidth="11484" windowHeight="8880" xr2:uid="{00000000-000D-0000-FFFF-FFFF00000000}"/>
  </bookViews>
  <sheets>
    <sheet name="01_Organigrama_y_Roles" sheetId="1" r:id="rId1"/>
    <sheet name="02_Rendimientos" sheetId="3" r:id="rId2"/>
    <sheet name="03_CPM_Obra_Gruesa" sheetId="20" r:id="rId3"/>
    <sheet name="04_PERT_Terminaciones" sheetId="21" r:id="rId4"/>
    <sheet name="05_Carta_Gantt" sheetId="5" r:id="rId5"/>
    <sheet name="06_Presupuesto" sheetId="15" r:id="rId6"/>
    <sheet name="07_Curvas_S" sheetId="16" r:id="rId7"/>
    <sheet name="08_Flujo_Caja" sheetId="10" r:id="rId8"/>
    <sheet name="09_Plan_Corto_Plazo" sheetId="11" r:id="rId9"/>
    <sheet name="10_Estados_de_Pago" sheetId="18" r:id="rId10"/>
    <sheet name="11_Riesgos" sheetId="13" r:id="rId11"/>
    <sheet name="12_Control_Presupuestario" sheetId="14" r:id="rId12"/>
  </sheets>
  <definedNames>
    <definedName name="_xlnm.Print_Area" localSheetId="6">'07_Curvas_S'!$A$1:$AC$35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14" l="1"/>
  <c r="D71" i="14"/>
  <c r="C71" i="14"/>
  <c r="B71" i="14"/>
  <c r="A71" i="14"/>
  <c r="H70" i="14"/>
  <c r="D70" i="14"/>
  <c r="C70" i="14"/>
  <c r="B70" i="14"/>
  <c r="A70" i="14"/>
  <c r="H69" i="14"/>
  <c r="D69" i="14"/>
  <c r="C69" i="14"/>
  <c r="B69" i="14"/>
  <c r="A69" i="14"/>
  <c r="H68" i="14"/>
  <c r="D68" i="14"/>
  <c r="C68" i="14"/>
  <c r="B68" i="14"/>
  <c r="A68" i="14"/>
  <c r="H67" i="14"/>
  <c r="D67" i="14"/>
  <c r="C67" i="14"/>
  <c r="B67" i="14"/>
  <c r="A67" i="14"/>
  <c r="H66" i="14"/>
  <c r="D66" i="14"/>
  <c r="C66" i="14"/>
  <c r="B66" i="14"/>
  <c r="A66" i="14"/>
  <c r="H65" i="14"/>
  <c r="D65" i="14"/>
  <c r="C65" i="14"/>
  <c r="B65" i="14"/>
  <c r="A65" i="14"/>
  <c r="H64" i="14"/>
  <c r="D64" i="14"/>
  <c r="C64" i="14"/>
  <c r="B64" i="14"/>
  <c r="A64" i="14"/>
  <c r="H63" i="14"/>
  <c r="D63" i="14"/>
  <c r="C63" i="14"/>
  <c r="B63" i="14"/>
  <c r="A63" i="14"/>
  <c r="H62" i="14"/>
  <c r="D62" i="14"/>
  <c r="C62" i="14"/>
  <c r="B62" i="14"/>
  <c r="A62" i="14"/>
  <c r="H61" i="14"/>
  <c r="D61" i="14"/>
  <c r="C61" i="14"/>
  <c r="B61" i="14"/>
  <c r="A61" i="14"/>
  <c r="H60" i="14"/>
  <c r="D60" i="14"/>
  <c r="C60" i="14"/>
  <c r="B60" i="14"/>
  <c r="A60" i="14"/>
  <c r="H59" i="14"/>
  <c r="D59" i="14"/>
  <c r="C59" i="14"/>
  <c r="B59" i="14"/>
  <c r="A59" i="14"/>
  <c r="H58" i="14"/>
  <c r="D58" i="14"/>
  <c r="C58" i="14"/>
  <c r="B58" i="14"/>
  <c r="A58" i="14"/>
  <c r="H57" i="14"/>
  <c r="D57" i="14"/>
  <c r="C57" i="14"/>
  <c r="B57" i="14"/>
  <c r="A57" i="14"/>
  <c r="H56" i="14"/>
  <c r="D56" i="14"/>
  <c r="C56" i="14"/>
  <c r="B56" i="14"/>
  <c r="A56" i="14"/>
  <c r="H55" i="14"/>
  <c r="D55" i="14"/>
  <c r="C55" i="14"/>
  <c r="B55" i="14"/>
  <c r="A55" i="14"/>
  <c r="H54" i="14"/>
  <c r="D54" i="14"/>
  <c r="C54" i="14"/>
  <c r="B54" i="14"/>
  <c r="A54" i="14"/>
  <c r="H53" i="14"/>
  <c r="D53" i="14"/>
  <c r="C53" i="14"/>
  <c r="B53" i="14"/>
  <c r="A53" i="14"/>
  <c r="H52" i="14"/>
  <c r="D52" i="14"/>
  <c r="C52" i="14"/>
  <c r="B52" i="14"/>
  <c r="A52" i="14"/>
  <c r="H51" i="14"/>
  <c r="D51" i="14"/>
  <c r="C51" i="14"/>
  <c r="B51" i="14"/>
  <c r="A51" i="14"/>
  <c r="H50" i="14"/>
  <c r="D50" i="14"/>
  <c r="C50" i="14"/>
  <c r="B50" i="14"/>
  <c r="A50" i="14"/>
  <c r="H49" i="14"/>
  <c r="D49" i="14"/>
  <c r="C49" i="14"/>
  <c r="B49" i="14"/>
  <c r="A49" i="14"/>
  <c r="H48" i="14"/>
  <c r="D48" i="14"/>
  <c r="C48" i="14"/>
  <c r="B48" i="14"/>
  <c r="A48" i="14"/>
  <c r="H47" i="14"/>
  <c r="D47" i="14"/>
  <c r="C47" i="14"/>
  <c r="B47" i="14"/>
  <c r="A47" i="14"/>
  <c r="H46" i="14"/>
  <c r="D46" i="14"/>
  <c r="C46" i="14"/>
  <c r="B46" i="14"/>
  <c r="A46" i="14"/>
  <c r="H45" i="14"/>
  <c r="D45" i="14"/>
  <c r="C45" i="14"/>
  <c r="B45" i="14"/>
  <c r="A45" i="14"/>
  <c r="H44" i="14"/>
  <c r="D44" i="14"/>
  <c r="C44" i="14"/>
  <c r="B44" i="14"/>
  <c r="A44" i="14"/>
  <c r="H43" i="14"/>
  <c r="D43" i="14"/>
  <c r="C43" i="14"/>
  <c r="B43" i="14"/>
  <c r="A43" i="14"/>
  <c r="H42" i="14"/>
  <c r="D42" i="14"/>
  <c r="C42" i="14"/>
  <c r="B42" i="14"/>
  <c r="A42" i="14"/>
  <c r="H41" i="14"/>
  <c r="D41" i="14"/>
  <c r="C41" i="14"/>
  <c r="B41" i="14"/>
  <c r="A41" i="14"/>
  <c r="H40" i="14"/>
  <c r="D40" i="14"/>
  <c r="C40" i="14"/>
  <c r="B40" i="14"/>
  <c r="A40" i="14"/>
  <c r="H39" i="14"/>
  <c r="D39" i="14"/>
  <c r="C39" i="14"/>
  <c r="B39" i="14"/>
  <c r="A39" i="14"/>
  <c r="H38" i="14"/>
  <c r="D38" i="14"/>
  <c r="C38" i="14"/>
  <c r="B38" i="14"/>
  <c r="A38" i="14"/>
  <c r="H37" i="14"/>
  <c r="D37" i="14"/>
  <c r="C37" i="14"/>
  <c r="B37" i="14"/>
  <c r="A37" i="14"/>
  <c r="H36" i="14"/>
  <c r="D36" i="14"/>
  <c r="C36" i="14"/>
  <c r="B36" i="14"/>
  <c r="A36" i="14"/>
  <c r="H35" i="14"/>
  <c r="D35" i="14"/>
  <c r="C35" i="14"/>
  <c r="B35" i="14"/>
  <c r="A35" i="14"/>
  <c r="H34" i="14"/>
  <c r="D34" i="14"/>
  <c r="C34" i="14"/>
  <c r="B34" i="14"/>
  <c r="A34" i="14"/>
  <c r="G14" i="13"/>
  <c r="G13" i="13"/>
  <c r="G12" i="13"/>
  <c r="G11" i="13"/>
  <c r="G10" i="13"/>
  <c r="G9" i="13"/>
  <c r="G8" i="13"/>
  <c r="G7" i="13"/>
  <c r="G6" i="13"/>
  <c r="E131" i="18"/>
  <c r="D131" i="18"/>
  <c r="C131" i="18"/>
  <c r="B131" i="18"/>
  <c r="E130" i="18"/>
  <c r="D130" i="18"/>
  <c r="C130" i="18"/>
  <c r="B130" i="18"/>
  <c r="E129" i="18"/>
  <c r="D129" i="18"/>
  <c r="C129" i="18"/>
  <c r="B129" i="18"/>
  <c r="E128" i="18"/>
  <c r="D128" i="18"/>
  <c r="C128" i="18"/>
  <c r="B128" i="18"/>
  <c r="E127" i="18"/>
  <c r="D127" i="18"/>
  <c r="C127" i="18"/>
  <c r="B127" i="18"/>
  <c r="E126" i="18"/>
  <c r="D126" i="18"/>
  <c r="C126" i="18"/>
  <c r="B126" i="18"/>
  <c r="E125" i="18"/>
  <c r="D125" i="18"/>
  <c r="C125" i="18"/>
  <c r="B125" i="18"/>
  <c r="E124" i="18"/>
  <c r="D124" i="18"/>
  <c r="C124" i="18"/>
  <c r="B124" i="18"/>
  <c r="E123" i="18"/>
  <c r="D123" i="18"/>
  <c r="C123" i="18"/>
  <c r="B123" i="18"/>
  <c r="E122" i="18"/>
  <c r="D122" i="18"/>
  <c r="C122" i="18"/>
  <c r="B122" i="18"/>
  <c r="E121" i="18"/>
  <c r="D121" i="18"/>
  <c r="C121" i="18"/>
  <c r="B121" i="18"/>
  <c r="E120" i="18"/>
  <c r="D120" i="18"/>
  <c r="C120" i="18"/>
  <c r="B120" i="18"/>
  <c r="E119" i="18"/>
  <c r="D119" i="18"/>
  <c r="C119" i="18"/>
  <c r="B119" i="18"/>
  <c r="E118" i="18"/>
  <c r="D118" i="18"/>
  <c r="C118" i="18"/>
  <c r="B118" i="18"/>
  <c r="E117" i="18"/>
  <c r="D117" i="18"/>
  <c r="C117" i="18"/>
  <c r="B117" i="18"/>
  <c r="E116" i="18"/>
  <c r="D116" i="18"/>
  <c r="C116" i="18"/>
  <c r="B116" i="18"/>
  <c r="E115" i="18"/>
  <c r="D115" i="18"/>
  <c r="C115" i="18"/>
  <c r="B115" i="18"/>
  <c r="E114" i="18"/>
  <c r="D114" i="18"/>
  <c r="C114" i="18"/>
  <c r="B114" i="18"/>
  <c r="E113" i="18"/>
  <c r="D113" i="18"/>
  <c r="C113" i="18"/>
  <c r="B113" i="18"/>
  <c r="E112" i="18"/>
  <c r="D112" i="18"/>
  <c r="C112" i="18"/>
  <c r="B112" i="18"/>
  <c r="E111" i="18"/>
  <c r="D111" i="18"/>
  <c r="C111" i="18"/>
  <c r="B111" i="18"/>
  <c r="E110" i="18"/>
  <c r="D110" i="18"/>
  <c r="C110" i="18"/>
  <c r="B110" i="18"/>
  <c r="E109" i="18"/>
  <c r="D109" i="18"/>
  <c r="C109" i="18"/>
  <c r="B109" i="18"/>
  <c r="E108" i="18"/>
  <c r="D108" i="18"/>
  <c r="C108" i="18"/>
  <c r="B108" i="18"/>
  <c r="E107" i="18"/>
  <c r="D107" i="18"/>
  <c r="C107" i="18"/>
  <c r="B107" i="18"/>
  <c r="E106" i="18"/>
  <c r="D106" i="18"/>
  <c r="C106" i="18"/>
  <c r="B106" i="18"/>
  <c r="E105" i="18"/>
  <c r="D105" i="18"/>
  <c r="C105" i="18"/>
  <c r="B105" i="18"/>
  <c r="E104" i="18"/>
  <c r="D104" i="18"/>
  <c r="C104" i="18"/>
  <c r="B104" i="18"/>
  <c r="E103" i="18"/>
  <c r="D103" i="18"/>
  <c r="C103" i="18"/>
  <c r="B103" i="18"/>
  <c r="E102" i="18"/>
  <c r="D102" i="18"/>
  <c r="C102" i="18"/>
  <c r="B102" i="18"/>
  <c r="E101" i="18"/>
  <c r="D101" i="18"/>
  <c r="C101" i="18"/>
  <c r="B101" i="18"/>
  <c r="E100" i="18"/>
  <c r="D100" i="18"/>
  <c r="C100" i="18"/>
  <c r="B100" i="18"/>
  <c r="E99" i="18"/>
  <c r="D99" i="18"/>
  <c r="C99" i="18"/>
  <c r="B99" i="18"/>
  <c r="E98" i="18"/>
  <c r="D98" i="18"/>
  <c r="C98" i="18"/>
  <c r="B98" i="18"/>
  <c r="E97" i="18"/>
  <c r="D97" i="18"/>
  <c r="C97" i="18"/>
  <c r="B97" i="18"/>
  <c r="E96" i="18"/>
  <c r="D96" i="18"/>
  <c r="C96" i="18"/>
  <c r="B96" i="18"/>
  <c r="E95" i="18"/>
  <c r="D95" i="18"/>
  <c r="C95" i="18"/>
  <c r="B95" i="18"/>
  <c r="E94" i="18"/>
  <c r="D94" i="18"/>
  <c r="C94" i="18"/>
  <c r="B94" i="18"/>
  <c r="E93" i="18"/>
  <c r="D93" i="18"/>
  <c r="C93" i="18"/>
  <c r="B93" i="18"/>
  <c r="E92" i="18"/>
  <c r="D92" i="18"/>
  <c r="C92" i="18"/>
  <c r="B92" i="18"/>
  <c r="E91" i="18"/>
  <c r="D91" i="18"/>
  <c r="C91" i="18"/>
  <c r="B91" i="18"/>
  <c r="E90" i="18"/>
  <c r="D90" i="18"/>
  <c r="C90" i="18"/>
  <c r="B90" i="18"/>
  <c r="E89" i="18"/>
  <c r="D89" i="18"/>
  <c r="C89" i="18"/>
  <c r="B89" i="18"/>
  <c r="E88" i="18"/>
  <c r="D88" i="18"/>
  <c r="C88" i="18"/>
  <c r="B88" i="18"/>
  <c r="G87" i="18"/>
  <c r="E87" i="18"/>
  <c r="D87" i="18"/>
  <c r="C87" i="18"/>
  <c r="B87" i="18"/>
  <c r="G86" i="18"/>
  <c r="E86" i="18"/>
  <c r="D86" i="18"/>
  <c r="C86" i="18"/>
  <c r="B86" i="18"/>
  <c r="G85" i="18"/>
  <c r="E85" i="18"/>
  <c r="D85" i="18"/>
  <c r="C85" i="18"/>
  <c r="B85" i="18"/>
  <c r="G84" i="18"/>
  <c r="E84" i="18"/>
  <c r="D84" i="18"/>
  <c r="C84" i="18"/>
  <c r="B84" i="18"/>
  <c r="G83" i="18"/>
  <c r="E83" i="18"/>
  <c r="D83" i="18"/>
  <c r="C83" i="18"/>
  <c r="B83" i="18"/>
  <c r="G82" i="18"/>
  <c r="E82" i="18"/>
  <c r="D82" i="18"/>
  <c r="C82" i="18"/>
  <c r="B82" i="18"/>
  <c r="G81" i="18"/>
  <c r="E81" i="18"/>
  <c r="D81" i="18"/>
  <c r="C81" i="18"/>
  <c r="B81" i="18"/>
  <c r="G80" i="18"/>
  <c r="E80" i="18"/>
  <c r="D80" i="18"/>
  <c r="C80" i="18"/>
  <c r="B80" i="18"/>
  <c r="G79" i="18"/>
  <c r="E79" i="18"/>
  <c r="D79" i="18"/>
  <c r="C79" i="18"/>
  <c r="B79" i="18"/>
  <c r="G78" i="18"/>
  <c r="E78" i="18"/>
  <c r="D78" i="18"/>
  <c r="C78" i="18"/>
  <c r="B78" i="18"/>
  <c r="G77" i="18"/>
  <c r="E77" i="18"/>
  <c r="D77" i="18"/>
  <c r="C77" i="18"/>
  <c r="B77" i="18"/>
  <c r="G76" i="18"/>
  <c r="E76" i="18"/>
  <c r="D76" i="18"/>
  <c r="C76" i="18"/>
  <c r="B76" i="18"/>
  <c r="G75" i="18"/>
  <c r="E75" i="18"/>
  <c r="D75" i="18"/>
  <c r="C75" i="18"/>
  <c r="B75" i="18"/>
  <c r="G74" i="18"/>
  <c r="E74" i="18"/>
  <c r="D74" i="18"/>
  <c r="C74" i="18"/>
  <c r="B74" i="18"/>
  <c r="G73" i="18"/>
  <c r="E73" i="18"/>
  <c r="D73" i="18"/>
  <c r="C73" i="18"/>
  <c r="B73" i="18"/>
  <c r="G72" i="18"/>
  <c r="E72" i="18"/>
  <c r="D72" i="18"/>
  <c r="C72" i="18"/>
  <c r="B72" i="18"/>
  <c r="G71" i="18"/>
  <c r="E71" i="18"/>
  <c r="D71" i="18"/>
  <c r="C71" i="18"/>
  <c r="B71" i="18"/>
  <c r="G70" i="18"/>
  <c r="E70" i="18"/>
  <c r="D70" i="18"/>
  <c r="C70" i="18"/>
  <c r="B70" i="18"/>
  <c r="G69" i="18"/>
  <c r="E69" i="18"/>
  <c r="D69" i="18"/>
  <c r="C69" i="18"/>
  <c r="B69" i="18"/>
  <c r="G68" i="18"/>
  <c r="E68" i="18"/>
  <c r="D68" i="18"/>
  <c r="C68" i="18"/>
  <c r="B68" i="18"/>
  <c r="G67" i="18"/>
  <c r="E67" i="18"/>
  <c r="D67" i="18"/>
  <c r="C67" i="18"/>
  <c r="B67" i="18"/>
  <c r="G66" i="18"/>
  <c r="E66" i="18"/>
  <c r="D66" i="18"/>
  <c r="C66" i="18"/>
  <c r="B66" i="18"/>
  <c r="N41" i="18"/>
  <c r="B41" i="18"/>
  <c r="N40" i="18"/>
  <c r="B40" i="18"/>
  <c r="N39" i="18"/>
  <c r="B39" i="18"/>
  <c r="N38" i="18"/>
  <c r="B38" i="18"/>
  <c r="N37" i="18"/>
  <c r="B37" i="18"/>
  <c r="N36" i="18"/>
  <c r="B36" i="18"/>
  <c r="C14" i="18"/>
  <c r="D30" i="11"/>
  <c r="B30" i="11"/>
  <c r="B202" i="10"/>
  <c r="A202" i="10"/>
  <c r="B201" i="10"/>
  <c r="A201" i="10"/>
  <c r="B200" i="10"/>
  <c r="A200" i="10"/>
  <c r="B199" i="10"/>
  <c r="A199" i="10"/>
  <c r="B198" i="10"/>
  <c r="A198" i="10"/>
  <c r="B197" i="10"/>
  <c r="A197" i="10"/>
  <c r="B196" i="10"/>
  <c r="A196" i="10"/>
  <c r="B195" i="10"/>
  <c r="A195" i="10"/>
  <c r="B194" i="10"/>
  <c r="A194" i="10"/>
  <c r="B193" i="10"/>
  <c r="A193" i="10"/>
  <c r="B192" i="10"/>
  <c r="A192" i="10"/>
  <c r="B191" i="10"/>
  <c r="A191" i="10"/>
  <c r="B190" i="10"/>
  <c r="A190" i="10"/>
  <c r="B189" i="10"/>
  <c r="A189" i="10"/>
  <c r="B188" i="10"/>
  <c r="A188" i="10"/>
  <c r="B187" i="10"/>
  <c r="A187" i="10"/>
  <c r="B186" i="10"/>
  <c r="A186" i="10"/>
  <c r="B185" i="10"/>
  <c r="A185" i="10"/>
  <c r="B184" i="10"/>
  <c r="A184" i="10"/>
  <c r="B183" i="10"/>
  <c r="A183" i="10"/>
  <c r="B182" i="10"/>
  <c r="A182" i="10"/>
  <c r="B181" i="10"/>
  <c r="A181" i="10"/>
  <c r="B180" i="10"/>
  <c r="A180" i="10"/>
  <c r="B179" i="10"/>
  <c r="A179" i="10"/>
  <c r="B178" i="10"/>
  <c r="A178" i="10"/>
  <c r="B177" i="10"/>
  <c r="A177" i="10"/>
  <c r="B176" i="10"/>
  <c r="A176" i="10"/>
  <c r="B175" i="10"/>
  <c r="A175" i="10"/>
  <c r="B174" i="10"/>
  <c r="A174" i="10"/>
  <c r="B173" i="10"/>
  <c r="A173" i="10"/>
  <c r="B172" i="10"/>
  <c r="A172" i="10"/>
  <c r="B171" i="10"/>
  <c r="A171" i="10"/>
  <c r="B170" i="10"/>
  <c r="A170" i="10"/>
  <c r="B169" i="10"/>
  <c r="A169" i="10"/>
  <c r="B168" i="10"/>
  <c r="A168" i="10"/>
  <c r="B167" i="10"/>
  <c r="A167" i="10"/>
  <c r="B166" i="10"/>
  <c r="A166" i="10"/>
  <c r="B165" i="10"/>
  <c r="A165" i="10"/>
  <c r="B164" i="10"/>
  <c r="A164" i="10"/>
  <c r="B163" i="10"/>
  <c r="A163" i="10"/>
  <c r="B162" i="10"/>
  <c r="A162" i="10"/>
  <c r="B161" i="10"/>
  <c r="A161" i="10"/>
  <c r="B160" i="10"/>
  <c r="A160" i="10"/>
  <c r="B159" i="10"/>
  <c r="A159" i="10"/>
  <c r="B158" i="10"/>
  <c r="A158" i="10"/>
  <c r="B157" i="10"/>
  <c r="A157" i="10"/>
  <c r="B156" i="10"/>
  <c r="A156" i="10"/>
  <c r="B155" i="10"/>
  <c r="A155" i="10"/>
  <c r="B154" i="10"/>
  <c r="A154" i="10"/>
  <c r="B153" i="10"/>
  <c r="A153" i="10"/>
  <c r="B152" i="10"/>
  <c r="A152" i="10"/>
  <c r="B151" i="10"/>
  <c r="A151" i="10"/>
  <c r="B150" i="10"/>
  <c r="A150" i="10"/>
  <c r="B149" i="10"/>
  <c r="A149" i="10"/>
  <c r="B148" i="10"/>
  <c r="A148" i="10"/>
  <c r="B147" i="10"/>
  <c r="A147" i="10"/>
  <c r="B146" i="10"/>
  <c r="A146" i="10"/>
  <c r="B145" i="10"/>
  <c r="A145" i="10"/>
  <c r="B144" i="10"/>
  <c r="A144" i="10"/>
  <c r="B143" i="10"/>
  <c r="A143" i="10"/>
  <c r="B142" i="10"/>
  <c r="A142" i="10"/>
  <c r="B141" i="10"/>
  <c r="A141" i="10"/>
  <c r="B140" i="10"/>
  <c r="A140" i="10"/>
  <c r="B139" i="10"/>
  <c r="A139" i="10"/>
  <c r="B138" i="10"/>
  <c r="A138" i="10"/>
  <c r="B137" i="10"/>
  <c r="A137" i="10"/>
  <c r="B136" i="10"/>
  <c r="A136" i="10"/>
  <c r="B135" i="10"/>
  <c r="A135" i="10"/>
  <c r="B134" i="10"/>
  <c r="A134" i="10"/>
  <c r="B133" i="10"/>
  <c r="A133" i="10"/>
  <c r="B132" i="10"/>
  <c r="A132" i="10"/>
  <c r="B131" i="10"/>
  <c r="A131" i="10"/>
  <c r="B130" i="10"/>
  <c r="A130" i="10"/>
  <c r="B129" i="10"/>
  <c r="A129" i="10"/>
  <c r="B128" i="10"/>
  <c r="A128" i="10"/>
  <c r="B127" i="10"/>
  <c r="A127" i="10"/>
  <c r="B126" i="10"/>
  <c r="A126" i="10"/>
  <c r="B125" i="10"/>
  <c r="A125" i="10"/>
  <c r="B124" i="10"/>
  <c r="A124" i="10"/>
  <c r="B123" i="10"/>
  <c r="A123" i="10"/>
  <c r="B122" i="10"/>
  <c r="A122" i="10"/>
  <c r="B121" i="10"/>
  <c r="A121" i="10"/>
  <c r="B120" i="10"/>
  <c r="A120" i="10"/>
  <c r="B119" i="10"/>
  <c r="A119" i="10"/>
  <c r="B118" i="10"/>
  <c r="A118" i="10"/>
  <c r="B117" i="10"/>
  <c r="A117" i="10"/>
  <c r="B116" i="10"/>
  <c r="A116" i="10"/>
  <c r="B115" i="10"/>
  <c r="A115" i="10"/>
  <c r="B114" i="10"/>
  <c r="A114" i="10"/>
  <c r="B113" i="10"/>
  <c r="A113" i="10"/>
  <c r="B112" i="10"/>
  <c r="A112" i="10"/>
  <c r="B111" i="10"/>
  <c r="A111" i="10"/>
  <c r="B110" i="10"/>
  <c r="A110" i="10"/>
  <c r="B109" i="10"/>
  <c r="A109" i="10"/>
  <c r="B108" i="10"/>
  <c r="A108" i="10"/>
  <c r="B107" i="10"/>
  <c r="A107" i="10"/>
  <c r="B106" i="10"/>
  <c r="A106" i="10"/>
  <c r="B105" i="10"/>
  <c r="A105" i="10"/>
  <c r="B104" i="10"/>
  <c r="A104" i="10"/>
  <c r="B103" i="10"/>
  <c r="A103" i="10"/>
  <c r="B102" i="10"/>
  <c r="A102" i="10"/>
  <c r="B101" i="10"/>
  <c r="A101" i="10"/>
  <c r="B100" i="10"/>
  <c r="A100" i="10"/>
  <c r="B99" i="10"/>
  <c r="A99" i="10"/>
  <c r="B98" i="10"/>
  <c r="A98" i="10"/>
  <c r="B97" i="10"/>
  <c r="A97" i="10"/>
  <c r="B96" i="10"/>
  <c r="A96" i="10"/>
  <c r="B95" i="10"/>
  <c r="A95" i="10"/>
  <c r="B94" i="10"/>
  <c r="A94" i="10"/>
  <c r="B93" i="10"/>
  <c r="A93" i="10"/>
  <c r="B92" i="10"/>
  <c r="A92" i="10"/>
  <c r="B91" i="10"/>
  <c r="A91" i="10"/>
  <c r="B90" i="10"/>
  <c r="A90" i="10"/>
  <c r="B89" i="10"/>
  <c r="A89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B80" i="10"/>
  <c r="A80" i="10"/>
  <c r="B79" i="10"/>
  <c r="A79" i="10"/>
  <c r="B78" i="10"/>
  <c r="A78" i="10"/>
  <c r="B77" i="10"/>
  <c r="A77" i="10"/>
  <c r="B76" i="10"/>
  <c r="A76" i="10"/>
  <c r="B75" i="10"/>
  <c r="A75" i="10"/>
  <c r="B74" i="10"/>
  <c r="A74" i="10"/>
  <c r="B73" i="10"/>
  <c r="A73" i="10"/>
  <c r="B72" i="10"/>
  <c r="A72" i="10"/>
  <c r="B71" i="10"/>
  <c r="A71" i="10"/>
  <c r="B70" i="10"/>
  <c r="A70" i="10"/>
  <c r="B69" i="10"/>
  <c r="A69" i="10"/>
  <c r="B68" i="10"/>
  <c r="A68" i="10"/>
  <c r="B67" i="10"/>
  <c r="A67" i="10"/>
  <c r="B66" i="10"/>
  <c r="A66" i="10"/>
  <c r="B65" i="10"/>
  <c r="A65" i="10"/>
  <c r="B64" i="10"/>
  <c r="A64" i="10"/>
  <c r="B63" i="10"/>
  <c r="A63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B29" i="10"/>
  <c r="C28" i="10"/>
  <c r="B28" i="10"/>
  <c r="B27" i="10"/>
  <c r="B26" i="10"/>
  <c r="B25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K6" i="10"/>
  <c r="G6" i="10"/>
  <c r="A6" i="10"/>
  <c r="J322" i="16"/>
  <c r="J321" i="16"/>
  <c r="J320" i="16"/>
  <c r="J319" i="16"/>
  <c r="J318" i="16"/>
  <c r="J317" i="16"/>
  <c r="J316" i="16"/>
  <c r="J315" i="16"/>
  <c r="J314" i="16"/>
  <c r="J313" i="16"/>
  <c r="J312" i="16"/>
  <c r="J311" i="16"/>
  <c r="J310" i="16"/>
  <c r="J309" i="16"/>
  <c r="J308" i="16"/>
  <c r="J307" i="16"/>
  <c r="J306" i="16"/>
  <c r="J305" i="16"/>
  <c r="J304" i="16"/>
  <c r="J303" i="16"/>
  <c r="J300" i="16"/>
  <c r="J297" i="16"/>
  <c r="J290" i="16"/>
  <c r="J288" i="16"/>
  <c r="J283" i="16"/>
  <c r="J214" i="16"/>
  <c r="I162" i="16"/>
  <c r="H128" i="16"/>
  <c r="H100" i="16"/>
  <c r="E100" i="16"/>
  <c r="D100" i="16"/>
  <c r="C100" i="16"/>
  <c r="B100" i="16"/>
  <c r="H99" i="16"/>
  <c r="E99" i="16"/>
  <c r="D99" i="16"/>
  <c r="C99" i="16"/>
  <c r="B99" i="16"/>
  <c r="H98" i="16"/>
  <c r="E98" i="16"/>
  <c r="D98" i="16"/>
  <c r="C98" i="16"/>
  <c r="B98" i="16"/>
  <c r="H97" i="16"/>
  <c r="E97" i="16"/>
  <c r="D97" i="16"/>
  <c r="C97" i="16"/>
  <c r="B97" i="16"/>
  <c r="H96" i="16"/>
  <c r="E96" i="16"/>
  <c r="D96" i="16"/>
  <c r="C96" i="16"/>
  <c r="B96" i="16"/>
  <c r="H95" i="16"/>
  <c r="E95" i="16"/>
  <c r="D95" i="16"/>
  <c r="C95" i="16"/>
  <c r="B95" i="16"/>
  <c r="H93" i="16"/>
  <c r="E93" i="16"/>
  <c r="D93" i="16"/>
  <c r="C93" i="16"/>
  <c r="B93" i="16"/>
  <c r="H92" i="16"/>
  <c r="E92" i="16"/>
  <c r="D92" i="16"/>
  <c r="C92" i="16"/>
  <c r="B92" i="16"/>
  <c r="H91" i="16"/>
  <c r="E91" i="16"/>
  <c r="D91" i="16"/>
  <c r="C91" i="16"/>
  <c r="B91" i="16"/>
  <c r="H90" i="16"/>
  <c r="E90" i="16"/>
  <c r="D90" i="16"/>
  <c r="C90" i="16"/>
  <c r="B90" i="16"/>
  <c r="H89" i="16"/>
  <c r="E89" i="16"/>
  <c r="D89" i="16"/>
  <c r="C89" i="16"/>
  <c r="B89" i="16"/>
  <c r="H87" i="16"/>
  <c r="E87" i="16"/>
  <c r="D87" i="16"/>
  <c r="C87" i="16"/>
  <c r="B87" i="16"/>
  <c r="H86" i="16"/>
  <c r="E86" i="16"/>
  <c r="D86" i="16"/>
  <c r="C86" i="16"/>
  <c r="B86" i="16"/>
  <c r="H85" i="16"/>
  <c r="E85" i="16"/>
  <c r="D85" i="16"/>
  <c r="C85" i="16"/>
  <c r="B85" i="16"/>
  <c r="H84" i="16"/>
  <c r="E84" i="16"/>
  <c r="D84" i="16"/>
  <c r="C84" i="16"/>
  <c r="B84" i="16"/>
  <c r="H83" i="16"/>
  <c r="E83" i="16"/>
  <c r="D83" i="16"/>
  <c r="C83" i="16"/>
  <c r="B83" i="16"/>
  <c r="H82" i="16"/>
  <c r="E82" i="16"/>
  <c r="D82" i="16"/>
  <c r="C82" i="16"/>
  <c r="B82" i="16"/>
  <c r="H81" i="16"/>
  <c r="E81" i="16"/>
  <c r="D81" i="16"/>
  <c r="C81" i="16"/>
  <c r="B81" i="16"/>
  <c r="H80" i="16"/>
  <c r="E80" i="16"/>
  <c r="D80" i="16"/>
  <c r="C80" i="16"/>
  <c r="B80" i="16"/>
  <c r="H78" i="16"/>
  <c r="E78" i="16"/>
  <c r="D78" i="16"/>
  <c r="C78" i="16"/>
  <c r="B78" i="16"/>
  <c r="H77" i="16"/>
  <c r="E77" i="16"/>
  <c r="D77" i="16"/>
  <c r="C77" i="16"/>
  <c r="B77" i="16"/>
  <c r="H76" i="16"/>
  <c r="E76" i="16"/>
  <c r="D76" i="16"/>
  <c r="C76" i="16"/>
  <c r="B76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H364" i="15"/>
  <c r="B364" i="15"/>
  <c r="H363" i="15"/>
  <c r="B363" i="15"/>
  <c r="H362" i="15"/>
  <c r="B362" i="15"/>
  <c r="H361" i="15"/>
  <c r="B361" i="15"/>
  <c r="H360" i="15"/>
  <c r="B360" i="15"/>
  <c r="H359" i="15"/>
  <c r="B359" i="15"/>
  <c r="H358" i="15"/>
  <c r="D358" i="15"/>
  <c r="G93" i="16" s="1"/>
  <c r="F93" i="16" s="1"/>
  <c r="C358" i="15"/>
  <c r="C51" i="10" s="1"/>
  <c r="B358" i="15"/>
  <c r="B51" i="10" s="1"/>
  <c r="H357" i="15"/>
  <c r="B357" i="15"/>
  <c r="B50" i="10" s="1"/>
  <c r="H356" i="15"/>
  <c r="B356" i="15"/>
  <c r="B49" i="10" s="1"/>
  <c r="H355" i="15"/>
  <c r="B355" i="15"/>
  <c r="B48" i="10" s="1"/>
  <c r="H354" i="15"/>
  <c r="B354" i="15"/>
  <c r="B47" i="10" s="1"/>
  <c r="H353" i="15"/>
  <c r="B353" i="15"/>
  <c r="B46" i="10" s="1"/>
  <c r="H352" i="15"/>
  <c r="B352" i="15"/>
  <c r="B45" i="10" s="1"/>
  <c r="H351" i="15"/>
  <c r="B351" i="15"/>
  <c r="B44" i="10" s="1"/>
  <c r="H350" i="15"/>
  <c r="B350" i="15"/>
  <c r="B43" i="10" s="1"/>
  <c r="H349" i="15"/>
  <c r="B349" i="15"/>
  <c r="B42" i="10" s="1"/>
  <c r="H348" i="15"/>
  <c r="B348" i="15"/>
  <c r="B41" i="10" s="1"/>
  <c r="H347" i="15"/>
  <c r="B347" i="15"/>
  <c r="B40" i="10" s="1"/>
  <c r="H346" i="15"/>
  <c r="B346" i="15"/>
  <c r="B39" i="10" s="1"/>
  <c r="H345" i="15"/>
  <c r="D345" i="15"/>
  <c r="G78" i="16" s="1"/>
  <c r="F78" i="16" s="1"/>
  <c r="C345" i="15"/>
  <c r="B345" i="15"/>
  <c r="B38" i="10" s="1"/>
  <c r="H344" i="15"/>
  <c r="B344" i="15"/>
  <c r="B37" i="10" s="1"/>
  <c r="H343" i="15"/>
  <c r="B343" i="15"/>
  <c r="B36" i="10" s="1"/>
  <c r="H324" i="15"/>
  <c r="G314" i="15"/>
  <c r="G313" i="15"/>
  <c r="E70" i="14" s="1"/>
  <c r="G312" i="15"/>
  <c r="E69" i="14" s="1"/>
  <c r="G311" i="15"/>
  <c r="E68" i="14" s="1"/>
  <c r="H310" i="15"/>
  <c r="I310" i="15" s="1"/>
  <c r="C198" i="10" s="1"/>
  <c r="G310" i="15"/>
  <c r="E67" i="14" s="1"/>
  <c r="H309" i="15"/>
  <c r="I309" i="15" s="1"/>
  <c r="C197" i="10" s="1"/>
  <c r="G309" i="15"/>
  <c r="E66" i="14" s="1"/>
  <c r="H308" i="15"/>
  <c r="I308" i="15" s="1"/>
  <c r="G308" i="15"/>
  <c r="E65" i="14" s="1"/>
  <c r="G307" i="15"/>
  <c r="E64" i="14" s="1"/>
  <c r="H306" i="15"/>
  <c r="I306" i="15" s="1"/>
  <c r="C194" i="10" s="1"/>
  <c r="G306" i="15"/>
  <c r="E63" i="14" s="1"/>
  <c r="G305" i="15"/>
  <c r="E62" i="14" s="1"/>
  <c r="I304" i="15"/>
  <c r="C192" i="10" s="1"/>
  <c r="H304" i="15"/>
  <c r="G304" i="15"/>
  <c r="E61" i="14" s="1"/>
  <c r="G303" i="15"/>
  <c r="E60" i="14" s="1"/>
  <c r="G302" i="15"/>
  <c r="G301" i="15"/>
  <c r="H301" i="15" s="1"/>
  <c r="I301" i="15" s="1"/>
  <c r="C189" i="10" s="1"/>
  <c r="G300" i="15"/>
  <c r="H300" i="15" s="1"/>
  <c r="I300" i="15" s="1"/>
  <c r="C188" i="10" s="1"/>
  <c r="G299" i="15"/>
  <c r="H299" i="15" s="1"/>
  <c r="I299" i="15" s="1"/>
  <c r="C187" i="10" s="1"/>
  <c r="H298" i="15"/>
  <c r="I298" i="15" s="1"/>
  <c r="C186" i="10" s="1"/>
  <c r="G298" i="15"/>
  <c r="H297" i="15"/>
  <c r="I297" i="15" s="1"/>
  <c r="C185" i="10" s="1"/>
  <c r="G297" i="15"/>
  <c r="H296" i="15"/>
  <c r="I296" i="15" s="1"/>
  <c r="C184" i="10" s="1"/>
  <c r="G296" i="15"/>
  <c r="G295" i="15"/>
  <c r="H295" i="15" s="1"/>
  <c r="I295" i="15" s="1"/>
  <c r="C183" i="10" s="1"/>
  <c r="H294" i="15"/>
  <c r="I294" i="15" s="1"/>
  <c r="C182" i="10" s="1"/>
  <c r="G294" i="15"/>
  <c r="G293" i="15"/>
  <c r="H293" i="15" s="1"/>
  <c r="I293" i="15" s="1"/>
  <c r="C181" i="10" s="1"/>
  <c r="I292" i="15"/>
  <c r="C180" i="10" s="1"/>
  <c r="H292" i="15"/>
  <c r="G292" i="15"/>
  <c r="G291" i="15"/>
  <c r="H291" i="15" s="1"/>
  <c r="I291" i="15" s="1"/>
  <c r="C179" i="10" s="1"/>
  <c r="G290" i="15"/>
  <c r="G289" i="15"/>
  <c r="H289" i="15" s="1"/>
  <c r="I289" i="15" s="1"/>
  <c r="G288" i="15"/>
  <c r="H288" i="15" s="1"/>
  <c r="I288" i="15" s="1"/>
  <c r="C176" i="10" s="1"/>
  <c r="G287" i="15"/>
  <c r="H287" i="15" s="1"/>
  <c r="I287" i="15" s="1"/>
  <c r="C175" i="10" s="1"/>
  <c r="H286" i="15"/>
  <c r="I286" i="15" s="1"/>
  <c r="C174" i="10" s="1"/>
  <c r="G286" i="15"/>
  <c r="H285" i="15"/>
  <c r="I285" i="15" s="1"/>
  <c r="C173" i="10" s="1"/>
  <c r="G285" i="15"/>
  <c r="H284" i="15"/>
  <c r="I284" i="15" s="1"/>
  <c r="C172" i="10" s="1"/>
  <c r="G284" i="15"/>
  <c r="G283" i="15"/>
  <c r="H283" i="15" s="1"/>
  <c r="I283" i="15" s="1"/>
  <c r="C171" i="10" s="1"/>
  <c r="H282" i="15"/>
  <c r="I282" i="15" s="1"/>
  <c r="C170" i="10" s="1"/>
  <c r="G282" i="15"/>
  <c r="G281" i="15"/>
  <c r="H281" i="15" s="1"/>
  <c r="I281" i="15" s="1"/>
  <c r="C169" i="10" s="1"/>
  <c r="I280" i="15"/>
  <c r="C168" i="10" s="1"/>
  <c r="H280" i="15"/>
  <c r="G280" i="15"/>
  <c r="G279" i="15"/>
  <c r="H279" i="15" s="1"/>
  <c r="I279" i="15" s="1"/>
  <c r="C167" i="10" s="1"/>
  <c r="G278" i="15"/>
  <c r="G277" i="15"/>
  <c r="H277" i="15" s="1"/>
  <c r="I277" i="15" s="1"/>
  <c r="C165" i="10" s="1"/>
  <c r="G276" i="15"/>
  <c r="H276" i="15" s="1"/>
  <c r="I276" i="15" s="1"/>
  <c r="C164" i="10" s="1"/>
  <c r="G275" i="15"/>
  <c r="H275" i="15" s="1"/>
  <c r="H274" i="15"/>
  <c r="I274" i="15" s="1"/>
  <c r="C162" i="10" s="1"/>
  <c r="G274" i="15"/>
  <c r="H273" i="15"/>
  <c r="I273" i="15" s="1"/>
  <c r="C161" i="10" s="1"/>
  <c r="G273" i="15"/>
  <c r="H272" i="15"/>
  <c r="I272" i="15" s="1"/>
  <c r="C160" i="10" s="1"/>
  <c r="G272" i="15"/>
  <c r="G271" i="15"/>
  <c r="H271" i="15" s="1"/>
  <c r="I271" i="15" s="1"/>
  <c r="C159" i="10" s="1"/>
  <c r="H270" i="15"/>
  <c r="I270" i="15" s="1"/>
  <c r="C158" i="10" s="1"/>
  <c r="G270" i="15"/>
  <c r="G269" i="15"/>
  <c r="H269" i="15" s="1"/>
  <c r="I269" i="15" s="1"/>
  <c r="C157" i="10" s="1"/>
  <c r="I268" i="15"/>
  <c r="C156" i="10" s="1"/>
  <c r="H268" i="15"/>
  <c r="G268" i="15"/>
  <c r="G267" i="15"/>
  <c r="H267" i="15" s="1"/>
  <c r="I267" i="15" s="1"/>
  <c r="C155" i="10" s="1"/>
  <c r="G266" i="15"/>
  <c r="G265" i="15"/>
  <c r="H265" i="15" s="1"/>
  <c r="I265" i="15" s="1"/>
  <c r="C153" i="10" s="1"/>
  <c r="G264" i="15"/>
  <c r="H264" i="15" s="1"/>
  <c r="I264" i="15" s="1"/>
  <c r="C152" i="10" s="1"/>
  <c r="G263" i="15"/>
  <c r="H263" i="15" s="1"/>
  <c r="I263" i="15" s="1"/>
  <c r="C151" i="10" s="1"/>
  <c r="H262" i="15"/>
  <c r="I262" i="15" s="1"/>
  <c r="C150" i="10" s="1"/>
  <c r="G262" i="15"/>
  <c r="H261" i="15"/>
  <c r="G261" i="15"/>
  <c r="H260" i="15"/>
  <c r="I260" i="15" s="1"/>
  <c r="C148" i="10" s="1"/>
  <c r="G260" i="15"/>
  <c r="G259" i="15"/>
  <c r="H259" i="15" s="1"/>
  <c r="I259" i="15" s="1"/>
  <c r="C147" i="10" s="1"/>
  <c r="H258" i="15"/>
  <c r="I258" i="15" s="1"/>
  <c r="C146" i="10" s="1"/>
  <c r="G258" i="15"/>
  <c r="G257" i="15"/>
  <c r="H257" i="15" s="1"/>
  <c r="I257" i="15" s="1"/>
  <c r="C145" i="10" s="1"/>
  <c r="I256" i="15"/>
  <c r="C144" i="10" s="1"/>
  <c r="H256" i="15"/>
  <c r="G256" i="15"/>
  <c r="G255" i="15"/>
  <c r="H255" i="15" s="1"/>
  <c r="I255" i="15" s="1"/>
  <c r="C143" i="10" s="1"/>
  <c r="G254" i="15"/>
  <c r="G253" i="15"/>
  <c r="H253" i="15" s="1"/>
  <c r="I253" i="15" s="1"/>
  <c r="C141" i="10" s="1"/>
  <c r="G252" i="15"/>
  <c r="H252" i="15" s="1"/>
  <c r="I252" i="15" s="1"/>
  <c r="C140" i="10" s="1"/>
  <c r="G251" i="15"/>
  <c r="H251" i="15" s="1"/>
  <c r="I251" i="15" s="1"/>
  <c r="C139" i="10" s="1"/>
  <c r="H250" i="15"/>
  <c r="I250" i="15" s="1"/>
  <c r="C138" i="10" s="1"/>
  <c r="G250" i="15"/>
  <c r="H249" i="15"/>
  <c r="I249" i="15" s="1"/>
  <c r="C137" i="10" s="1"/>
  <c r="G249" i="15"/>
  <c r="H248" i="15"/>
  <c r="I248" i="15" s="1"/>
  <c r="C136" i="10" s="1"/>
  <c r="G248" i="15"/>
  <c r="G247" i="15"/>
  <c r="H247" i="15" s="1"/>
  <c r="I247" i="15" s="1"/>
  <c r="C135" i="10" s="1"/>
  <c r="H246" i="15"/>
  <c r="I246" i="15" s="1"/>
  <c r="C134" i="10" s="1"/>
  <c r="G246" i="15"/>
  <c r="G245" i="15"/>
  <c r="H245" i="15" s="1"/>
  <c r="I245" i="15" s="1"/>
  <c r="C133" i="10" s="1"/>
  <c r="I244" i="15"/>
  <c r="C132" i="10" s="1"/>
  <c r="H244" i="15"/>
  <c r="G244" i="15"/>
  <c r="G243" i="15"/>
  <c r="H243" i="15" s="1"/>
  <c r="I243" i="15" s="1"/>
  <c r="C131" i="10" s="1"/>
  <c r="G242" i="15"/>
  <c r="G241" i="15"/>
  <c r="H241" i="15" s="1"/>
  <c r="I241" i="15" s="1"/>
  <c r="C129" i="10" s="1"/>
  <c r="G240" i="15"/>
  <c r="H240" i="15" s="1"/>
  <c r="I240" i="15" s="1"/>
  <c r="C128" i="10" s="1"/>
  <c r="G239" i="15"/>
  <c r="H239" i="15" s="1"/>
  <c r="I239" i="15" s="1"/>
  <c r="C127" i="10" s="1"/>
  <c r="H238" i="15"/>
  <c r="I238" i="15" s="1"/>
  <c r="C126" i="10" s="1"/>
  <c r="G238" i="15"/>
  <c r="H237" i="15"/>
  <c r="I237" i="15" s="1"/>
  <c r="C125" i="10" s="1"/>
  <c r="G237" i="15"/>
  <c r="H236" i="15"/>
  <c r="I236" i="15" s="1"/>
  <c r="C124" i="10" s="1"/>
  <c r="G236" i="15"/>
  <c r="G235" i="15"/>
  <c r="H235" i="15" s="1"/>
  <c r="I235" i="15" s="1"/>
  <c r="C123" i="10" s="1"/>
  <c r="H234" i="15"/>
  <c r="I234" i="15" s="1"/>
  <c r="G234" i="15"/>
  <c r="G233" i="15"/>
  <c r="E58" i="14" s="1"/>
  <c r="I232" i="15"/>
  <c r="C120" i="10" s="1"/>
  <c r="H232" i="15"/>
  <c r="G232" i="15"/>
  <c r="E57" i="14" s="1"/>
  <c r="G231" i="15"/>
  <c r="E56" i="14" s="1"/>
  <c r="G230" i="15"/>
  <c r="G229" i="15"/>
  <c r="E54" i="14" s="1"/>
  <c r="G228" i="15"/>
  <c r="E53" i="14" s="1"/>
  <c r="G227" i="15"/>
  <c r="E52" i="14" s="1"/>
  <c r="H226" i="15"/>
  <c r="I226" i="15" s="1"/>
  <c r="C114" i="10" s="1"/>
  <c r="G226" i="15"/>
  <c r="E51" i="14" s="1"/>
  <c r="H225" i="15"/>
  <c r="I225" i="15" s="1"/>
  <c r="C113" i="10" s="1"/>
  <c r="G225" i="15"/>
  <c r="E50" i="14" s="1"/>
  <c r="H224" i="15"/>
  <c r="I224" i="15" s="1"/>
  <c r="C112" i="10" s="1"/>
  <c r="G224" i="15"/>
  <c r="E49" i="14" s="1"/>
  <c r="G223" i="15"/>
  <c r="E48" i="14" s="1"/>
  <c r="H222" i="15"/>
  <c r="I222" i="15" s="1"/>
  <c r="C110" i="10" s="1"/>
  <c r="G222" i="15"/>
  <c r="E47" i="14" s="1"/>
  <c r="G221" i="15"/>
  <c r="E46" i="14" s="1"/>
  <c r="I220" i="15"/>
  <c r="C108" i="10" s="1"/>
  <c r="H220" i="15"/>
  <c r="G220" i="15"/>
  <c r="E45" i="14" s="1"/>
  <c r="G219" i="15"/>
  <c r="E44" i="14" s="1"/>
  <c r="G218" i="15"/>
  <c r="G217" i="15"/>
  <c r="E42" i="14" s="1"/>
  <c r="G216" i="15"/>
  <c r="E41" i="14" s="1"/>
  <c r="G215" i="15"/>
  <c r="E40" i="14" s="1"/>
  <c r="H214" i="15"/>
  <c r="I214" i="15" s="1"/>
  <c r="C102" i="10" s="1"/>
  <c r="G214" i="15"/>
  <c r="E39" i="14" s="1"/>
  <c r="H213" i="15"/>
  <c r="I213" i="15" s="1"/>
  <c r="C101" i="10" s="1"/>
  <c r="G213" i="15"/>
  <c r="H212" i="15"/>
  <c r="I212" i="15" s="1"/>
  <c r="C100" i="10" s="1"/>
  <c r="G212" i="15"/>
  <c r="G211" i="15"/>
  <c r="H211" i="15" s="1"/>
  <c r="I211" i="15" s="1"/>
  <c r="C99" i="10" s="1"/>
  <c r="H210" i="15"/>
  <c r="I210" i="15" s="1"/>
  <c r="C98" i="10" s="1"/>
  <c r="G210" i="15"/>
  <c r="G209" i="15"/>
  <c r="E38" i="14" s="1"/>
  <c r="I208" i="15"/>
  <c r="C96" i="10" s="1"/>
  <c r="H208" i="15"/>
  <c r="G208" i="15"/>
  <c r="E37" i="14" s="1"/>
  <c r="G207" i="15"/>
  <c r="E36" i="14" s="1"/>
  <c r="G206" i="15"/>
  <c r="G205" i="15"/>
  <c r="E34" i="14" s="1"/>
  <c r="G204" i="15"/>
  <c r="G203" i="15"/>
  <c r="H202" i="15"/>
  <c r="I202" i="15" s="1"/>
  <c r="G202" i="15"/>
  <c r="H201" i="15"/>
  <c r="G201" i="15"/>
  <c r="H200" i="15"/>
  <c r="I200" i="15" s="1"/>
  <c r="C88" i="10" s="1"/>
  <c r="G200" i="15"/>
  <c r="G199" i="15"/>
  <c r="H198" i="15"/>
  <c r="I198" i="15" s="1"/>
  <c r="C86" i="10" s="1"/>
  <c r="G198" i="15"/>
  <c r="G197" i="15"/>
  <c r="I196" i="15"/>
  <c r="H196" i="15"/>
  <c r="G196" i="15"/>
  <c r="G195" i="15"/>
  <c r="G194" i="15"/>
  <c r="G193" i="15"/>
  <c r="G192" i="15"/>
  <c r="G191" i="15"/>
  <c r="H190" i="15"/>
  <c r="I190" i="15" s="1"/>
  <c r="C78" i="10" s="1"/>
  <c r="G190" i="15"/>
  <c r="H189" i="15"/>
  <c r="I189" i="15" s="1"/>
  <c r="C77" i="10" s="1"/>
  <c r="G189" i="15"/>
  <c r="H188" i="15"/>
  <c r="I188" i="15" s="1"/>
  <c r="C76" i="10" s="1"/>
  <c r="G188" i="15"/>
  <c r="G187" i="15"/>
  <c r="H186" i="15"/>
  <c r="I186" i="15" s="1"/>
  <c r="G186" i="15"/>
  <c r="G185" i="15"/>
  <c r="I184" i="15"/>
  <c r="H184" i="15"/>
  <c r="C348" i="15" s="1"/>
  <c r="G184" i="15"/>
  <c r="G183" i="15"/>
  <c r="G182" i="15"/>
  <c r="H182" i="15" s="1"/>
  <c r="G181" i="15"/>
  <c r="H181" i="15" s="1"/>
  <c r="I181" i="15" s="1"/>
  <c r="C69" i="10" s="1"/>
  <c r="G180" i="15"/>
  <c r="H180" i="15" s="1"/>
  <c r="I180" i="15" s="1"/>
  <c r="C68" i="10" s="1"/>
  <c r="G179" i="15"/>
  <c r="H179" i="15" s="1"/>
  <c r="I179" i="15" s="1"/>
  <c r="C67" i="10" s="1"/>
  <c r="H178" i="15"/>
  <c r="I178" i="15" s="1"/>
  <c r="C66" i="10" s="1"/>
  <c r="G178" i="15"/>
  <c r="H177" i="15"/>
  <c r="I177" i="15" s="1"/>
  <c r="C65" i="10" s="1"/>
  <c r="G177" i="15"/>
  <c r="H176" i="15"/>
  <c r="I176" i="15" s="1"/>
  <c r="C64" i="10" s="1"/>
  <c r="G176" i="15"/>
  <c r="G175" i="15"/>
  <c r="H175" i="15" s="1"/>
  <c r="P154" i="15"/>
  <c r="N148" i="15"/>
  <c r="E299" i="16" s="1"/>
  <c r="E148" i="15"/>
  <c r="D148" i="15"/>
  <c r="M148" i="15" s="1"/>
  <c r="D299" i="16" s="1"/>
  <c r="C148" i="15"/>
  <c r="L148" i="15" s="1"/>
  <c r="C299" i="16" s="1"/>
  <c r="B148" i="15"/>
  <c r="K148" i="15" s="1"/>
  <c r="B299" i="16" s="1"/>
  <c r="N147" i="15"/>
  <c r="E298" i="16" s="1"/>
  <c r="F147" i="15"/>
  <c r="G147" i="15" s="1"/>
  <c r="E147" i="15"/>
  <c r="D147" i="15"/>
  <c r="M147" i="15" s="1"/>
  <c r="D298" i="16" s="1"/>
  <c r="C147" i="15"/>
  <c r="L147" i="15" s="1"/>
  <c r="C298" i="16" s="1"/>
  <c r="B147" i="15"/>
  <c r="K147" i="15" s="1"/>
  <c r="B298" i="16" s="1"/>
  <c r="N146" i="15"/>
  <c r="E296" i="16" s="1"/>
  <c r="F146" i="15"/>
  <c r="G146" i="15" s="1"/>
  <c r="E146" i="15"/>
  <c r="D146" i="15"/>
  <c r="M146" i="15" s="1"/>
  <c r="D296" i="16" s="1"/>
  <c r="C146" i="15"/>
  <c r="L146" i="15" s="1"/>
  <c r="C296" i="16" s="1"/>
  <c r="B146" i="15"/>
  <c r="K146" i="15" s="1"/>
  <c r="B296" i="16" s="1"/>
  <c r="N145" i="15"/>
  <c r="E295" i="16" s="1"/>
  <c r="F145" i="15"/>
  <c r="G145" i="15" s="1"/>
  <c r="E145" i="15"/>
  <c r="D145" i="15"/>
  <c r="M145" i="15" s="1"/>
  <c r="D295" i="16" s="1"/>
  <c r="C145" i="15"/>
  <c r="L145" i="15" s="1"/>
  <c r="C295" i="16" s="1"/>
  <c r="B145" i="15"/>
  <c r="K145" i="15" s="1"/>
  <c r="B295" i="16" s="1"/>
  <c r="N144" i="15"/>
  <c r="E294" i="16" s="1"/>
  <c r="F144" i="15"/>
  <c r="G144" i="15" s="1"/>
  <c r="E144" i="15"/>
  <c r="D144" i="15"/>
  <c r="M144" i="15" s="1"/>
  <c r="D294" i="16" s="1"/>
  <c r="C144" i="15"/>
  <c r="L144" i="15" s="1"/>
  <c r="C294" i="16" s="1"/>
  <c r="B144" i="15"/>
  <c r="K144" i="15" s="1"/>
  <c r="B294" i="16" s="1"/>
  <c r="N143" i="15"/>
  <c r="E293" i="16" s="1"/>
  <c r="F143" i="15"/>
  <c r="G143" i="15" s="1"/>
  <c r="E143" i="15"/>
  <c r="D143" i="15"/>
  <c r="M143" i="15" s="1"/>
  <c r="D293" i="16" s="1"/>
  <c r="C143" i="15"/>
  <c r="L143" i="15" s="1"/>
  <c r="C293" i="16" s="1"/>
  <c r="B143" i="15"/>
  <c r="K143" i="15" s="1"/>
  <c r="B293" i="16" s="1"/>
  <c r="N142" i="15"/>
  <c r="E292" i="16" s="1"/>
  <c r="F142" i="15"/>
  <c r="G142" i="15" s="1"/>
  <c r="E142" i="15"/>
  <c r="D142" i="15"/>
  <c r="M142" i="15" s="1"/>
  <c r="D292" i="16" s="1"/>
  <c r="C142" i="15"/>
  <c r="L142" i="15" s="1"/>
  <c r="C292" i="16" s="1"/>
  <c r="B142" i="15"/>
  <c r="K142" i="15" s="1"/>
  <c r="B292" i="16" s="1"/>
  <c r="N141" i="15"/>
  <c r="E291" i="16" s="1"/>
  <c r="F141" i="15"/>
  <c r="G141" i="15" s="1"/>
  <c r="E141" i="15"/>
  <c r="D141" i="15"/>
  <c r="M141" i="15" s="1"/>
  <c r="D291" i="16" s="1"/>
  <c r="C141" i="15"/>
  <c r="L141" i="15" s="1"/>
  <c r="C291" i="16" s="1"/>
  <c r="B141" i="15"/>
  <c r="K141" i="15" s="1"/>
  <c r="B291" i="16" s="1"/>
  <c r="N140" i="15"/>
  <c r="E289" i="16" s="1"/>
  <c r="F140" i="15"/>
  <c r="G140" i="15" s="1"/>
  <c r="E140" i="15"/>
  <c r="D140" i="15"/>
  <c r="M140" i="15" s="1"/>
  <c r="D289" i="16" s="1"/>
  <c r="C140" i="15"/>
  <c r="L140" i="15" s="1"/>
  <c r="C289" i="16" s="1"/>
  <c r="B140" i="15"/>
  <c r="K140" i="15" s="1"/>
  <c r="B289" i="16" s="1"/>
  <c r="N139" i="15"/>
  <c r="E287" i="16" s="1"/>
  <c r="F139" i="15"/>
  <c r="G139" i="15" s="1"/>
  <c r="E139" i="15"/>
  <c r="D139" i="15"/>
  <c r="M139" i="15" s="1"/>
  <c r="D287" i="16" s="1"/>
  <c r="C139" i="15"/>
  <c r="L139" i="15" s="1"/>
  <c r="C287" i="16" s="1"/>
  <c r="B139" i="15"/>
  <c r="K139" i="15" s="1"/>
  <c r="B287" i="16" s="1"/>
  <c r="N138" i="15"/>
  <c r="E286" i="16" s="1"/>
  <c r="F138" i="15"/>
  <c r="G138" i="15" s="1"/>
  <c r="E138" i="15"/>
  <c r="D138" i="15"/>
  <c r="M138" i="15" s="1"/>
  <c r="D286" i="16" s="1"/>
  <c r="C138" i="15"/>
  <c r="L138" i="15" s="1"/>
  <c r="C286" i="16" s="1"/>
  <c r="B138" i="15"/>
  <c r="K138" i="15" s="1"/>
  <c r="B286" i="16" s="1"/>
  <c r="N137" i="15"/>
  <c r="E285" i="16" s="1"/>
  <c r="F137" i="15"/>
  <c r="G137" i="15" s="1"/>
  <c r="E137" i="15"/>
  <c r="D137" i="15"/>
  <c r="M137" i="15" s="1"/>
  <c r="D285" i="16" s="1"/>
  <c r="C137" i="15"/>
  <c r="L137" i="15" s="1"/>
  <c r="C285" i="16" s="1"/>
  <c r="B137" i="15"/>
  <c r="K137" i="15" s="1"/>
  <c r="B285" i="16" s="1"/>
  <c r="N136" i="15"/>
  <c r="E284" i="16" s="1"/>
  <c r="E136" i="15"/>
  <c r="D136" i="15"/>
  <c r="M136" i="15" s="1"/>
  <c r="D284" i="16" s="1"/>
  <c r="C136" i="15"/>
  <c r="L136" i="15" s="1"/>
  <c r="C284" i="16" s="1"/>
  <c r="B136" i="15"/>
  <c r="K136" i="15" s="1"/>
  <c r="B284" i="16" s="1"/>
  <c r="N135" i="15"/>
  <c r="E282" i="16" s="1"/>
  <c r="F135" i="15"/>
  <c r="G135" i="15" s="1"/>
  <c r="E135" i="15"/>
  <c r="D135" i="15"/>
  <c r="M135" i="15" s="1"/>
  <c r="D282" i="16" s="1"/>
  <c r="C135" i="15"/>
  <c r="L135" i="15" s="1"/>
  <c r="C282" i="16" s="1"/>
  <c r="B135" i="15"/>
  <c r="K135" i="15" s="1"/>
  <c r="B282" i="16" s="1"/>
  <c r="N134" i="15"/>
  <c r="E281" i="16" s="1"/>
  <c r="F134" i="15"/>
  <c r="G134" i="15" s="1"/>
  <c r="E134" i="15"/>
  <c r="D134" i="15"/>
  <c r="M134" i="15" s="1"/>
  <c r="D281" i="16" s="1"/>
  <c r="C134" i="15"/>
  <c r="L134" i="15" s="1"/>
  <c r="C281" i="16" s="1"/>
  <c r="B134" i="15"/>
  <c r="K134" i="15" s="1"/>
  <c r="B281" i="16" s="1"/>
  <c r="N133" i="15"/>
  <c r="E280" i="16" s="1"/>
  <c r="F133" i="15"/>
  <c r="G133" i="15" s="1"/>
  <c r="E133" i="15"/>
  <c r="D133" i="15"/>
  <c r="M133" i="15" s="1"/>
  <c r="D280" i="16" s="1"/>
  <c r="C133" i="15"/>
  <c r="L133" i="15" s="1"/>
  <c r="C280" i="16" s="1"/>
  <c r="B133" i="15"/>
  <c r="K133" i="15" s="1"/>
  <c r="B280" i="16" s="1"/>
  <c r="N132" i="15"/>
  <c r="E279" i="16" s="1"/>
  <c r="F132" i="15"/>
  <c r="G132" i="15" s="1"/>
  <c r="E132" i="15"/>
  <c r="D132" i="15"/>
  <c r="M132" i="15" s="1"/>
  <c r="D279" i="16" s="1"/>
  <c r="C132" i="15"/>
  <c r="L132" i="15" s="1"/>
  <c r="C279" i="16" s="1"/>
  <c r="B132" i="15"/>
  <c r="K132" i="15" s="1"/>
  <c r="B279" i="16" s="1"/>
  <c r="N131" i="15"/>
  <c r="E278" i="16" s="1"/>
  <c r="F131" i="15"/>
  <c r="G131" i="15" s="1"/>
  <c r="E131" i="15"/>
  <c r="D131" i="15"/>
  <c r="M131" i="15" s="1"/>
  <c r="D278" i="16" s="1"/>
  <c r="C131" i="15"/>
  <c r="L131" i="15" s="1"/>
  <c r="C278" i="16" s="1"/>
  <c r="B131" i="15"/>
  <c r="K131" i="15" s="1"/>
  <c r="B278" i="16" s="1"/>
  <c r="N130" i="15"/>
  <c r="E277" i="16" s="1"/>
  <c r="F130" i="15"/>
  <c r="G130" i="15" s="1"/>
  <c r="E130" i="15"/>
  <c r="D130" i="15"/>
  <c r="M130" i="15" s="1"/>
  <c r="D277" i="16" s="1"/>
  <c r="C130" i="15"/>
  <c r="L130" i="15" s="1"/>
  <c r="C277" i="16" s="1"/>
  <c r="B130" i="15"/>
  <c r="K130" i="15" s="1"/>
  <c r="B277" i="16" s="1"/>
  <c r="N129" i="15"/>
  <c r="E276" i="16" s="1"/>
  <c r="F129" i="15"/>
  <c r="G129" i="15" s="1"/>
  <c r="E129" i="15"/>
  <c r="D129" i="15"/>
  <c r="M129" i="15" s="1"/>
  <c r="D276" i="16" s="1"/>
  <c r="C129" i="15"/>
  <c r="L129" i="15" s="1"/>
  <c r="C276" i="16" s="1"/>
  <c r="B129" i="15"/>
  <c r="K129" i="15" s="1"/>
  <c r="B276" i="16" s="1"/>
  <c r="N128" i="15"/>
  <c r="E275" i="16" s="1"/>
  <c r="F128" i="15"/>
  <c r="G128" i="15" s="1"/>
  <c r="E128" i="15"/>
  <c r="D128" i="15"/>
  <c r="M128" i="15" s="1"/>
  <c r="D275" i="16" s="1"/>
  <c r="C128" i="15"/>
  <c r="L128" i="15" s="1"/>
  <c r="C275" i="16" s="1"/>
  <c r="B128" i="15"/>
  <c r="K128" i="15" s="1"/>
  <c r="B275" i="16" s="1"/>
  <c r="N127" i="15"/>
  <c r="E274" i="16" s="1"/>
  <c r="F127" i="15"/>
  <c r="G127" i="15" s="1"/>
  <c r="E127" i="15"/>
  <c r="D127" i="15"/>
  <c r="M127" i="15" s="1"/>
  <c r="D274" i="16" s="1"/>
  <c r="C127" i="15"/>
  <c r="L127" i="15" s="1"/>
  <c r="C274" i="16" s="1"/>
  <c r="B127" i="15"/>
  <c r="K127" i="15" s="1"/>
  <c r="B274" i="16" s="1"/>
  <c r="N126" i="15"/>
  <c r="E273" i="16" s="1"/>
  <c r="F126" i="15"/>
  <c r="G126" i="15" s="1"/>
  <c r="E126" i="15"/>
  <c r="D126" i="15"/>
  <c r="M126" i="15" s="1"/>
  <c r="D273" i="16" s="1"/>
  <c r="C126" i="15"/>
  <c r="L126" i="15" s="1"/>
  <c r="C273" i="16" s="1"/>
  <c r="B126" i="15"/>
  <c r="K126" i="15" s="1"/>
  <c r="B273" i="16" s="1"/>
  <c r="N125" i="15"/>
  <c r="E272" i="16" s="1"/>
  <c r="F125" i="15"/>
  <c r="G125" i="15" s="1"/>
  <c r="E125" i="15"/>
  <c r="D125" i="15"/>
  <c r="M125" i="15" s="1"/>
  <c r="D272" i="16" s="1"/>
  <c r="C125" i="15"/>
  <c r="L125" i="15" s="1"/>
  <c r="C272" i="16" s="1"/>
  <c r="B125" i="15"/>
  <c r="K125" i="15" s="1"/>
  <c r="B272" i="16" s="1"/>
  <c r="N124" i="15"/>
  <c r="E271" i="16" s="1"/>
  <c r="E124" i="15"/>
  <c r="D124" i="15"/>
  <c r="M124" i="15" s="1"/>
  <c r="D271" i="16" s="1"/>
  <c r="C124" i="15"/>
  <c r="L124" i="15" s="1"/>
  <c r="C271" i="16" s="1"/>
  <c r="B124" i="15"/>
  <c r="K124" i="15" s="1"/>
  <c r="B271" i="16" s="1"/>
  <c r="N123" i="15"/>
  <c r="E270" i="16" s="1"/>
  <c r="F123" i="15"/>
  <c r="G123" i="15" s="1"/>
  <c r="E123" i="15"/>
  <c r="D123" i="15"/>
  <c r="M123" i="15" s="1"/>
  <c r="D270" i="16" s="1"/>
  <c r="C123" i="15"/>
  <c r="L123" i="15" s="1"/>
  <c r="C270" i="16" s="1"/>
  <c r="B123" i="15"/>
  <c r="K123" i="15" s="1"/>
  <c r="B270" i="16" s="1"/>
  <c r="N122" i="15"/>
  <c r="E269" i="16" s="1"/>
  <c r="F122" i="15"/>
  <c r="G122" i="15" s="1"/>
  <c r="E122" i="15"/>
  <c r="D122" i="15"/>
  <c r="M122" i="15" s="1"/>
  <c r="D269" i="16" s="1"/>
  <c r="C122" i="15"/>
  <c r="L122" i="15" s="1"/>
  <c r="C269" i="16" s="1"/>
  <c r="B122" i="15"/>
  <c r="K122" i="15" s="1"/>
  <c r="B269" i="16" s="1"/>
  <c r="N121" i="15"/>
  <c r="E268" i="16" s="1"/>
  <c r="F121" i="15"/>
  <c r="G121" i="15" s="1"/>
  <c r="E121" i="15"/>
  <c r="D121" i="15"/>
  <c r="M121" i="15" s="1"/>
  <c r="D268" i="16" s="1"/>
  <c r="C121" i="15"/>
  <c r="L121" i="15" s="1"/>
  <c r="C268" i="16" s="1"/>
  <c r="B121" i="15"/>
  <c r="K121" i="15" s="1"/>
  <c r="B268" i="16" s="1"/>
  <c r="N120" i="15"/>
  <c r="E267" i="16" s="1"/>
  <c r="F120" i="15"/>
  <c r="G120" i="15" s="1"/>
  <c r="E120" i="15"/>
  <c r="D120" i="15"/>
  <c r="M120" i="15" s="1"/>
  <c r="D267" i="16" s="1"/>
  <c r="C120" i="15"/>
  <c r="L120" i="15" s="1"/>
  <c r="C267" i="16" s="1"/>
  <c r="B120" i="15"/>
  <c r="K120" i="15" s="1"/>
  <c r="B267" i="16" s="1"/>
  <c r="N119" i="15"/>
  <c r="E266" i="16" s="1"/>
  <c r="F119" i="15"/>
  <c r="G119" i="15" s="1"/>
  <c r="E119" i="15"/>
  <c r="D119" i="15"/>
  <c r="M119" i="15" s="1"/>
  <c r="D266" i="16" s="1"/>
  <c r="C119" i="15"/>
  <c r="L119" i="15" s="1"/>
  <c r="C266" i="16" s="1"/>
  <c r="B119" i="15"/>
  <c r="K119" i="15" s="1"/>
  <c r="B266" i="16" s="1"/>
  <c r="N118" i="15"/>
  <c r="E265" i="16" s="1"/>
  <c r="F118" i="15"/>
  <c r="G118" i="15" s="1"/>
  <c r="E118" i="15"/>
  <c r="D118" i="15"/>
  <c r="M118" i="15" s="1"/>
  <c r="D265" i="16" s="1"/>
  <c r="C118" i="15"/>
  <c r="L118" i="15" s="1"/>
  <c r="C265" i="16" s="1"/>
  <c r="B118" i="15"/>
  <c r="K118" i="15" s="1"/>
  <c r="B265" i="16" s="1"/>
  <c r="N117" i="15"/>
  <c r="E264" i="16" s="1"/>
  <c r="F117" i="15"/>
  <c r="G117" i="15" s="1"/>
  <c r="E117" i="15"/>
  <c r="D117" i="15"/>
  <c r="M117" i="15" s="1"/>
  <c r="D264" i="16" s="1"/>
  <c r="C117" i="15"/>
  <c r="L117" i="15" s="1"/>
  <c r="C264" i="16" s="1"/>
  <c r="B117" i="15"/>
  <c r="K117" i="15" s="1"/>
  <c r="B264" i="16" s="1"/>
  <c r="N116" i="15"/>
  <c r="E263" i="16" s="1"/>
  <c r="F116" i="15"/>
  <c r="G116" i="15" s="1"/>
  <c r="E116" i="15"/>
  <c r="D116" i="15"/>
  <c r="M116" i="15" s="1"/>
  <c r="D263" i="16" s="1"/>
  <c r="C116" i="15"/>
  <c r="L116" i="15" s="1"/>
  <c r="C263" i="16" s="1"/>
  <c r="B116" i="15"/>
  <c r="K116" i="15" s="1"/>
  <c r="B263" i="16" s="1"/>
  <c r="N115" i="15"/>
  <c r="E262" i="16" s="1"/>
  <c r="F115" i="15"/>
  <c r="G115" i="15" s="1"/>
  <c r="E115" i="15"/>
  <c r="D115" i="15"/>
  <c r="M115" i="15" s="1"/>
  <c r="D262" i="16" s="1"/>
  <c r="C115" i="15"/>
  <c r="L115" i="15" s="1"/>
  <c r="C262" i="16" s="1"/>
  <c r="B115" i="15"/>
  <c r="K115" i="15" s="1"/>
  <c r="B262" i="16" s="1"/>
  <c r="N114" i="15"/>
  <c r="E261" i="16" s="1"/>
  <c r="F114" i="15"/>
  <c r="G114" i="15" s="1"/>
  <c r="E114" i="15"/>
  <c r="D114" i="15"/>
  <c r="M114" i="15" s="1"/>
  <c r="D261" i="16" s="1"/>
  <c r="C114" i="15"/>
  <c r="L114" i="15" s="1"/>
  <c r="C261" i="16" s="1"/>
  <c r="B114" i="15"/>
  <c r="K114" i="15" s="1"/>
  <c r="B261" i="16" s="1"/>
  <c r="N113" i="15"/>
  <c r="E260" i="16" s="1"/>
  <c r="F113" i="15"/>
  <c r="G113" i="15" s="1"/>
  <c r="E113" i="15"/>
  <c r="D113" i="15"/>
  <c r="M113" i="15" s="1"/>
  <c r="D260" i="16" s="1"/>
  <c r="C113" i="15"/>
  <c r="L113" i="15" s="1"/>
  <c r="C260" i="16" s="1"/>
  <c r="B113" i="15"/>
  <c r="K113" i="15" s="1"/>
  <c r="B260" i="16" s="1"/>
  <c r="N112" i="15"/>
  <c r="E259" i="16" s="1"/>
  <c r="E112" i="15"/>
  <c r="D112" i="15"/>
  <c r="M112" i="15" s="1"/>
  <c r="D259" i="16" s="1"/>
  <c r="C112" i="15"/>
  <c r="L112" i="15" s="1"/>
  <c r="C259" i="16" s="1"/>
  <c r="B112" i="15"/>
  <c r="K112" i="15" s="1"/>
  <c r="B259" i="16" s="1"/>
  <c r="N111" i="15"/>
  <c r="E258" i="16" s="1"/>
  <c r="F111" i="15"/>
  <c r="G111" i="15" s="1"/>
  <c r="E111" i="15"/>
  <c r="D111" i="15"/>
  <c r="M111" i="15" s="1"/>
  <c r="D258" i="16" s="1"/>
  <c r="C111" i="15"/>
  <c r="L111" i="15" s="1"/>
  <c r="C258" i="16" s="1"/>
  <c r="B111" i="15"/>
  <c r="K111" i="15" s="1"/>
  <c r="B258" i="16" s="1"/>
  <c r="N110" i="15"/>
  <c r="E257" i="16" s="1"/>
  <c r="F110" i="15"/>
  <c r="G110" i="15" s="1"/>
  <c r="E110" i="15"/>
  <c r="D110" i="15"/>
  <c r="M110" i="15" s="1"/>
  <c r="D257" i="16" s="1"/>
  <c r="C110" i="15"/>
  <c r="L110" i="15" s="1"/>
  <c r="C257" i="16" s="1"/>
  <c r="B110" i="15"/>
  <c r="K110" i="15" s="1"/>
  <c r="B257" i="16" s="1"/>
  <c r="N109" i="15"/>
  <c r="E256" i="16" s="1"/>
  <c r="F109" i="15"/>
  <c r="G109" i="15" s="1"/>
  <c r="E109" i="15"/>
  <c r="D109" i="15"/>
  <c r="M109" i="15" s="1"/>
  <c r="D256" i="16" s="1"/>
  <c r="C109" i="15"/>
  <c r="L109" i="15" s="1"/>
  <c r="C256" i="16" s="1"/>
  <c r="B109" i="15"/>
  <c r="K109" i="15" s="1"/>
  <c r="B256" i="16" s="1"/>
  <c r="N108" i="15"/>
  <c r="E255" i="16" s="1"/>
  <c r="F108" i="15"/>
  <c r="G108" i="15" s="1"/>
  <c r="E108" i="15"/>
  <c r="D108" i="15"/>
  <c r="M108" i="15" s="1"/>
  <c r="D255" i="16" s="1"/>
  <c r="C108" i="15"/>
  <c r="L108" i="15" s="1"/>
  <c r="C255" i="16" s="1"/>
  <c r="B108" i="15"/>
  <c r="K108" i="15" s="1"/>
  <c r="B255" i="16" s="1"/>
  <c r="N107" i="15"/>
  <c r="E254" i="16" s="1"/>
  <c r="F107" i="15"/>
  <c r="G107" i="15" s="1"/>
  <c r="E107" i="15"/>
  <c r="D107" i="15"/>
  <c r="M107" i="15" s="1"/>
  <c r="D254" i="16" s="1"/>
  <c r="C107" i="15"/>
  <c r="L107" i="15" s="1"/>
  <c r="C254" i="16" s="1"/>
  <c r="B107" i="15"/>
  <c r="K107" i="15" s="1"/>
  <c r="B254" i="16" s="1"/>
  <c r="N106" i="15"/>
  <c r="E253" i="16" s="1"/>
  <c r="F106" i="15"/>
  <c r="G106" i="15" s="1"/>
  <c r="E106" i="15"/>
  <c r="D106" i="15"/>
  <c r="M106" i="15" s="1"/>
  <c r="D253" i="16" s="1"/>
  <c r="C106" i="15"/>
  <c r="L106" i="15" s="1"/>
  <c r="C253" i="16" s="1"/>
  <c r="B106" i="15"/>
  <c r="K106" i="15" s="1"/>
  <c r="B253" i="16" s="1"/>
  <c r="N105" i="15"/>
  <c r="E252" i="16" s="1"/>
  <c r="F105" i="15"/>
  <c r="G105" i="15" s="1"/>
  <c r="E105" i="15"/>
  <c r="D105" i="15"/>
  <c r="M105" i="15" s="1"/>
  <c r="D252" i="16" s="1"/>
  <c r="C105" i="15"/>
  <c r="L105" i="15" s="1"/>
  <c r="C252" i="16" s="1"/>
  <c r="B105" i="15"/>
  <c r="K105" i="15" s="1"/>
  <c r="B252" i="16" s="1"/>
  <c r="N104" i="15"/>
  <c r="E251" i="16" s="1"/>
  <c r="F104" i="15"/>
  <c r="G104" i="15" s="1"/>
  <c r="E104" i="15"/>
  <c r="D104" i="15"/>
  <c r="M104" i="15" s="1"/>
  <c r="D251" i="16" s="1"/>
  <c r="C104" i="15"/>
  <c r="L104" i="15" s="1"/>
  <c r="C251" i="16" s="1"/>
  <c r="B104" i="15"/>
  <c r="K104" i="15" s="1"/>
  <c r="B251" i="16" s="1"/>
  <c r="N103" i="15"/>
  <c r="E250" i="16" s="1"/>
  <c r="F103" i="15"/>
  <c r="G103" i="15" s="1"/>
  <c r="E103" i="15"/>
  <c r="D103" i="15"/>
  <c r="M103" i="15" s="1"/>
  <c r="D250" i="16" s="1"/>
  <c r="C103" i="15"/>
  <c r="L103" i="15" s="1"/>
  <c r="C250" i="16" s="1"/>
  <c r="B103" i="15"/>
  <c r="K103" i="15" s="1"/>
  <c r="B250" i="16" s="1"/>
  <c r="N102" i="15"/>
  <c r="E249" i="16" s="1"/>
  <c r="F102" i="15"/>
  <c r="G102" i="15" s="1"/>
  <c r="E102" i="15"/>
  <c r="D102" i="15"/>
  <c r="M102" i="15" s="1"/>
  <c r="D249" i="16" s="1"/>
  <c r="C102" i="15"/>
  <c r="L102" i="15" s="1"/>
  <c r="C249" i="16" s="1"/>
  <c r="B102" i="15"/>
  <c r="K102" i="15" s="1"/>
  <c r="B249" i="16" s="1"/>
  <c r="N101" i="15"/>
  <c r="E248" i="16" s="1"/>
  <c r="F101" i="15"/>
  <c r="G101" i="15" s="1"/>
  <c r="E101" i="15"/>
  <c r="D101" i="15"/>
  <c r="M101" i="15" s="1"/>
  <c r="D248" i="16" s="1"/>
  <c r="C101" i="15"/>
  <c r="L101" i="15" s="1"/>
  <c r="C248" i="16" s="1"/>
  <c r="B101" i="15"/>
  <c r="K101" i="15" s="1"/>
  <c r="B248" i="16" s="1"/>
  <c r="N100" i="15"/>
  <c r="E247" i="16" s="1"/>
  <c r="E100" i="15"/>
  <c r="D100" i="15"/>
  <c r="M100" i="15" s="1"/>
  <c r="D247" i="16" s="1"/>
  <c r="C100" i="15"/>
  <c r="L100" i="15" s="1"/>
  <c r="C247" i="16" s="1"/>
  <c r="B100" i="15"/>
  <c r="K100" i="15" s="1"/>
  <c r="B247" i="16" s="1"/>
  <c r="N99" i="15"/>
  <c r="E246" i="16" s="1"/>
  <c r="F99" i="15"/>
  <c r="G99" i="15" s="1"/>
  <c r="E99" i="15"/>
  <c r="D99" i="15"/>
  <c r="M99" i="15" s="1"/>
  <c r="D246" i="16" s="1"/>
  <c r="C99" i="15"/>
  <c r="L99" i="15" s="1"/>
  <c r="C246" i="16" s="1"/>
  <c r="B99" i="15"/>
  <c r="K99" i="15" s="1"/>
  <c r="B246" i="16" s="1"/>
  <c r="N98" i="15"/>
  <c r="E245" i="16" s="1"/>
  <c r="F98" i="15"/>
  <c r="G98" i="15" s="1"/>
  <c r="E98" i="15"/>
  <c r="D98" i="15"/>
  <c r="M98" i="15" s="1"/>
  <c r="D245" i="16" s="1"/>
  <c r="C98" i="15"/>
  <c r="L98" i="15" s="1"/>
  <c r="C245" i="16" s="1"/>
  <c r="B98" i="15"/>
  <c r="K98" i="15" s="1"/>
  <c r="B245" i="16" s="1"/>
  <c r="N97" i="15"/>
  <c r="E244" i="16" s="1"/>
  <c r="F97" i="15"/>
  <c r="G97" i="15" s="1"/>
  <c r="E97" i="15"/>
  <c r="D97" i="15"/>
  <c r="M97" i="15" s="1"/>
  <c r="D244" i="16" s="1"/>
  <c r="C97" i="15"/>
  <c r="L97" i="15" s="1"/>
  <c r="C244" i="16" s="1"/>
  <c r="B97" i="15"/>
  <c r="K97" i="15" s="1"/>
  <c r="B244" i="16" s="1"/>
  <c r="N96" i="15"/>
  <c r="E243" i="16" s="1"/>
  <c r="F96" i="15"/>
  <c r="G96" i="15" s="1"/>
  <c r="E96" i="15"/>
  <c r="D96" i="15"/>
  <c r="M96" i="15" s="1"/>
  <c r="D243" i="16" s="1"/>
  <c r="C96" i="15"/>
  <c r="L96" i="15" s="1"/>
  <c r="C243" i="16" s="1"/>
  <c r="B96" i="15"/>
  <c r="K96" i="15" s="1"/>
  <c r="B243" i="16" s="1"/>
  <c r="N95" i="15"/>
  <c r="E242" i="16" s="1"/>
  <c r="F95" i="15"/>
  <c r="G95" i="15" s="1"/>
  <c r="E95" i="15"/>
  <c r="D95" i="15"/>
  <c r="M95" i="15" s="1"/>
  <c r="D242" i="16" s="1"/>
  <c r="C95" i="15"/>
  <c r="L95" i="15" s="1"/>
  <c r="C242" i="16" s="1"/>
  <c r="B95" i="15"/>
  <c r="K95" i="15" s="1"/>
  <c r="B242" i="16" s="1"/>
  <c r="N94" i="15"/>
  <c r="E241" i="16" s="1"/>
  <c r="F94" i="15"/>
  <c r="G94" i="15" s="1"/>
  <c r="E94" i="15"/>
  <c r="D94" i="15"/>
  <c r="M94" i="15" s="1"/>
  <c r="D241" i="16" s="1"/>
  <c r="C94" i="15"/>
  <c r="L94" i="15" s="1"/>
  <c r="C241" i="16" s="1"/>
  <c r="B94" i="15"/>
  <c r="K94" i="15" s="1"/>
  <c r="B241" i="16" s="1"/>
  <c r="N93" i="15"/>
  <c r="E240" i="16" s="1"/>
  <c r="F93" i="15"/>
  <c r="G93" i="15" s="1"/>
  <c r="E93" i="15"/>
  <c r="D93" i="15"/>
  <c r="M93" i="15" s="1"/>
  <c r="D240" i="16" s="1"/>
  <c r="C93" i="15"/>
  <c r="L93" i="15" s="1"/>
  <c r="C240" i="16" s="1"/>
  <c r="B93" i="15"/>
  <c r="K93" i="15" s="1"/>
  <c r="B240" i="16" s="1"/>
  <c r="N92" i="15"/>
  <c r="E239" i="16" s="1"/>
  <c r="F92" i="15"/>
  <c r="G92" i="15" s="1"/>
  <c r="E92" i="15"/>
  <c r="D92" i="15"/>
  <c r="M92" i="15" s="1"/>
  <c r="D239" i="16" s="1"/>
  <c r="C92" i="15"/>
  <c r="L92" i="15" s="1"/>
  <c r="C239" i="16" s="1"/>
  <c r="B92" i="15"/>
  <c r="K92" i="15" s="1"/>
  <c r="B239" i="16" s="1"/>
  <c r="N91" i="15"/>
  <c r="E238" i="16" s="1"/>
  <c r="F91" i="15"/>
  <c r="G91" i="15" s="1"/>
  <c r="E91" i="15"/>
  <c r="D91" i="15"/>
  <c r="M91" i="15" s="1"/>
  <c r="D238" i="16" s="1"/>
  <c r="C91" i="15"/>
  <c r="L91" i="15" s="1"/>
  <c r="C238" i="16" s="1"/>
  <c r="B91" i="15"/>
  <c r="K91" i="15" s="1"/>
  <c r="B238" i="16" s="1"/>
  <c r="N90" i="15"/>
  <c r="E237" i="16" s="1"/>
  <c r="F90" i="15"/>
  <c r="G90" i="15" s="1"/>
  <c r="E90" i="15"/>
  <c r="D90" i="15"/>
  <c r="M90" i="15" s="1"/>
  <c r="D237" i="16" s="1"/>
  <c r="C90" i="15"/>
  <c r="L90" i="15" s="1"/>
  <c r="C237" i="16" s="1"/>
  <c r="B90" i="15"/>
  <c r="K90" i="15" s="1"/>
  <c r="B237" i="16" s="1"/>
  <c r="N89" i="15"/>
  <c r="E236" i="16" s="1"/>
  <c r="F89" i="15"/>
  <c r="G89" i="15" s="1"/>
  <c r="E89" i="15"/>
  <c r="D89" i="15"/>
  <c r="M89" i="15" s="1"/>
  <c r="D236" i="16" s="1"/>
  <c r="C89" i="15"/>
  <c r="L89" i="15" s="1"/>
  <c r="C236" i="16" s="1"/>
  <c r="B89" i="15"/>
  <c r="K89" i="15" s="1"/>
  <c r="B236" i="16" s="1"/>
  <c r="N88" i="15"/>
  <c r="E235" i="16" s="1"/>
  <c r="E88" i="15"/>
  <c r="D88" i="15"/>
  <c r="M88" i="15" s="1"/>
  <c r="D235" i="16" s="1"/>
  <c r="C88" i="15"/>
  <c r="L88" i="15" s="1"/>
  <c r="C235" i="16" s="1"/>
  <c r="B88" i="15"/>
  <c r="K88" i="15" s="1"/>
  <c r="B235" i="16" s="1"/>
  <c r="N87" i="15"/>
  <c r="E234" i="16" s="1"/>
  <c r="F87" i="15"/>
  <c r="G87" i="15" s="1"/>
  <c r="E87" i="15"/>
  <c r="D87" i="15"/>
  <c r="M87" i="15" s="1"/>
  <c r="D234" i="16" s="1"/>
  <c r="C87" i="15"/>
  <c r="L87" i="15" s="1"/>
  <c r="C234" i="16" s="1"/>
  <c r="B87" i="15"/>
  <c r="K87" i="15" s="1"/>
  <c r="B234" i="16" s="1"/>
  <c r="N86" i="15"/>
  <c r="E233" i="16" s="1"/>
  <c r="F86" i="15"/>
  <c r="G86" i="15" s="1"/>
  <c r="E86" i="15"/>
  <c r="D86" i="15"/>
  <c r="M86" i="15" s="1"/>
  <c r="D233" i="16" s="1"/>
  <c r="C86" i="15"/>
  <c r="L86" i="15" s="1"/>
  <c r="C233" i="16" s="1"/>
  <c r="B86" i="15"/>
  <c r="K86" i="15" s="1"/>
  <c r="B233" i="16" s="1"/>
  <c r="N85" i="15"/>
  <c r="E232" i="16" s="1"/>
  <c r="F85" i="15"/>
  <c r="G85" i="15" s="1"/>
  <c r="E85" i="15"/>
  <c r="D85" i="15"/>
  <c r="M85" i="15" s="1"/>
  <c r="D232" i="16" s="1"/>
  <c r="C85" i="15"/>
  <c r="L85" i="15" s="1"/>
  <c r="C232" i="16" s="1"/>
  <c r="B85" i="15"/>
  <c r="K85" i="15" s="1"/>
  <c r="B232" i="16" s="1"/>
  <c r="N84" i="15"/>
  <c r="E231" i="16" s="1"/>
  <c r="F84" i="15"/>
  <c r="G84" i="15" s="1"/>
  <c r="E84" i="15"/>
  <c r="D84" i="15"/>
  <c r="M84" i="15" s="1"/>
  <c r="D231" i="16" s="1"/>
  <c r="C84" i="15"/>
  <c r="L84" i="15" s="1"/>
  <c r="C231" i="16" s="1"/>
  <c r="B84" i="15"/>
  <c r="K84" i="15" s="1"/>
  <c r="B231" i="16" s="1"/>
  <c r="N83" i="15"/>
  <c r="E230" i="16" s="1"/>
  <c r="F83" i="15"/>
  <c r="G83" i="15" s="1"/>
  <c r="E83" i="15"/>
  <c r="D83" i="15"/>
  <c r="M83" i="15" s="1"/>
  <c r="D230" i="16" s="1"/>
  <c r="C83" i="15"/>
  <c r="L83" i="15" s="1"/>
  <c r="C230" i="16" s="1"/>
  <c r="B83" i="15"/>
  <c r="K83" i="15" s="1"/>
  <c r="B230" i="16" s="1"/>
  <c r="N82" i="15"/>
  <c r="E229" i="16" s="1"/>
  <c r="F82" i="15"/>
  <c r="G82" i="15" s="1"/>
  <c r="E82" i="15"/>
  <c r="D82" i="15"/>
  <c r="M82" i="15" s="1"/>
  <c r="D229" i="16" s="1"/>
  <c r="C82" i="15"/>
  <c r="L82" i="15" s="1"/>
  <c r="C229" i="16" s="1"/>
  <c r="B82" i="15"/>
  <c r="K82" i="15" s="1"/>
  <c r="B229" i="16" s="1"/>
  <c r="N81" i="15"/>
  <c r="E228" i="16" s="1"/>
  <c r="F81" i="15"/>
  <c r="G81" i="15" s="1"/>
  <c r="E81" i="15"/>
  <c r="D81" i="15"/>
  <c r="M81" i="15" s="1"/>
  <c r="D228" i="16" s="1"/>
  <c r="C81" i="15"/>
  <c r="L81" i="15" s="1"/>
  <c r="C228" i="16" s="1"/>
  <c r="B81" i="15"/>
  <c r="K81" i="15" s="1"/>
  <c r="B228" i="16" s="1"/>
  <c r="N80" i="15"/>
  <c r="E227" i="16" s="1"/>
  <c r="F80" i="15"/>
  <c r="G80" i="15" s="1"/>
  <c r="E80" i="15"/>
  <c r="D80" i="15"/>
  <c r="M80" i="15" s="1"/>
  <c r="D227" i="16" s="1"/>
  <c r="C80" i="15"/>
  <c r="L80" i="15" s="1"/>
  <c r="C227" i="16" s="1"/>
  <c r="B80" i="15"/>
  <c r="K80" i="15" s="1"/>
  <c r="B227" i="16" s="1"/>
  <c r="N79" i="15"/>
  <c r="E226" i="16" s="1"/>
  <c r="K79" i="15"/>
  <c r="B226" i="16" s="1"/>
  <c r="F79" i="15"/>
  <c r="G79" i="15" s="1"/>
  <c r="E79" i="15"/>
  <c r="D79" i="15"/>
  <c r="M79" i="15" s="1"/>
  <c r="D226" i="16" s="1"/>
  <c r="C79" i="15"/>
  <c r="L79" i="15" s="1"/>
  <c r="C226" i="16" s="1"/>
  <c r="B79" i="15"/>
  <c r="N78" i="15"/>
  <c r="E225" i="16" s="1"/>
  <c r="F78" i="15"/>
  <c r="G78" i="15" s="1"/>
  <c r="E78" i="15"/>
  <c r="D78" i="15"/>
  <c r="M78" i="15" s="1"/>
  <c r="D225" i="16" s="1"/>
  <c r="C78" i="15"/>
  <c r="L78" i="15" s="1"/>
  <c r="C225" i="16" s="1"/>
  <c r="B78" i="15"/>
  <c r="K78" i="15" s="1"/>
  <c r="B225" i="16" s="1"/>
  <c r="N77" i="15"/>
  <c r="E224" i="16" s="1"/>
  <c r="K77" i="15"/>
  <c r="B224" i="16" s="1"/>
  <c r="F77" i="15"/>
  <c r="G77" i="15" s="1"/>
  <c r="E77" i="15"/>
  <c r="D77" i="15"/>
  <c r="M77" i="15" s="1"/>
  <c r="D224" i="16" s="1"/>
  <c r="C77" i="15"/>
  <c r="L77" i="15" s="1"/>
  <c r="C224" i="16" s="1"/>
  <c r="B77" i="15"/>
  <c r="N76" i="15"/>
  <c r="E223" i="16" s="1"/>
  <c r="E76" i="15"/>
  <c r="D76" i="15"/>
  <c r="M76" i="15" s="1"/>
  <c r="D223" i="16" s="1"/>
  <c r="C76" i="15"/>
  <c r="L76" i="15" s="1"/>
  <c r="C223" i="16" s="1"/>
  <c r="B76" i="15"/>
  <c r="K76" i="15" s="1"/>
  <c r="B223" i="16" s="1"/>
  <c r="N75" i="15"/>
  <c r="E222" i="16" s="1"/>
  <c r="F75" i="15"/>
  <c r="E75" i="15"/>
  <c r="D75" i="15"/>
  <c r="M75" i="15" s="1"/>
  <c r="D222" i="16" s="1"/>
  <c r="C75" i="15"/>
  <c r="L75" i="15" s="1"/>
  <c r="C222" i="16" s="1"/>
  <c r="B75" i="15"/>
  <c r="K75" i="15" s="1"/>
  <c r="B222" i="16" s="1"/>
  <c r="N74" i="15"/>
  <c r="E221" i="16" s="1"/>
  <c r="F74" i="15"/>
  <c r="E74" i="15"/>
  <c r="D74" i="15"/>
  <c r="M74" i="15" s="1"/>
  <c r="D221" i="16" s="1"/>
  <c r="C74" i="15"/>
  <c r="L74" i="15" s="1"/>
  <c r="C221" i="16" s="1"/>
  <c r="B74" i="15"/>
  <c r="K74" i="15" s="1"/>
  <c r="B221" i="16" s="1"/>
  <c r="N73" i="15"/>
  <c r="E220" i="16" s="1"/>
  <c r="F73" i="15"/>
  <c r="E73" i="15"/>
  <c r="D73" i="15"/>
  <c r="M73" i="15" s="1"/>
  <c r="D220" i="16" s="1"/>
  <c r="C73" i="15"/>
  <c r="L73" i="15" s="1"/>
  <c r="C220" i="16" s="1"/>
  <c r="B73" i="15"/>
  <c r="K73" i="15" s="1"/>
  <c r="B220" i="16" s="1"/>
  <c r="N72" i="15"/>
  <c r="E219" i="16" s="1"/>
  <c r="F72" i="15"/>
  <c r="E72" i="15"/>
  <c r="D72" i="15"/>
  <c r="M72" i="15" s="1"/>
  <c r="D219" i="16" s="1"/>
  <c r="C72" i="15"/>
  <c r="L72" i="15" s="1"/>
  <c r="C219" i="16" s="1"/>
  <c r="B72" i="15"/>
  <c r="K72" i="15" s="1"/>
  <c r="B219" i="16" s="1"/>
  <c r="N71" i="15"/>
  <c r="E218" i="16" s="1"/>
  <c r="F71" i="15"/>
  <c r="E71" i="15"/>
  <c r="D71" i="15"/>
  <c r="M71" i="15" s="1"/>
  <c r="D218" i="16" s="1"/>
  <c r="C71" i="15"/>
  <c r="L71" i="15" s="1"/>
  <c r="C218" i="16" s="1"/>
  <c r="B71" i="15"/>
  <c r="K71" i="15" s="1"/>
  <c r="B218" i="16" s="1"/>
  <c r="N70" i="15"/>
  <c r="E217" i="16" s="1"/>
  <c r="F70" i="15"/>
  <c r="E70" i="15"/>
  <c r="D70" i="15"/>
  <c r="M70" i="15" s="1"/>
  <c r="D217" i="16" s="1"/>
  <c r="C70" i="15"/>
  <c r="L70" i="15" s="1"/>
  <c r="C217" i="16" s="1"/>
  <c r="B70" i="15"/>
  <c r="K70" i="15" s="1"/>
  <c r="B217" i="16" s="1"/>
  <c r="N69" i="15"/>
  <c r="E216" i="16" s="1"/>
  <c r="F69" i="15"/>
  <c r="E69" i="15"/>
  <c r="D69" i="15"/>
  <c r="M69" i="15" s="1"/>
  <c r="D216" i="16" s="1"/>
  <c r="C69" i="15"/>
  <c r="L69" i="15" s="1"/>
  <c r="C216" i="16" s="1"/>
  <c r="B69" i="15"/>
  <c r="K69" i="15" s="1"/>
  <c r="B216" i="16" s="1"/>
  <c r="N68" i="15"/>
  <c r="E215" i="16" s="1"/>
  <c r="F68" i="15"/>
  <c r="E68" i="15"/>
  <c r="D68" i="15"/>
  <c r="M68" i="15" s="1"/>
  <c r="D215" i="16" s="1"/>
  <c r="C68" i="15"/>
  <c r="L68" i="15" s="1"/>
  <c r="C215" i="16" s="1"/>
  <c r="B68" i="15"/>
  <c r="K68" i="15" s="1"/>
  <c r="B215" i="16" s="1"/>
  <c r="N67" i="15"/>
  <c r="E213" i="16" s="1"/>
  <c r="F67" i="15"/>
  <c r="E67" i="15"/>
  <c r="D67" i="15"/>
  <c r="M67" i="15" s="1"/>
  <c r="D213" i="16" s="1"/>
  <c r="C67" i="15"/>
  <c r="L67" i="15" s="1"/>
  <c r="C213" i="16" s="1"/>
  <c r="B67" i="15"/>
  <c r="K67" i="15" s="1"/>
  <c r="B213" i="16" s="1"/>
  <c r="N66" i="15"/>
  <c r="E212" i="16" s="1"/>
  <c r="F66" i="15"/>
  <c r="E66" i="15"/>
  <c r="D66" i="15"/>
  <c r="M66" i="15" s="1"/>
  <c r="D212" i="16" s="1"/>
  <c r="C66" i="15"/>
  <c r="L66" i="15" s="1"/>
  <c r="C212" i="16" s="1"/>
  <c r="B66" i="15"/>
  <c r="K66" i="15" s="1"/>
  <c r="B212" i="16" s="1"/>
  <c r="N65" i="15"/>
  <c r="E211" i="16" s="1"/>
  <c r="F65" i="15"/>
  <c r="E65" i="15"/>
  <c r="D65" i="15"/>
  <c r="M65" i="15" s="1"/>
  <c r="D211" i="16" s="1"/>
  <c r="C65" i="15"/>
  <c r="L65" i="15" s="1"/>
  <c r="C211" i="16" s="1"/>
  <c r="B65" i="15"/>
  <c r="K65" i="15" s="1"/>
  <c r="B211" i="16" s="1"/>
  <c r="N64" i="15"/>
  <c r="E210" i="16" s="1"/>
  <c r="F64" i="15"/>
  <c r="E64" i="15"/>
  <c r="D64" i="15"/>
  <c r="M64" i="15" s="1"/>
  <c r="D210" i="16" s="1"/>
  <c r="C64" i="15"/>
  <c r="L64" i="15" s="1"/>
  <c r="C210" i="16" s="1"/>
  <c r="B64" i="15"/>
  <c r="K64" i="15" s="1"/>
  <c r="B210" i="16" s="1"/>
  <c r="N63" i="15"/>
  <c r="E209" i="16" s="1"/>
  <c r="F63" i="15"/>
  <c r="E63" i="15"/>
  <c r="D63" i="15"/>
  <c r="M63" i="15" s="1"/>
  <c r="D209" i="16" s="1"/>
  <c r="C63" i="15"/>
  <c r="L63" i="15" s="1"/>
  <c r="C209" i="16" s="1"/>
  <c r="B63" i="15"/>
  <c r="K63" i="15" s="1"/>
  <c r="B209" i="16" s="1"/>
  <c r="N62" i="15"/>
  <c r="E208" i="16" s="1"/>
  <c r="F62" i="15"/>
  <c r="E62" i="15"/>
  <c r="D62" i="15"/>
  <c r="M62" i="15" s="1"/>
  <c r="D208" i="16" s="1"/>
  <c r="C62" i="15"/>
  <c r="L62" i="15" s="1"/>
  <c r="C208" i="16" s="1"/>
  <c r="B62" i="15"/>
  <c r="K62" i="15" s="1"/>
  <c r="B208" i="16" s="1"/>
  <c r="N61" i="15"/>
  <c r="E207" i="16" s="1"/>
  <c r="F61" i="15"/>
  <c r="E61" i="15"/>
  <c r="D61" i="15"/>
  <c r="M61" i="15" s="1"/>
  <c r="D207" i="16" s="1"/>
  <c r="C61" i="15"/>
  <c r="L61" i="15" s="1"/>
  <c r="C207" i="16" s="1"/>
  <c r="B61" i="15"/>
  <c r="K61" i="15" s="1"/>
  <c r="B207" i="16" s="1"/>
  <c r="N60" i="15"/>
  <c r="E206" i="16" s="1"/>
  <c r="F60" i="15"/>
  <c r="E60" i="15"/>
  <c r="D60" i="15"/>
  <c r="M60" i="15" s="1"/>
  <c r="D206" i="16" s="1"/>
  <c r="C60" i="15"/>
  <c r="L60" i="15" s="1"/>
  <c r="C206" i="16" s="1"/>
  <c r="B60" i="15"/>
  <c r="K60" i="15" s="1"/>
  <c r="B206" i="16" s="1"/>
  <c r="N59" i="15"/>
  <c r="E205" i="16" s="1"/>
  <c r="F59" i="15"/>
  <c r="E59" i="15"/>
  <c r="D59" i="15"/>
  <c r="M59" i="15" s="1"/>
  <c r="D205" i="16" s="1"/>
  <c r="C59" i="15"/>
  <c r="L59" i="15" s="1"/>
  <c r="C205" i="16" s="1"/>
  <c r="B59" i="15"/>
  <c r="K59" i="15" s="1"/>
  <c r="B205" i="16" s="1"/>
  <c r="N58" i="15"/>
  <c r="E204" i="16" s="1"/>
  <c r="F58" i="15"/>
  <c r="E58" i="15"/>
  <c r="D58" i="15"/>
  <c r="M58" i="15" s="1"/>
  <c r="D204" i="16" s="1"/>
  <c r="C58" i="15"/>
  <c r="L58" i="15" s="1"/>
  <c r="C204" i="16" s="1"/>
  <c r="B58" i="15"/>
  <c r="K58" i="15" s="1"/>
  <c r="B204" i="16" s="1"/>
  <c r="N57" i="15"/>
  <c r="E203" i="16" s="1"/>
  <c r="F57" i="15"/>
  <c r="E57" i="15"/>
  <c r="D57" i="15"/>
  <c r="M57" i="15" s="1"/>
  <c r="D203" i="16" s="1"/>
  <c r="C57" i="15"/>
  <c r="L57" i="15" s="1"/>
  <c r="C203" i="16" s="1"/>
  <c r="B57" i="15"/>
  <c r="K57" i="15" s="1"/>
  <c r="B203" i="16" s="1"/>
  <c r="N56" i="15"/>
  <c r="E202" i="16" s="1"/>
  <c r="F56" i="15"/>
  <c r="E56" i="15"/>
  <c r="D56" i="15"/>
  <c r="M56" i="15" s="1"/>
  <c r="D202" i="16" s="1"/>
  <c r="C56" i="15"/>
  <c r="L56" i="15" s="1"/>
  <c r="C202" i="16" s="1"/>
  <c r="B56" i="15"/>
  <c r="K56" i="15" s="1"/>
  <c r="B202" i="16" s="1"/>
  <c r="N55" i="15"/>
  <c r="E201" i="16" s="1"/>
  <c r="F55" i="15"/>
  <c r="E55" i="15"/>
  <c r="D55" i="15"/>
  <c r="M55" i="15" s="1"/>
  <c r="D201" i="16" s="1"/>
  <c r="C55" i="15"/>
  <c r="L55" i="15" s="1"/>
  <c r="C201" i="16" s="1"/>
  <c r="B55" i="15"/>
  <c r="K55" i="15" s="1"/>
  <c r="B201" i="16" s="1"/>
  <c r="N54" i="15"/>
  <c r="E200" i="16" s="1"/>
  <c r="F54" i="15"/>
  <c r="E54" i="15"/>
  <c r="D54" i="15"/>
  <c r="M54" i="15" s="1"/>
  <c r="D200" i="16" s="1"/>
  <c r="C54" i="15"/>
  <c r="L54" i="15" s="1"/>
  <c r="C200" i="16" s="1"/>
  <c r="B54" i="15"/>
  <c r="K54" i="15" s="1"/>
  <c r="B200" i="16" s="1"/>
  <c r="N53" i="15"/>
  <c r="E199" i="16" s="1"/>
  <c r="F53" i="15"/>
  <c r="E53" i="15"/>
  <c r="D53" i="15"/>
  <c r="M53" i="15" s="1"/>
  <c r="D199" i="16" s="1"/>
  <c r="C53" i="15"/>
  <c r="L53" i="15" s="1"/>
  <c r="C199" i="16" s="1"/>
  <c r="B53" i="15"/>
  <c r="K53" i="15" s="1"/>
  <c r="B199" i="16" s="1"/>
  <c r="N52" i="15"/>
  <c r="E198" i="16" s="1"/>
  <c r="F52" i="15"/>
  <c r="E52" i="15"/>
  <c r="D52" i="15"/>
  <c r="M52" i="15" s="1"/>
  <c r="D198" i="16" s="1"/>
  <c r="C52" i="15"/>
  <c r="L52" i="15" s="1"/>
  <c r="C198" i="16" s="1"/>
  <c r="B52" i="15"/>
  <c r="K52" i="15" s="1"/>
  <c r="B198" i="16" s="1"/>
  <c r="N51" i="15"/>
  <c r="E197" i="16" s="1"/>
  <c r="F51" i="15"/>
  <c r="E51" i="15"/>
  <c r="D51" i="15"/>
  <c r="M51" i="15" s="1"/>
  <c r="D197" i="16" s="1"/>
  <c r="C51" i="15"/>
  <c r="L51" i="15" s="1"/>
  <c r="C197" i="16" s="1"/>
  <c r="B51" i="15"/>
  <c r="K51" i="15" s="1"/>
  <c r="B197" i="16" s="1"/>
  <c r="N50" i="15"/>
  <c r="E196" i="16" s="1"/>
  <c r="F50" i="15"/>
  <c r="E50" i="15"/>
  <c r="D50" i="15"/>
  <c r="M50" i="15" s="1"/>
  <c r="D196" i="16" s="1"/>
  <c r="C50" i="15"/>
  <c r="L50" i="15" s="1"/>
  <c r="C196" i="16" s="1"/>
  <c r="B50" i="15"/>
  <c r="K50" i="15" s="1"/>
  <c r="B196" i="16" s="1"/>
  <c r="N49" i="15"/>
  <c r="E195" i="16" s="1"/>
  <c r="F49" i="15"/>
  <c r="E49" i="15"/>
  <c r="D49" i="15"/>
  <c r="M49" i="15" s="1"/>
  <c r="D195" i="16" s="1"/>
  <c r="C49" i="15"/>
  <c r="L49" i="15" s="1"/>
  <c r="C195" i="16" s="1"/>
  <c r="B49" i="15"/>
  <c r="K49" i="15" s="1"/>
  <c r="B195" i="16" s="1"/>
  <c r="N48" i="15"/>
  <c r="E194" i="16" s="1"/>
  <c r="F48" i="15"/>
  <c r="E48" i="15"/>
  <c r="D48" i="15"/>
  <c r="M48" i="15" s="1"/>
  <c r="D194" i="16" s="1"/>
  <c r="C48" i="15"/>
  <c r="L48" i="15" s="1"/>
  <c r="C194" i="16" s="1"/>
  <c r="B48" i="15"/>
  <c r="K48" i="15" s="1"/>
  <c r="B194" i="16" s="1"/>
  <c r="N47" i="15"/>
  <c r="E193" i="16" s="1"/>
  <c r="F47" i="15"/>
  <c r="E47" i="15"/>
  <c r="D47" i="15"/>
  <c r="M47" i="15" s="1"/>
  <c r="D193" i="16" s="1"/>
  <c r="C47" i="15"/>
  <c r="L47" i="15" s="1"/>
  <c r="C193" i="16" s="1"/>
  <c r="B47" i="15"/>
  <c r="K47" i="15" s="1"/>
  <c r="B193" i="16" s="1"/>
  <c r="N46" i="15"/>
  <c r="E192" i="16" s="1"/>
  <c r="F46" i="15"/>
  <c r="E46" i="15"/>
  <c r="D46" i="15"/>
  <c r="M46" i="15" s="1"/>
  <c r="D192" i="16" s="1"/>
  <c r="C46" i="15"/>
  <c r="L46" i="15" s="1"/>
  <c r="C192" i="16" s="1"/>
  <c r="B46" i="15"/>
  <c r="K46" i="15" s="1"/>
  <c r="B192" i="16" s="1"/>
  <c r="N45" i="15"/>
  <c r="E191" i="16" s="1"/>
  <c r="F45" i="15"/>
  <c r="E45" i="15"/>
  <c r="D45" i="15"/>
  <c r="M45" i="15" s="1"/>
  <c r="D191" i="16" s="1"/>
  <c r="C45" i="15"/>
  <c r="L45" i="15" s="1"/>
  <c r="C191" i="16" s="1"/>
  <c r="B45" i="15"/>
  <c r="K45" i="15" s="1"/>
  <c r="B191" i="16" s="1"/>
  <c r="N44" i="15"/>
  <c r="E190" i="16" s="1"/>
  <c r="F44" i="15"/>
  <c r="E44" i="15"/>
  <c r="D44" i="15"/>
  <c r="M44" i="15" s="1"/>
  <c r="D190" i="16" s="1"/>
  <c r="C44" i="15"/>
  <c r="L44" i="15" s="1"/>
  <c r="C190" i="16" s="1"/>
  <c r="B44" i="15"/>
  <c r="K44" i="15" s="1"/>
  <c r="B190" i="16" s="1"/>
  <c r="N43" i="15"/>
  <c r="E189" i="16" s="1"/>
  <c r="K43" i="15"/>
  <c r="B189" i="16" s="1"/>
  <c r="F43" i="15"/>
  <c r="E43" i="15"/>
  <c r="D43" i="15"/>
  <c r="M43" i="15" s="1"/>
  <c r="D189" i="16" s="1"/>
  <c r="C43" i="15"/>
  <c r="L43" i="15" s="1"/>
  <c r="C189" i="16" s="1"/>
  <c r="B43" i="15"/>
  <c r="N42" i="15"/>
  <c r="E188" i="16" s="1"/>
  <c r="F42" i="15"/>
  <c r="E42" i="15"/>
  <c r="D42" i="15"/>
  <c r="M42" i="15" s="1"/>
  <c r="D188" i="16" s="1"/>
  <c r="C42" i="15"/>
  <c r="L42" i="15" s="1"/>
  <c r="C188" i="16" s="1"/>
  <c r="B42" i="15"/>
  <c r="K42" i="15" s="1"/>
  <c r="B188" i="16" s="1"/>
  <c r="N41" i="15"/>
  <c r="E187" i="16" s="1"/>
  <c r="F41" i="15"/>
  <c r="E41" i="15"/>
  <c r="D41" i="15"/>
  <c r="M41" i="15" s="1"/>
  <c r="D187" i="16" s="1"/>
  <c r="C41" i="15"/>
  <c r="L41" i="15" s="1"/>
  <c r="C187" i="16" s="1"/>
  <c r="B41" i="15"/>
  <c r="K41" i="15" s="1"/>
  <c r="B187" i="16" s="1"/>
  <c r="N40" i="15"/>
  <c r="E186" i="16" s="1"/>
  <c r="K40" i="15"/>
  <c r="B186" i="16" s="1"/>
  <c r="F40" i="15"/>
  <c r="E40" i="15"/>
  <c r="D40" i="15"/>
  <c r="M40" i="15" s="1"/>
  <c r="D186" i="16" s="1"/>
  <c r="C40" i="15"/>
  <c r="L40" i="15" s="1"/>
  <c r="C186" i="16" s="1"/>
  <c r="B40" i="15"/>
  <c r="N39" i="15"/>
  <c r="E185" i="16" s="1"/>
  <c r="F39" i="15"/>
  <c r="E39" i="15"/>
  <c r="D39" i="15"/>
  <c r="M39" i="15" s="1"/>
  <c r="D185" i="16" s="1"/>
  <c r="C39" i="15"/>
  <c r="L39" i="15" s="1"/>
  <c r="C185" i="16" s="1"/>
  <c r="B39" i="15"/>
  <c r="K39" i="15" s="1"/>
  <c r="B185" i="16" s="1"/>
  <c r="N38" i="15"/>
  <c r="E184" i="16" s="1"/>
  <c r="F38" i="15"/>
  <c r="E38" i="15"/>
  <c r="D38" i="15"/>
  <c r="M38" i="15" s="1"/>
  <c r="D184" i="16" s="1"/>
  <c r="C38" i="15"/>
  <c r="L38" i="15" s="1"/>
  <c r="C184" i="16" s="1"/>
  <c r="B38" i="15"/>
  <c r="K38" i="15" s="1"/>
  <c r="B184" i="16" s="1"/>
  <c r="N37" i="15"/>
  <c r="E183" i="16" s="1"/>
  <c r="K37" i="15"/>
  <c r="B183" i="16" s="1"/>
  <c r="F37" i="15"/>
  <c r="E37" i="15"/>
  <c r="D37" i="15"/>
  <c r="M37" i="15" s="1"/>
  <c r="D183" i="16" s="1"/>
  <c r="C37" i="15"/>
  <c r="L37" i="15" s="1"/>
  <c r="C183" i="16" s="1"/>
  <c r="B37" i="15"/>
  <c r="N36" i="15"/>
  <c r="E182" i="16" s="1"/>
  <c r="F36" i="15"/>
  <c r="E36" i="15"/>
  <c r="D36" i="15"/>
  <c r="M36" i="15" s="1"/>
  <c r="D182" i="16" s="1"/>
  <c r="C36" i="15"/>
  <c r="L36" i="15" s="1"/>
  <c r="C182" i="16" s="1"/>
  <c r="B36" i="15"/>
  <c r="K36" i="15" s="1"/>
  <c r="B182" i="16" s="1"/>
  <c r="N35" i="15"/>
  <c r="E181" i="16" s="1"/>
  <c r="F35" i="15"/>
  <c r="E35" i="15"/>
  <c r="D35" i="15"/>
  <c r="M35" i="15" s="1"/>
  <c r="D181" i="16" s="1"/>
  <c r="C35" i="15"/>
  <c r="L35" i="15" s="1"/>
  <c r="C181" i="16" s="1"/>
  <c r="B35" i="15"/>
  <c r="K35" i="15" s="1"/>
  <c r="B181" i="16" s="1"/>
  <c r="N34" i="15"/>
  <c r="E180" i="16" s="1"/>
  <c r="K34" i="15"/>
  <c r="B180" i="16" s="1"/>
  <c r="F34" i="15"/>
  <c r="E34" i="15"/>
  <c r="D34" i="15"/>
  <c r="M34" i="15" s="1"/>
  <c r="D180" i="16" s="1"/>
  <c r="C34" i="15"/>
  <c r="L34" i="15" s="1"/>
  <c r="C180" i="16" s="1"/>
  <c r="B34" i="15"/>
  <c r="N33" i="15"/>
  <c r="E179" i="16" s="1"/>
  <c r="F33" i="15"/>
  <c r="E33" i="15"/>
  <c r="D33" i="15"/>
  <c r="M33" i="15" s="1"/>
  <c r="D179" i="16" s="1"/>
  <c r="C33" i="15"/>
  <c r="L33" i="15" s="1"/>
  <c r="C179" i="16" s="1"/>
  <c r="B33" i="15"/>
  <c r="K33" i="15" s="1"/>
  <c r="B179" i="16" s="1"/>
  <c r="N32" i="15"/>
  <c r="E178" i="16" s="1"/>
  <c r="K32" i="15"/>
  <c r="B178" i="16" s="1"/>
  <c r="F32" i="15"/>
  <c r="E32" i="15"/>
  <c r="D32" i="15"/>
  <c r="M32" i="15" s="1"/>
  <c r="D178" i="16" s="1"/>
  <c r="C32" i="15"/>
  <c r="L32" i="15" s="1"/>
  <c r="C178" i="16" s="1"/>
  <c r="B32" i="15"/>
  <c r="N31" i="15"/>
  <c r="E177" i="16" s="1"/>
  <c r="K31" i="15"/>
  <c r="B177" i="16" s="1"/>
  <c r="F31" i="15"/>
  <c r="E31" i="15"/>
  <c r="D31" i="15"/>
  <c r="M31" i="15" s="1"/>
  <c r="D177" i="16" s="1"/>
  <c r="C31" i="15"/>
  <c r="L31" i="15" s="1"/>
  <c r="C177" i="16" s="1"/>
  <c r="B31" i="15"/>
  <c r="N30" i="15"/>
  <c r="E176" i="16" s="1"/>
  <c r="F30" i="15"/>
  <c r="E30" i="15"/>
  <c r="D30" i="15"/>
  <c r="M30" i="15" s="1"/>
  <c r="D176" i="16" s="1"/>
  <c r="C30" i="15"/>
  <c r="L30" i="15" s="1"/>
  <c r="C176" i="16" s="1"/>
  <c r="B30" i="15"/>
  <c r="K30" i="15" s="1"/>
  <c r="B176" i="16" s="1"/>
  <c r="N29" i="15"/>
  <c r="E175" i="16" s="1"/>
  <c r="K29" i="15"/>
  <c r="B175" i="16" s="1"/>
  <c r="F29" i="15"/>
  <c r="E29" i="15"/>
  <c r="D29" i="15"/>
  <c r="M29" i="15" s="1"/>
  <c r="D175" i="16" s="1"/>
  <c r="C29" i="15"/>
  <c r="L29" i="15" s="1"/>
  <c r="C175" i="16" s="1"/>
  <c r="B29" i="15"/>
  <c r="N28" i="15"/>
  <c r="E174" i="16" s="1"/>
  <c r="K28" i="15"/>
  <c r="B174" i="16" s="1"/>
  <c r="F28" i="15"/>
  <c r="E28" i="15"/>
  <c r="D28" i="15"/>
  <c r="M28" i="15" s="1"/>
  <c r="D174" i="16" s="1"/>
  <c r="C28" i="15"/>
  <c r="L28" i="15" s="1"/>
  <c r="C174" i="16" s="1"/>
  <c r="B28" i="15"/>
  <c r="N27" i="15"/>
  <c r="E173" i="16" s="1"/>
  <c r="F27" i="15"/>
  <c r="E27" i="15"/>
  <c r="D27" i="15"/>
  <c r="M27" i="15" s="1"/>
  <c r="D173" i="16" s="1"/>
  <c r="C27" i="15"/>
  <c r="L27" i="15" s="1"/>
  <c r="C173" i="16" s="1"/>
  <c r="B27" i="15"/>
  <c r="K27" i="15" s="1"/>
  <c r="B173" i="16" s="1"/>
  <c r="N26" i="15"/>
  <c r="E172" i="16" s="1"/>
  <c r="K26" i="15"/>
  <c r="B172" i="16" s="1"/>
  <c r="F26" i="15"/>
  <c r="E26" i="15"/>
  <c r="D26" i="15"/>
  <c r="M26" i="15" s="1"/>
  <c r="D172" i="16" s="1"/>
  <c r="C26" i="15"/>
  <c r="L26" i="15" s="1"/>
  <c r="C172" i="16" s="1"/>
  <c r="B26" i="15"/>
  <c r="O25" i="15"/>
  <c r="F171" i="16" s="1"/>
  <c r="N25" i="15"/>
  <c r="E171" i="16" s="1"/>
  <c r="G25" i="15"/>
  <c r="F25" i="15"/>
  <c r="E25" i="15"/>
  <c r="D25" i="15"/>
  <c r="M25" i="15" s="1"/>
  <c r="D171" i="16" s="1"/>
  <c r="C25" i="15"/>
  <c r="L25" i="15" s="1"/>
  <c r="C171" i="16" s="1"/>
  <c r="B25" i="15"/>
  <c r="K25" i="15" s="1"/>
  <c r="B171" i="16" s="1"/>
  <c r="N24" i="15"/>
  <c r="E170" i="16" s="1"/>
  <c r="K24" i="15"/>
  <c r="B170" i="16" s="1"/>
  <c r="G24" i="15"/>
  <c r="F24" i="15"/>
  <c r="O24" i="15" s="1"/>
  <c r="E24" i="15"/>
  <c r="D24" i="15"/>
  <c r="M24" i="15" s="1"/>
  <c r="D170" i="16" s="1"/>
  <c r="C24" i="15"/>
  <c r="L24" i="15" s="1"/>
  <c r="C170" i="16" s="1"/>
  <c r="B24" i="15"/>
  <c r="N23" i="15"/>
  <c r="E169" i="16" s="1"/>
  <c r="F23" i="15"/>
  <c r="O23" i="15" s="1"/>
  <c r="F169" i="16" s="1"/>
  <c r="E23" i="15"/>
  <c r="D23" i="15"/>
  <c r="M23" i="15" s="1"/>
  <c r="D169" i="16" s="1"/>
  <c r="C23" i="15"/>
  <c r="L23" i="15" s="1"/>
  <c r="C169" i="16" s="1"/>
  <c r="B23" i="15"/>
  <c r="K23" i="15" s="1"/>
  <c r="B169" i="16" s="1"/>
  <c r="N22" i="15"/>
  <c r="E168" i="16" s="1"/>
  <c r="K22" i="15"/>
  <c r="B168" i="16" s="1"/>
  <c r="G22" i="15"/>
  <c r="F22" i="15"/>
  <c r="E22" i="15"/>
  <c r="D22" i="15"/>
  <c r="M22" i="15" s="1"/>
  <c r="D168" i="16" s="1"/>
  <c r="C22" i="15"/>
  <c r="L22" i="15" s="1"/>
  <c r="C168" i="16" s="1"/>
  <c r="B22" i="15"/>
  <c r="N21" i="15"/>
  <c r="E167" i="16" s="1"/>
  <c r="F21" i="15"/>
  <c r="G21" i="15" s="1"/>
  <c r="E21" i="15"/>
  <c r="D21" i="15"/>
  <c r="M21" i="15" s="1"/>
  <c r="D167" i="16" s="1"/>
  <c r="C21" i="15"/>
  <c r="L21" i="15" s="1"/>
  <c r="C167" i="16" s="1"/>
  <c r="B21" i="15"/>
  <c r="K21" i="15" s="1"/>
  <c r="B167" i="16" s="1"/>
  <c r="N20" i="15"/>
  <c r="E166" i="16" s="1"/>
  <c r="K20" i="15"/>
  <c r="B166" i="16" s="1"/>
  <c r="F20" i="15"/>
  <c r="G20" i="15" s="1"/>
  <c r="E20" i="15"/>
  <c r="D20" i="15"/>
  <c r="M20" i="15" s="1"/>
  <c r="D166" i="16" s="1"/>
  <c r="C20" i="15"/>
  <c r="L20" i="15" s="1"/>
  <c r="C166" i="16" s="1"/>
  <c r="B20" i="15"/>
  <c r="O19" i="15"/>
  <c r="F165" i="16" s="1"/>
  <c r="N19" i="15"/>
  <c r="E165" i="16" s="1"/>
  <c r="G19" i="15"/>
  <c r="F19" i="15"/>
  <c r="E19" i="15"/>
  <c r="D19" i="15"/>
  <c r="M19" i="15" s="1"/>
  <c r="D165" i="16" s="1"/>
  <c r="C19" i="15"/>
  <c r="L19" i="15" s="1"/>
  <c r="C165" i="16" s="1"/>
  <c r="B19" i="15"/>
  <c r="K19" i="15" s="1"/>
  <c r="B165" i="16" s="1"/>
  <c r="N18" i="15"/>
  <c r="E164" i="16" s="1"/>
  <c r="K18" i="15"/>
  <c r="B164" i="16" s="1"/>
  <c r="G18" i="15"/>
  <c r="F18" i="15"/>
  <c r="O18" i="15" s="1"/>
  <c r="E18" i="15"/>
  <c r="D18" i="15"/>
  <c r="M18" i="15" s="1"/>
  <c r="D164" i="16" s="1"/>
  <c r="C18" i="15"/>
  <c r="L18" i="15" s="1"/>
  <c r="C164" i="16" s="1"/>
  <c r="B18" i="15"/>
  <c r="N17" i="15"/>
  <c r="E163" i="16" s="1"/>
  <c r="F17" i="15"/>
  <c r="O17" i="15" s="1"/>
  <c r="F163" i="16" s="1"/>
  <c r="E17" i="15"/>
  <c r="D17" i="15"/>
  <c r="M17" i="15" s="1"/>
  <c r="D163" i="16" s="1"/>
  <c r="C17" i="15"/>
  <c r="L17" i="15" s="1"/>
  <c r="C163" i="16" s="1"/>
  <c r="B17" i="15"/>
  <c r="K17" i="15" s="1"/>
  <c r="B163" i="16" s="1"/>
  <c r="N16" i="15"/>
  <c r="E161" i="16" s="1"/>
  <c r="K16" i="15"/>
  <c r="B161" i="16" s="1"/>
  <c r="G16" i="15"/>
  <c r="F16" i="15"/>
  <c r="E16" i="15"/>
  <c r="D16" i="15"/>
  <c r="M16" i="15" s="1"/>
  <c r="D161" i="16" s="1"/>
  <c r="C16" i="15"/>
  <c r="L16" i="15" s="1"/>
  <c r="C161" i="16" s="1"/>
  <c r="B16" i="15"/>
  <c r="N15" i="15"/>
  <c r="E160" i="16" s="1"/>
  <c r="F15" i="15"/>
  <c r="G15" i="15" s="1"/>
  <c r="E15" i="15"/>
  <c r="D15" i="15"/>
  <c r="M15" i="15" s="1"/>
  <c r="D160" i="16" s="1"/>
  <c r="C15" i="15"/>
  <c r="L15" i="15" s="1"/>
  <c r="C160" i="16" s="1"/>
  <c r="B15" i="15"/>
  <c r="K15" i="15" s="1"/>
  <c r="B160" i="16" s="1"/>
  <c r="N14" i="15"/>
  <c r="E159" i="16" s="1"/>
  <c r="K14" i="15"/>
  <c r="B159" i="16" s="1"/>
  <c r="F14" i="15"/>
  <c r="G14" i="15" s="1"/>
  <c r="E14" i="15"/>
  <c r="D14" i="15"/>
  <c r="M14" i="15" s="1"/>
  <c r="D159" i="16" s="1"/>
  <c r="C14" i="15"/>
  <c r="L14" i="15" s="1"/>
  <c r="C159" i="16" s="1"/>
  <c r="B14" i="15"/>
  <c r="O13" i="15"/>
  <c r="F158" i="16" s="1"/>
  <c r="N13" i="15"/>
  <c r="E158" i="16" s="1"/>
  <c r="G13" i="15"/>
  <c r="F13" i="15"/>
  <c r="E13" i="15"/>
  <c r="D13" i="15"/>
  <c r="M13" i="15" s="1"/>
  <c r="D158" i="16" s="1"/>
  <c r="C13" i="15"/>
  <c r="L13" i="15" s="1"/>
  <c r="C158" i="16" s="1"/>
  <c r="B13" i="15"/>
  <c r="K13" i="15" s="1"/>
  <c r="B158" i="16" s="1"/>
  <c r="N12" i="15"/>
  <c r="E157" i="16" s="1"/>
  <c r="K12" i="15"/>
  <c r="B157" i="16" s="1"/>
  <c r="G12" i="15"/>
  <c r="F12" i="15"/>
  <c r="O12" i="15" s="1"/>
  <c r="E12" i="15"/>
  <c r="D12" i="15"/>
  <c r="M12" i="15" s="1"/>
  <c r="D157" i="16" s="1"/>
  <c r="C12" i="15"/>
  <c r="L12" i="15" s="1"/>
  <c r="C157" i="16" s="1"/>
  <c r="B12" i="15"/>
  <c r="N11" i="15"/>
  <c r="E156" i="16" s="1"/>
  <c r="F11" i="15"/>
  <c r="O11" i="15" s="1"/>
  <c r="F156" i="16" s="1"/>
  <c r="E11" i="15"/>
  <c r="D11" i="15"/>
  <c r="M11" i="15" s="1"/>
  <c r="D156" i="16" s="1"/>
  <c r="C11" i="15"/>
  <c r="L11" i="15" s="1"/>
  <c r="C156" i="16" s="1"/>
  <c r="B11" i="15"/>
  <c r="K11" i="15" s="1"/>
  <c r="B156" i="16" s="1"/>
  <c r="N10" i="15"/>
  <c r="E155" i="16" s="1"/>
  <c r="K10" i="15"/>
  <c r="B155" i="16" s="1"/>
  <c r="G10" i="15"/>
  <c r="F10" i="15"/>
  <c r="E10" i="15"/>
  <c r="D10" i="15"/>
  <c r="M10" i="15" s="1"/>
  <c r="D155" i="16" s="1"/>
  <c r="C10" i="15"/>
  <c r="L10" i="15" s="1"/>
  <c r="C155" i="16" s="1"/>
  <c r="B10" i="15"/>
  <c r="N9" i="15"/>
  <c r="E154" i="16" s="1"/>
  <c r="F9" i="15"/>
  <c r="G9" i="15" s="1"/>
  <c r="E9" i="15"/>
  <c r="D9" i="15"/>
  <c r="M9" i="15" s="1"/>
  <c r="D154" i="16" s="1"/>
  <c r="C9" i="15"/>
  <c r="L9" i="15" s="1"/>
  <c r="C154" i="16" s="1"/>
  <c r="B9" i="15"/>
  <c r="K9" i="15" s="1"/>
  <c r="B154" i="16" s="1"/>
  <c r="I5" i="15"/>
  <c r="P152" i="15" s="1"/>
  <c r="AF8" i="5"/>
  <c r="AE8" i="5"/>
  <c r="AD8" i="5"/>
  <c r="AA8" i="5"/>
  <c r="W8" i="5"/>
  <c r="T8" i="5"/>
  <c r="S8" i="5"/>
  <c r="R8" i="5"/>
  <c r="P8" i="5"/>
  <c r="O8" i="5"/>
  <c r="N8" i="5"/>
  <c r="L8" i="5"/>
  <c r="B5" i="5"/>
  <c r="D202" i="21"/>
  <c r="E201" i="21"/>
  <c r="D201" i="21"/>
  <c r="D200" i="21"/>
  <c r="D199" i="21"/>
  <c r="B199" i="21"/>
  <c r="D215" i="21" s="1"/>
  <c r="D198" i="21"/>
  <c r="E197" i="21"/>
  <c r="D197" i="21"/>
  <c r="B197" i="21"/>
  <c r="A208" i="21" s="1"/>
  <c r="K176" i="21"/>
  <c r="J176" i="21"/>
  <c r="I176" i="21"/>
  <c r="E58" i="21" s="1"/>
  <c r="G176" i="21"/>
  <c r="K175" i="21"/>
  <c r="J175" i="21"/>
  <c r="I175" i="21"/>
  <c r="B201" i="21" s="1"/>
  <c r="G175" i="21"/>
  <c r="J174" i="21"/>
  <c r="K174" i="21" s="1"/>
  <c r="I174" i="21"/>
  <c r="E56" i="21" s="1"/>
  <c r="G174" i="21"/>
  <c r="K173" i="21"/>
  <c r="J173" i="21"/>
  <c r="G173" i="21"/>
  <c r="I173" i="21" s="1"/>
  <c r="J172" i="21"/>
  <c r="K172" i="21" s="1"/>
  <c r="G172" i="21"/>
  <c r="I172" i="21" s="1"/>
  <c r="J171" i="21"/>
  <c r="K171" i="21" s="1"/>
  <c r="I171" i="21"/>
  <c r="G171" i="21"/>
  <c r="J170" i="21"/>
  <c r="K170" i="21" s="1"/>
  <c r="I170" i="21"/>
  <c r="G170" i="21"/>
  <c r="K169" i="21"/>
  <c r="J169" i="21"/>
  <c r="I169" i="21"/>
  <c r="G169" i="21"/>
  <c r="J168" i="21"/>
  <c r="K168" i="21" s="1"/>
  <c r="G168" i="21"/>
  <c r="I168" i="21" s="1"/>
  <c r="K167" i="21"/>
  <c r="J167" i="21"/>
  <c r="G167" i="21"/>
  <c r="I167" i="21" s="1"/>
  <c r="K166" i="21"/>
  <c r="J166" i="21"/>
  <c r="G166" i="21"/>
  <c r="I166" i="21" s="1"/>
  <c r="J165" i="21"/>
  <c r="K165" i="21" s="1"/>
  <c r="G165" i="21"/>
  <c r="I165" i="21" s="1"/>
  <c r="K164" i="21"/>
  <c r="J164" i="21"/>
  <c r="I164" i="21"/>
  <c r="G164" i="21"/>
  <c r="K163" i="21"/>
  <c r="J163" i="21"/>
  <c r="I163" i="21"/>
  <c r="G163" i="21"/>
  <c r="J162" i="21"/>
  <c r="K162" i="21" s="1"/>
  <c r="I162" i="21"/>
  <c r="G162" i="21"/>
  <c r="K161" i="21"/>
  <c r="J161" i="21"/>
  <c r="G161" i="21"/>
  <c r="I161" i="21" s="1"/>
  <c r="K160" i="21"/>
  <c r="J160" i="21"/>
  <c r="I160" i="21"/>
  <c r="G160" i="21"/>
  <c r="K159" i="21"/>
  <c r="J159" i="21"/>
  <c r="I159" i="21"/>
  <c r="G159" i="21"/>
  <c r="K158" i="21"/>
  <c r="J158" i="21"/>
  <c r="I158" i="21"/>
  <c r="G158" i="21"/>
  <c r="K157" i="21"/>
  <c r="J157" i="21"/>
  <c r="I157" i="21"/>
  <c r="G157" i="21"/>
  <c r="J156" i="21"/>
  <c r="K156" i="21" s="1"/>
  <c r="I156" i="21"/>
  <c r="G156" i="21"/>
  <c r="L155" i="21"/>
  <c r="K155" i="21"/>
  <c r="J155" i="21"/>
  <c r="G155" i="21"/>
  <c r="I155" i="21" s="1"/>
  <c r="M155" i="21" s="1"/>
  <c r="E141" i="21"/>
  <c r="D141" i="21"/>
  <c r="C141" i="21"/>
  <c r="B141" i="21"/>
  <c r="A141" i="21"/>
  <c r="E140" i="21"/>
  <c r="D140" i="21"/>
  <c r="C140" i="21"/>
  <c r="B140" i="21"/>
  <c r="A140" i="21"/>
  <c r="E139" i="21"/>
  <c r="D139" i="21"/>
  <c r="C139" i="21"/>
  <c r="B139" i="21"/>
  <c r="A139" i="21"/>
  <c r="E138" i="21"/>
  <c r="D138" i="21"/>
  <c r="C138" i="21"/>
  <c r="B138" i="21"/>
  <c r="A138" i="21"/>
  <c r="E137" i="21"/>
  <c r="D137" i="21"/>
  <c r="C137" i="21"/>
  <c r="B137" i="21"/>
  <c r="A137" i="21"/>
  <c r="E136" i="21"/>
  <c r="D136" i="21"/>
  <c r="C136" i="21"/>
  <c r="B136" i="21"/>
  <c r="A136" i="21"/>
  <c r="E135" i="21"/>
  <c r="D135" i="21"/>
  <c r="C135" i="21"/>
  <c r="B135" i="21"/>
  <c r="A135" i="21"/>
  <c r="E134" i="21"/>
  <c r="D134" i="21"/>
  <c r="C134" i="21"/>
  <c r="B134" i="21"/>
  <c r="A134" i="21"/>
  <c r="E133" i="21"/>
  <c r="D133" i="21"/>
  <c r="C133" i="21"/>
  <c r="B133" i="21"/>
  <c r="A133" i="21"/>
  <c r="E132" i="21"/>
  <c r="D132" i="21"/>
  <c r="C132" i="21"/>
  <c r="B132" i="21"/>
  <c r="A132" i="21"/>
  <c r="E131" i="21"/>
  <c r="D131" i="21"/>
  <c r="C131" i="21"/>
  <c r="B131" i="21"/>
  <c r="A131" i="21"/>
  <c r="E130" i="21"/>
  <c r="D130" i="21"/>
  <c r="C130" i="21"/>
  <c r="B130" i="21"/>
  <c r="A130" i="21"/>
  <c r="E129" i="21"/>
  <c r="D129" i="21"/>
  <c r="C129" i="21"/>
  <c r="B129" i="21"/>
  <c r="A129" i="21"/>
  <c r="E128" i="21"/>
  <c r="D128" i="21"/>
  <c r="C128" i="21"/>
  <c r="B128" i="21"/>
  <c r="A128" i="21"/>
  <c r="E127" i="21"/>
  <c r="D127" i="21"/>
  <c r="C127" i="21"/>
  <c r="B127" i="21"/>
  <c r="A127" i="21"/>
  <c r="E126" i="21"/>
  <c r="D126" i="21"/>
  <c r="C126" i="21"/>
  <c r="B126" i="21"/>
  <c r="A126" i="21"/>
  <c r="E125" i="21"/>
  <c r="D125" i="21"/>
  <c r="C125" i="21"/>
  <c r="B125" i="21"/>
  <c r="A125" i="21"/>
  <c r="E124" i="21"/>
  <c r="D124" i="21"/>
  <c r="C124" i="21"/>
  <c r="B124" i="21"/>
  <c r="A124" i="21"/>
  <c r="E123" i="21"/>
  <c r="D123" i="21"/>
  <c r="C123" i="21"/>
  <c r="B123" i="21"/>
  <c r="A123" i="21"/>
  <c r="E122" i="21"/>
  <c r="D122" i="21"/>
  <c r="C122" i="21"/>
  <c r="B122" i="21"/>
  <c r="A122" i="21"/>
  <c r="E121" i="21"/>
  <c r="D121" i="21"/>
  <c r="C121" i="21"/>
  <c r="B121" i="21"/>
  <c r="A121" i="21"/>
  <c r="E120" i="21"/>
  <c r="D120" i="21"/>
  <c r="C120" i="21"/>
  <c r="B120" i="21"/>
  <c r="A120" i="21"/>
  <c r="E119" i="21"/>
  <c r="D119" i="21"/>
  <c r="C119" i="21"/>
  <c r="B119" i="21"/>
  <c r="A119" i="21"/>
  <c r="E118" i="21"/>
  <c r="D118" i="21"/>
  <c r="C118" i="21"/>
  <c r="B118" i="21"/>
  <c r="A118" i="21"/>
  <c r="E117" i="21"/>
  <c r="D117" i="21"/>
  <c r="C117" i="21"/>
  <c r="B117" i="21"/>
  <c r="A117" i="21"/>
  <c r="E116" i="21"/>
  <c r="D116" i="21"/>
  <c r="C116" i="21"/>
  <c r="B116" i="21"/>
  <c r="A116" i="21"/>
  <c r="E115" i="21"/>
  <c r="D115" i="21"/>
  <c r="C115" i="21"/>
  <c r="B115" i="21"/>
  <c r="A115" i="21"/>
  <c r="E114" i="21"/>
  <c r="D114" i="21"/>
  <c r="C114" i="21"/>
  <c r="B114" i="21"/>
  <c r="A114" i="21"/>
  <c r="E113" i="21"/>
  <c r="D113" i="21"/>
  <c r="C113" i="21"/>
  <c r="B113" i="21"/>
  <c r="A113" i="21"/>
  <c r="E112" i="21"/>
  <c r="D112" i="21"/>
  <c r="C112" i="21"/>
  <c r="B112" i="21"/>
  <c r="A112" i="21"/>
  <c r="E111" i="21"/>
  <c r="D111" i="21"/>
  <c r="C111" i="21"/>
  <c r="B111" i="21"/>
  <c r="A111" i="21"/>
  <c r="E110" i="21"/>
  <c r="D110" i="21"/>
  <c r="C110" i="21"/>
  <c r="B110" i="21"/>
  <c r="A110" i="21"/>
  <c r="E109" i="21"/>
  <c r="D109" i="21"/>
  <c r="C109" i="21"/>
  <c r="B109" i="21"/>
  <c r="A109" i="21"/>
  <c r="E108" i="21"/>
  <c r="D108" i="21"/>
  <c r="C108" i="21"/>
  <c r="B108" i="21"/>
  <c r="A108" i="21"/>
  <c r="E107" i="21"/>
  <c r="D107" i="21"/>
  <c r="C107" i="21"/>
  <c r="B107" i="21"/>
  <c r="A107" i="21"/>
  <c r="E106" i="21"/>
  <c r="D106" i="21"/>
  <c r="C106" i="21"/>
  <c r="B106" i="21"/>
  <c r="A106" i="21"/>
  <c r="E105" i="21"/>
  <c r="D105" i="21"/>
  <c r="C105" i="21"/>
  <c r="B105" i="21"/>
  <c r="A105" i="21"/>
  <c r="H104" i="21"/>
  <c r="E104" i="21"/>
  <c r="D104" i="21"/>
  <c r="C104" i="21"/>
  <c r="B104" i="21"/>
  <c r="A104" i="21"/>
  <c r="C58" i="21"/>
  <c r="B58" i="21"/>
  <c r="A58" i="21"/>
  <c r="F57" i="21"/>
  <c r="G133" i="21" s="1"/>
  <c r="C57" i="21"/>
  <c r="B57" i="21"/>
  <c r="A57" i="21"/>
  <c r="C56" i="21"/>
  <c r="B56" i="21"/>
  <c r="A56" i="21"/>
  <c r="E55" i="21"/>
  <c r="F134" i="21" s="1"/>
  <c r="C55" i="21"/>
  <c r="B55" i="21"/>
  <c r="A55" i="21"/>
  <c r="C54" i="21"/>
  <c r="B54" i="21"/>
  <c r="A54" i="21"/>
  <c r="G53" i="21"/>
  <c r="F54" i="21" s="1"/>
  <c r="F53" i="21"/>
  <c r="G109" i="21" s="1"/>
  <c r="E53" i="21"/>
  <c r="F109" i="21" s="1"/>
  <c r="C53" i="21"/>
  <c r="B53" i="21"/>
  <c r="A53" i="21"/>
  <c r="D224" i="20"/>
  <c r="D223" i="20"/>
  <c r="D222" i="20"/>
  <c r="D221" i="20"/>
  <c r="D220" i="20"/>
  <c r="D219" i="20"/>
  <c r="D218" i="20"/>
  <c r="E217" i="20"/>
  <c r="D217" i="20"/>
  <c r="L166" i="20"/>
  <c r="E166" i="20"/>
  <c r="D30" i="5" s="1"/>
  <c r="E165" i="20"/>
  <c r="D29" i="5" s="1"/>
  <c r="E164" i="20"/>
  <c r="D28" i="5" s="1"/>
  <c r="E163" i="20"/>
  <c r="D27" i="5" s="1"/>
  <c r="E162" i="20"/>
  <c r="D26" i="5" s="1"/>
  <c r="E161" i="20"/>
  <c r="D25" i="5" s="1"/>
  <c r="E160" i="20"/>
  <c r="D24" i="5" s="1"/>
  <c r="E159" i="20"/>
  <c r="D23" i="5" s="1"/>
  <c r="E158" i="20"/>
  <c r="D22" i="5" s="1"/>
  <c r="E157" i="20"/>
  <c r="D21" i="5" s="1"/>
  <c r="E156" i="20"/>
  <c r="D20" i="5" s="1"/>
  <c r="E155" i="20"/>
  <c r="D19" i="5" s="1"/>
  <c r="E154" i="20"/>
  <c r="D18" i="5" s="1"/>
  <c r="E153" i="20"/>
  <c r="D17" i="5" s="1"/>
  <c r="E152" i="20"/>
  <c r="E46" i="20" s="1"/>
  <c r="E151" i="20"/>
  <c r="D15" i="5" s="1"/>
  <c r="E150" i="20"/>
  <c r="D14" i="5" s="1"/>
  <c r="E149" i="20"/>
  <c r="B218" i="20" s="1"/>
  <c r="D229" i="20" s="1"/>
  <c r="E148" i="20"/>
  <c r="D12" i="5" s="1"/>
  <c r="E147" i="20"/>
  <c r="D11" i="5" s="1"/>
  <c r="E146" i="20"/>
  <c r="D10" i="5" s="1"/>
  <c r="G145" i="20"/>
  <c r="E145" i="20"/>
  <c r="D9" i="5" s="1"/>
  <c r="E129" i="20"/>
  <c r="D129" i="20"/>
  <c r="C129" i="20"/>
  <c r="B129" i="20"/>
  <c r="A129" i="20"/>
  <c r="E128" i="20"/>
  <c r="D128" i="20"/>
  <c r="C128" i="20"/>
  <c r="B128" i="20"/>
  <c r="A128" i="20"/>
  <c r="E127" i="20"/>
  <c r="D127" i="20"/>
  <c r="C127" i="20"/>
  <c r="B127" i="20"/>
  <c r="A127" i="20"/>
  <c r="E126" i="20"/>
  <c r="D126" i="20"/>
  <c r="C126" i="20"/>
  <c r="B126" i="20"/>
  <c r="A126" i="20"/>
  <c r="E125" i="20"/>
  <c r="D125" i="20"/>
  <c r="C125" i="20"/>
  <c r="B125" i="20"/>
  <c r="A125" i="20"/>
  <c r="E124" i="20"/>
  <c r="D124" i="20"/>
  <c r="C124" i="20"/>
  <c r="B124" i="20"/>
  <c r="A124" i="20"/>
  <c r="E123" i="20"/>
  <c r="D123" i="20"/>
  <c r="C123" i="20"/>
  <c r="B123" i="20"/>
  <c r="A123" i="20"/>
  <c r="E122" i="20"/>
  <c r="D122" i="20"/>
  <c r="C122" i="20"/>
  <c r="B122" i="20"/>
  <c r="A122" i="20"/>
  <c r="E121" i="20"/>
  <c r="D121" i="20"/>
  <c r="C121" i="20"/>
  <c r="B121" i="20"/>
  <c r="A121" i="20"/>
  <c r="E120" i="20"/>
  <c r="D120" i="20"/>
  <c r="C120" i="20"/>
  <c r="B120" i="20"/>
  <c r="A120" i="20"/>
  <c r="E119" i="20"/>
  <c r="D119" i="20"/>
  <c r="C119" i="20"/>
  <c r="B119" i="20"/>
  <c r="A119" i="20"/>
  <c r="E118" i="20"/>
  <c r="D118" i="20"/>
  <c r="C118" i="20"/>
  <c r="B118" i="20"/>
  <c r="A118" i="20"/>
  <c r="E117" i="20"/>
  <c r="D117" i="20"/>
  <c r="C117" i="20"/>
  <c r="B117" i="20"/>
  <c r="A117" i="20"/>
  <c r="E116" i="20"/>
  <c r="D116" i="20"/>
  <c r="C116" i="20"/>
  <c r="B116" i="20"/>
  <c r="A116" i="20"/>
  <c r="E115" i="20"/>
  <c r="D115" i="20"/>
  <c r="C115" i="20"/>
  <c r="B115" i="20"/>
  <c r="A115" i="20"/>
  <c r="E114" i="20"/>
  <c r="D114" i="20"/>
  <c r="C114" i="20"/>
  <c r="B114" i="20"/>
  <c r="A114" i="20"/>
  <c r="E113" i="20"/>
  <c r="D113" i="20"/>
  <c r="C113" i="20"/>
  <c r="B113" i="20"/>
  <c r="A113" i="20"/>
  <c r="E112" i="20"/>
  <c r="D112" i="20"/>
  <c r="C112" i="20"/>
  <c r="B112" i="20"/>
  <c r="A112" i="20"/>
  <c r="E111" i="20"/>
  <c r="D111" i="20"/>
  <c r="C111" i="20"/>
  <c r="B111" i="20"/>
  <c r="A111" i="20"/>
  <c r="E110" i="20"/>
  <c r="D110" i="20"/>
  <c r="C110" i="20"/>
  <c r="B110" i="20"/>
  <c r="A110" i="20"/>
  <c r="E109" i="20"/>
  <c r="D109" i="20"/>
  <c r="C109" i="20"/>
  <c r="B109" i="20"/>
  <c r="A109" i="20"/>
  <c r="E108" i="20"/>
  <c r="D108" i="20"/>
  <c r="C108" i="20"/>
  <c r="B108" i="20"/>
  <c r="A108" i="20"/>
  <c r="E107" i="20"/>
  <c r="D107" i="20"/>
  <c r="C107" i="20"/>
  <c r="B107" i="20"/>
  <c r="A107" i="20"/>
  <c r="E106" i="20"/>
  <c r="D106" i="20"/>
  <c r="C106" i="20"/>
  <c r="B106" i="20"/>
  <c r="A106" i="20"/>
  <c r="E105" i="20"/>
  <c r="D105" i="20"/>
  <c r="C105" i="20"/>
  <c r="B105" i="20"/>
  <c r="A105" i="20"/>
  <c r="E104" i="20"/>
  <c r="D104" i="20"/>
  <c r="C104" i="20"/>
  <c r="B104" i="20"/>
  <c r="A104" i="20"/>
  <c r="E49" i="20"/>
  <c r="F121" i="20" s="1"/>
  <c r="C49" i="20"/>
  <c r="B49" i="20"/>
  <c r="A49" i="20"/>
  <c r="C48" i="20"/>
  <c r="B48" i="20"/>
  <c r="A48" i="20"/>
  <c r="E47" i="20"/>
  <c r="F122" i="20" s="1"/>
  <c r="C47" i="20"/>
  <c r="B47" i="20"/>
  <c r="A47" i="20"/>
  <c r="C46" i="20"/>
  <c r="B46" i="20"/>
  <c r="A46" i="20"/>
  <c r="C45" i="20"/>
  <c r="B45" i="20"/>
  <c r="A45" i="20"/>
  <c r="E44" i="20"/>
  <c r="F105" i="20" s="1"/>
  <c r="C44" i="20"/>
  <c r="B44" i="20"/>
  <c r="A44" i="20"/>
  <c r="E43" i="20"/>
  <c r="F114" i="20" s="1"/>
  <c r="C43" i="20"/>
  <c r="B43" i="20"/>
  <c r="A43" i="20"/>
  <c r="F42" i="20"/>
  <c r="G104" i="20" s="1"/>
  <c r="E42" i="20"/>
  <c r="F104" i="20" s="1"/>
  <c r="C42" i="20"/>
  <c r="B42" i="20"/>
  <c r="A42" i="20"/>
  <c r="E64" i="3"/>
  <c r="D64" i="3"/>
  <c r="B64" i="3"/>
  <c r="D63" i="3"/>
  <c r="E63" i="3" s="1"/>
  <c r="F63" i="3" s="1"/>
  <c r="C63" i="3"/>
  <c r="B63" i="3"/>
  <c r="F62" i="3"/>
  <c r="E62" i="3"/>
  <c r="D62" i="3"/>
  <c r="C62" i="3"/>
  <c r="B62" i="3"/>
  <c r="E61" i="3"/>
  <c r="D61" i="3"/>
  <c r="B61" i="3"/>
  <c r="D60" i="3"/>
  <c r="E60" i="3" s="1"/>
  <c r="F60" i="3" s="1"/>
  <c r="C60" i="3"/>
  <c r="B60" i="3"/>
  <c r="D59" i="3"/>
  <c r="E59" i="3" s="1"/>
  <c r="F59" i="3" s="1"/>
  <c r="B59" i="3"/>
  <c r="D58" i="3"/>
  <c r="E58" i="3" s="1"/>
  <c r="F58" i="3" s="1"/>
  <c r="C58" i="3"/>
  <c r="B58" i="3"/>
  <c r="D57" i="3"/>
  <c r="E57" i="3" s="1"/>
  <c r="B57" i="3"/>
  <c r="E56" i="3"/>
  <c r="D56" i="3"/>
  <c r="C56" i="3"/>
  <c r="F56" i="3" s="1"/>
  <c r="B56" i="3"/>
  <c r="E55" i="3"/>
  <c r="D55" i="3"/>
  <c r="B55" i="3"/>
  <c r="E54" i="3"/>
  <c r="D54" i="3"/>
  <c r="B54" i="3"/>
  <c r="E53" i="3"/>
  <c r="F53" i="3" s="1"/>
  <c r="D53" i="3"/>
  <c r="C53" i="3"/>
  <c r="B53" i="3"/>
  <c r="E52" i="3"/>
  <c r="D52" i="3"/>
  <c r="B52" i="3"/>
  <c r="D51" i="3"/>
  <c r="E51" i="3" s="1"/>
  <c r="F51" i="3" s="1"/>
  <c r="C51" i="3"/>
  <c r="B51" i="3"/>
  <c r="F50" i="3"/>
  <c r="E50" i="3"/>
  <c r="D50" i="3"/>
  <c r="C50" i="3"/>
  <c r="B50" i="3"/>
  <c r="E49" i="3"/>
  <c r="D49" i="3"/>
  <c r="B49" i="3"/>
  <c r="D48" i="3"/>
  <c r="E48" i="3" s="1"/>
  <c r="F48" i="3" s="1"/>
  <c r="C48" i="3"/>
  <c r="B48" i="3"/>
  <c r="D47" i="3"/>
  <c r="E47" i="3" s="1"/>
  <c r="F47" i="3" s="1"/>
  <c r="B47" i="3"/>
  <c r="D46" i="3"/>
  <c r="E46" i="3" s="1"/>
  <c r="F46" i="3" s="1"/>
  <c r="C46" i="3"/>
  <c r="B46" i="3"/>
  <c r="D45" i="3"/>
  <c r="E45" i="3" s="1"/>
  <c r="B45" i="3"/>
  <c r="E44" i="3"/>
  <c r="D44" i="3"/>
  <c r="C44" i="3"/>
  <c r="F44" i="3" s="1"/>
  <c r="B44" i="3"/>
  <c r="E43" i="3"/>
  <c r="D43" i="3"/>
  <c r="B43" i="3"/>
  <c r="B35" i="3"/>
  <c r="C35" i="3" s="1"/>
  <c r="C34" i="3"/>
  <c r="B34" i="3"/>
  <c r="B33" i="3"/>
  <c r="C33" i="3" s="1"/>
  <c r="C32" i="3"/>
  <c r="B32" i="3"/>
  <c r="I27" i="3"/>
  <c r="E364" i="15" s="1"/>
  <c r="I26" i="3"/>
  <c r="I25" i="3"/>
  <c r="I24" i="3"/>
  <c r="C61" i="3" s="1"/>
  <c r="F61" i="3" s="1"/>
  <c r="I23" i="3"/>
  <c r="I22" i="3"/>
  <c r="C59" i="3" s="1"/>
  <c r="I21" i="3"/>
  <c r="I20" i="3"/>
  <c r="I19" i="3"/>
  <c r="I18" i="3"/>
  <c r="C55" i="3" s="1"/>
  <c r="I17" i="3"/>
  <c r="I16" i="3"/>
  <c r="I15" i="3"/>
  <c r="E352" i="15" s="1"/>
  <c r="I14" i="3"/>
  <c r="I13" i="3"/>
  <c r="I12" i="3"/>
  <c r="C49" i="3" s="1"/>
  <c r="F49" i="3" s="1"/>
  <c r="I11" i="3"/>
  <c r="I10" i="3"/>
  <c r="C47" i="3" s="1"/>
  <c r="I9" i="3"/>
  <c r="I8" i="3"/>
  <c r="I7" i="3"/>
  <c r="I6" i="3"/>
  <c r="E343" i="15" s="1"/>
  <c r="G128" i="21" l="1"/>
  <c r="G108" i="21"/>
  <c r="G107" i="21"/>
  <c r="G105" i="21"/>
  <c r="F55" i="3"/>
  <c r="F164" i="16"/>
  <c r="P18" i="15"/>
  <c r="G164" i="16" s="1"/>
  <c r="F201" i="21"/>
  <c r="G216" i="21" s="1"/>
  <c r="G215" i="21"/>
  <c r="B198" i="21"/>
  <c r="D208" i="21" s="1"/>
  <c r="E54" i="21"/>
  <c r="F141" i="21"/>
  <c r="F140" i="21"/>
  <c r="F139" i="21"/>
  <c r="F138" i="21"/>
  <c r="F137" i="21"/>
  <c r="F136" i="21"/>
  <c r="F135" i="21"/>
  <c r="F157" i="16"/>
  <c r="P12" i="15"/>
  <c r="G157" i="16" s="1"/>
  <c r="FE76" i="16"/>
  <c r="B38" i="16"/>
  <c r="L157" i="21"/>
  <c r="M157" i="21" s="1"/>
  <c r="L156" i="21"/>
  <c r="M156" i="21" s="1"/>
  <c r="L158" i="21" s="1"/>
  <c r="M158" i="21" s="1"/>
  <c r="L159" i="21" s="1"/>
  <c r="M159" i="21" s="1"/>
  <c r="F64" i="3"/>
  <c r="F116" i="20"/>
  <c r="F115" i="20"/>
  <c r="F112" i="20"/>
  <c r="F111" i="20"/>
  <c r="F110" i="20"/>
  <c r="F109" i="20"/>
  <c r="F112" i="21"/>
  <c r="F111" i="21"/>
  <c r="F170" i="16"/>
  <c r="P24" i="15"/>
  <c r="G170" i="16" s="1"/>
  <c r="E354" i="15"/>
  <c r="E351" i="15"/>
  <c r="E363" i="15"/>
  <c r="E45" i="20"/>
  <c r="F106" i="20" s="1"/>
  <c r="B200" i="21"/>
  <c r="G208" i="21" s="1"/>
  <c r="D13" i="5"/>
  <c r="O9" i="15"/>
  <c r="O15" i="15"/>
  <c r="O21" i="15"/>
  <c r="C351" i="15"/>
  <c r="I201" i="15"/>
  <c r="E353" i="15"/>
  <c r="B221" i="20"/>
  <c r="M236" i="20" s="1"/>
  <c r="B224" i="20"/>
  <c r="J243" i="20" s="1"/>
  <c r="B202" i="21"/>
  <c r="J208" i="21" s="1"/>
  <c r="O14" i="15"/>
  <c r="F159" i="16" s="1"/>
  <c r="O20" i="15"/>
  <c r="F166" i="16" s="1"/>
  <c r="G28" i="15"/>
  <c r="O28" i="15"/>
  <c r="F174" i="16" s="1"/>
  <c r="G31" i="15"/>
  <c r="O31" i="15"/>
  <c r="F177" i="16" s="1"/>
  <c r="G34" i="15"/>
  <c r="O34" i="15"/>
  <c r="F180" i="16" s="1"/>
  <c r="G37" i="15"/>
  <c r="O37" i="15"/>
  <c r="F183" i="16" s="1"/>
  <c r="G40" i="15"/>
  <c r="O40" i="15"/>
  <c r="F186" i="16" s="1"/>
  <c r="G43" i="15"/>
  <c r="O43" i="15"/>
  <c r="F189" i="16" s="1"/>
  <c r="G46" i="15"/>
  <c r="O46" i="15"/>
  <c r="F192" i="16" s="1"/>
  <c r="G49" i="15"/>
  <c r="O49" i="15"/>
  <c r="F195" i="16" s="1"/>
  <c r="G52" i="15"/>
  <c r="O52" i="15"/>
  <c r="F198" i="16" s="1"/>
  <c r="G55" i="15"/>
  <c r="O55" i="15"/>
  <c r="F201" i="16" s="1"/>
  <c r="G58" i="15"/>
  <c r="O58" i="15"/>
  <c r="F204" i="16" s="1"/>
  <c r="G61" i="15"/>
  <c r="O61" i="15"/>
  <c r="F207" i="16" s="1"/>
  <c r="G64" i="15"/>
  <c r="O64" i="15"/>
  <c r="F210" i="16" s="1"/>
  <c r="G67" i="15"/>
  <c r="O67" i="15"/>
  <c r="F213" i="16" s="1"/>
  <c r="G70" i="15"/>
  <c r="O70" i="15"/>
  <c r="F217" i="16" s="1"/>
  <c r="G73" i="15"/>
  <c r="O73" i="15"/>
  <c r="F220" i="16" s="1"/>
  <c r="C90" i="10"/>
  <c r="C177" i="10"/>
  <c r="P14" i="15"/>
  <c r="G159" i="16" s="1"/>
  <c r="P20" i="15"/>
  <c r="G166" i="16" s="1"/>
  <c r="C344" i="15"/>
  <c r="I182" i="15"/>
  <c r="C84" i="10"/>
  <c r="E43" i="14"/>
  <c r="H218" i="15"/>
  <c r="F88" i="15"/>
  <c r="H254" i="15"/>
  <c r="I254" i="15" s="1"/>
  <c r="C142" i="10" s="1"/>
  <c r="I275" i="15"/>
  <c r="F124" i="15"/>
  <c r="H290" i="15"/>
  <c r="C343" i="15"/>
  <c r="I175" i="15"/>
  <c r="I261" i="15"/>
  <c r="C38" i="10"/>
  <c r="C40" i="16"/>
  <c r="B11" i="14"/>
  <c r="B57" i="10"/>
  <c r="FE100" i="16"/>
  <c r="B59" i="16"/>
  <c r="E344" i="15"/>
  <c r="E356" i="15"/>
  <c r="G42" i="20"/>
  <c r="X8" i="5"/>
  <c r="G11" i="15"/>
  <c r="P13" i="15"/>
  <c r="G158" i="16" s="1"/>
  <c r="G17" i="15"/>
  <c r="P19" i="15"/>
  <c r="G165" i="16" s="1"/>
  <c r="G23" i="15"/>
  <c r="P25" i="15"/>
  <c r="G171" i="16" s="1"/>
  <c r="P28" i="15"/>
  <c r="G174" i="16" s="1"/>
  <c r="P31" i="15"/>
  <c r="G177" i="16" s="1"/>
  <c r="P34" i="15"/>
  <c r="G180" i="16" s="1"/>
  <c r="P37" i="15"/>
  <c r="G183" i="16" s="1"/>
  <c r="P43" i="15"/>
  <c r="G189" i="16" s="1"/>
  <c r="P46" i="15"/>
  <c r="G192" i="16" s="1"/>
  <c r="P49" i="15"/>
  <c r="G195" i="16" s="1"/>
  <c r="P52" i="15"/>
  <c r="G198" i="16" s="1"/>
  <c r="P55" i="15"/>
  <c r="G201" i="16" s="1"/>
  <c r="P61" i="15"/>
  <c r="G207" i="16" s="1"/>
  <c r="P64" i="15"/>
  <c r="G210" i="16" s="1"/>
  <c r="P67" i="15"/>
  <c r="G213" i="16" s="1"/>
  <c r="P70" i="15"/>
  <c r="G217" i="16" s="1"/>
  <c r="P73" i="15"/>
  <c r="G220" i="16" s="1"/>
  <c r="E355" i="15"/>
  <c r="E345" i="15"/>
  <c r="E357" i="15"/>
  <c r="C54" i="3"/>
  <c r="F54" i="3" s="1"/>
  <c r="H145" i="20"/>
  <c r="B217" i="20"/>
  <c r="A229" i="20" s="1"/>
  <c r="B220" i="20"/>
  <c r="J229" i="20" s="1"/>
  <c r="B223" i="20"/>
  <c r="D236" i="20" s="1"/>
  <c r="E57" i="21"/>
  <c r="F104" i="21"/>
  <c r="F106" i="21"/>
  <c r="F110" i="21"/>
  <c r="F132" i="21"/>
  <c r="E9" i="5"/>
  <c r="V8" i="5"/>
  <c r="U8" i="5"/>
  <c r="AC8" i="5"/>
  <c r="Q8" i="5"/>
  <c r="Y8" i="5"/>
  <c r="G27" i="15"/>
  <c r="O27" i="15"/>
  <c r="F173" i="16" s="1"/>
  <c r="G30" i="15"/>
  <c r="O30" i="15"/>
  <c r="F176" i="16" s="1"/>
  <c r="G33" i="15"/>
  <c r="O33" i="15"/>
  <c r="F179" i="16" s="1"/>
  <c r="G36" i="15"/>
  <c r="O36" i="15"/>
  <c r="F182" i="16" s="1"/>
  <c r="G39" i="15"/>
  <c r="O39" i="15"/>
  <c r="F185" i="16" s="1"/>
  <c r="G42" i="15"/>
  <c r="O42" i="15"/>
  <c r="F188" i="16" s="1"/>
  <c r="G45" i="15"/>
  <c r="O45" i="15"/>
  <c r="F191" i="16" s="1"/>
  <c r="G48" i="15"/>
  <c r="O48" i="15"/>
  <c r="F194" i="16" s="1"/>
  <c r="G51" i="15"/>
  <c r="O51" i="15"/>
  <c r="F197" i="16" s="1"/>
  <c r="G54" i="15"/>
  <c r="O54" i="15"/>
  <c r="F200" i="16" s="1"/>
  <c r="G57" i="15"/>
  <c r="O57" i="15"/>
  <c r="F203" i="16" s="1"/>
  <c r="G60" i="15"/>
  <c r="O60" i="15"/>
  <c r="F206" i="16" s="1"/>
  <c r="G63" i="15"/>
  <c r="O63" i="15"/>
  <c r="F209" i="16" s="1"/>
  <c r="G66" i="15"/>
  <c r="O66" i="15"/>
  <c r="F212" i="16" s="1"/>
  <c r="G69" i="15"/>
  <c r="O69" i="15"/>
  <c r="F216" i="16" s="1"/>
  <c r="G72" i="15"/>
  <c r="O72" i="15"/>
  <c r="F219" i="16" s="1"/>
  <c r="G75" i="15"/>
  <c r="O75" i="15"/>
  <c r="F222" i="16" s="1"/>
  <c r="C41" i="10"/>
  <c r="C43" i="16"/>
  <c r="C122" i="10"/>
  <c r="F197" i="21"/>
  <c r="E346" i="15"/>
  <c r="E358" i="15"/>
  <c r="G104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9" i="21"/>
  <c r="G130" i="21"/>
  <c r="G131" i="21"/>
  <c r="K8" i="5"/>
  <c r="Z8" i="5"/>
  <c r="C72" i="10"/>
  <c r="D348" i="15"/>
  <c r="E35" i="14"/>
  <c r="H206" i="15"/>
  <c r="F76" i="15"/>
  <c r="H242" i="15"/>
  <c r="I242" i="15" s="1"/>
  <c r="C130" i="10" s="1"/>
  <c r="F112" i="15"/>
  <c r="H278" i="15"/>
  <c r="I278" i="15" s="1"/>
  <c r="C166" i="10" s="1"/>
  <c r="E71" i="14"/>
  <c r="F148" i="15"/>
  <c r="H314" i="15"/>
  <c r="I314" i="15" s="1"/>
  <c r="C202" i="10" s="1"/>
  <c r="C52" i="3"/>
  <c r="F52" i="3" s="1"/>
  <c r="C64" i="3"/>
  <c r="H109" i="21"/>
  <c r="E347" i="15"/>
  <c r="E348" i="15"/>
  <c r="E360" i="15"/>
  <c r="C45" i="3"/>
  <c r="F45" i="3" s="1"/>
  <c r="C57" i="3"/>
  <c r="F57" i="3" s="1"/>
  <c r="E48" i="20"/>
  <c r="F107" i="20"/>
  <c r="F108" i="20"/>
  <c r="F113" i="20"/>
  <c r="F117" i="20"/>
  <c r="F118" i="20"/>
  <c r="F119" i="20"/>
  <c r="F120" i="20"/>
  <c r="F55" i="21"/>
  <c r="M8" i="5"/>
  <c r="AB8" i="5"/>
  <c r="D16" i="5"/>
  <c r="P11" i="15"/>
  <c r="G156" i="16" s="1"/>
  <c r="P17" i="15"/>
  <c r="G163" i="16" s="1"/>
  <c r="P23" i="15"/>
  <c r="G169" i="16" s="1"/>
  <c r="P30" i="15"/>
  <c r="G176" i="16" s="1"/>
  <c r="P33" i="15"/>
  <c r="G179" i="16" s="1"/>
  <c r="P39" i="15"/>
  <c r="G185" i="16" s="1"/>
  <c r="P42" i="15"/>
  <c r="G188" i="16" s="1"/>
  <c r="P45" i="15"/>
  <c r="G191" i="16" s="1"/>
  <c r="P48" i="15"/>
  <c r="G194" i="16" s="1"/>
  <c r="P51" i="15"/>
  <c r="G197" i="16" s="1"/>
  <c r="P57" i="15"/>
  <c r="G203" i="16" s="1"/>
  <c r="P66" i="15"/>
  <c r="G212" i="16" s="1"/>
  <c r="P69" i="15"/>
  <c r="G216" i="16" s="1"/>
  <c r="P75" i="15"/>
  <c r="G222" i="16" s="1"/>
  <c r="E349" i="15"/>
  <c r="B219" i="20"/>
  <c r="G229" i="20" s="1"/>
  <c r="B222" i="20"/>
  <c r="G236" i="20" s="1"/>
  <c r="O10" i="15"/>
  <c r="O16" i="15"/>
  <c r="O22" i="15"/>
  <c r="G26" i="15"/>
  <c r="O26" i="15"/>
  <c r="G29" i="15"/>
  <c r="O29" i="15"/>
  <c r="G32" i="15"/>
  <c r="O32" i="15"/>
  <c r="G35" i="15"/>
  <c r="O35" i="15"/>
  <c r="G38" i="15"/>
  <c r="O38" i="15"/>
  <c r="G41" i="15"/>
  <c r="O41" i="15"/>
  <c r="G44" i="15"/>
  <c r="O44" i="15"/>
  <c r="G47" i="15"/>
  <c r="O47" i="15"/>
  <c r="G50" i="15"/>
  <c r="O50" i="15"/>
  <c r="G53" i="15"/>
  <c r="O53" i="15"/>
  <c r="G56" i="15"/>
  <c r="O56" i="15"/>
  <c r="G59" i="15"/>
  <c r="O59" i="15"/>
  <c r="G62" i="15"/>
  <c r="O62" i="15"/>
  <c r="G65" i="15"/>
  <c r="O65" i="15"/>
  <c r="G68" i="15"/>
  <c r="O68" i="15"/>
  <c r="G71" i="15"/>
  <c r="O71" i="15"/>
  <c r="G74" i="15"/>
  <c r="O74" i="15"/>
  <c r="C74" i="10"/>
  <c r="C196" i="10"/>
  <c r="D364" i="15"/>
  <c r="FE86" i="16"/>
  <c r="B47" i="16"/>
  <c r="E359" i="15"/>
  <c r="E361" i="15"/>
  <c r="E350" i="15"/>
  <c r="E362" i="15"/>
  <c r="C43" i="3"/>
  <c r="F43" i="3" s="1"/>
  <c r="F121" i="18"/>
  <c r="F99" i="18"/>
  <c r="F77" i="18"/>
  <c r="H194" i="15"/>
  <c r="I194" i="15" s="1"/>
  <c r="C82" i="10" s="1"/>
  <c r="E55" i="14"/>
  <c r="H230" i="15"/>
  <c r="I230" i="15" s="1"/>
  <c r="C118" i="10" s="1"/>
  <c r="F100" i="15"/>
  <c r="H266" i="15"/>
  <c r="I266" i="15" s="1"/>
  <c r="C154" i="10" s="1"/>
  <c r="E59" i="14"/>
  <c r="F136" i="15"/>
  <c r="H302" i="15"/>
  <c r="I302" i="15" s="1"/>
  <c r="C190" i="10" s="1"/>
  <c r="O77" i="15"/>
  <c r="O78" i="15"/>
  <c r="O79" i="15"/>
  <c r="O80" i="15"/>
  <c r="F227" i="16" s="1"/>
  <c r="O81" i="15"/>
  <c r="O82" i="15"/>
  <c r="O83" i="15"/>
  <c r="O84" i="15"/>
  <c r="F231" i="16" s="1"/>
  <c r="O85" i="15"/>
  <c r="O86" i="15"/>
  <c r="F233" i="16" s="1"/>
  <c r="O87" i="15"/>
  <c r="O89" i="15"/>
  <c r="O90" i="15"/>
  <c r="O91" i="15"/>
  <c r="O92" i="15"/>
  <c r="O93" i="15"/>
  <c r="F240" i="16" s="1"/>
  <c r="O94" i="15"/>
  <c r="O95" i="15"/>
  <c r="O96" i="15"/>
  <c r="O97" i="15"/>
  <c r="O98" i="15"/>
  <c r="O99" i="15"/>
  <c r="O101" i="15"/>
  <c r="O102" i="15"/>
  <c r="O103" i="15"/>
  <c r="O104" i="15"/>
  <c r="O105" i="15"/>
  <c r="O106" i="15"/>
  <c r="O107" i="15"/>
  <c r="O108" i="15"/>
  <c r="O109" i="15"/>
  <c r="O110" i="15"/>
  <c r="O111" i="15"/>
  <c r="O113" i="15"/>
  <c r="O114" i="15"/>
  <c r="O115" i="15"/>
  <c r="O116" i="15"/>
  <c r="O117" i="15"/>
  <c r="O118" i="15"/>
  <c r="O119" i="15"/>
  <c r="O120" i="15"/>
  <c r="O121" i="15"/>
  <c r="O122" i="15"/>
  <c r="O123" i="15"/>
  <c r="O125" i="15"/>
  <c r="O126" i="15"/>
  <c r="O127" i="15"/>
  <c r="O128" i="15"/>
  <c r="O129" i="15"/>
  <c r="O130" i="15"/>
  <c r="O131" i="15"/>
  <c r="O132" i="15"/>
  <c r="O133" i="15"/>
  <c r="O134" i="15"/>
  <c r="O135" i="15"/>
  <c r="O137" i="15"/>
  <c r="O138" i="15"/>
  <c r="O139" i="15"/>
  <c r="O140" i="15"/>
  <c r="O141" i="15"/>
  <c r="O142" i="15"/>
  <c r="O143" i="15"/>
  <c r="O144" i="15"/>
  <c r="O145" i="15"/>
  <c r="O146" i="15"/>
  <c r="O147" i="15"/>
  <c r="F116" i="18"/>
  <c r="F72" i="18"/>
  <c r="F94" i="18"/>
  <c r="F128" i="18"/>
  <c r="F84" i="18"/>
  <c r="F106" i="18"/>
  <c r="C350" i="15"/>
  <c r="F92" i="18"/>
  <c r="F114" i="18"/>
  <c r="F70" i="18"/>
  <c r="F104" i="18"/>
  <c r="F126" i="18"/>
  <c r="F82" i="18"/>
  <c r="C352" i="15"/>
  <c r="B6" i="14"/>
  <c r="B52" i="10"/>
  <c r="H187" i="15"/>
  <c r="I187" i="15" s="1"/>
  <c r="C75" i="10" s="1"/>
  <c r="F119" i="18"/>
  <c r="F75" i="18"/>
  <c r="F97" i="18"/>
  <c r="H199" i="15"/>
  <c r="I199" i="15" s="1"/>
  <c r="C87" i="10" s="1"/>
  <c r="F109" i="18"/>
  <c r="F131" i="18"/>
  <c r="F87" i="18"/>
  <c r="H223" i="15"/>
  <c r="I223" i="15" s="1"/>
  <c r="C111" i="10" s="1"/>
  <c r="H307" i="15"/>
  <c r="I307" i="15" s="1"/>
  <c r="C195" i="10" s="1"/>
  <c r="C347" i="15"/>
  <c r="F112" i="18"/>
  <c r="F68" i="18"/>
  <c r="F90" i="18"/>
  <c r="H192" i="15"/>
  <c r="I192" i="15" s="1"/>
  <c r="C80" i="10" s="1"/>
  <c r="F80" i="18"/>
  <c r="F102" i="18"/>
  <c r="F124" i="18"/>
  <c r="H204" i="15"/>
  <c r="I204" i="15" s="1"/>
  <c r="C92" i="10" s="1"/>
  <c r="H216" i="15"/>
  <c r="H228" i="15"/>
  <c r="I228" i="15" s="1"/>
  <c r="C116" i="10" s="1"/>
  <c r="H312" i="15"/>
  <c r="I312" i="15" s="1"/>
  <c r="C200" i="10" s="1"/>
  <c r="C354" i="15"/>
  <c r="B8" i="14"/>
  <c r="B54" i="10"/>
  <c r="H185" i="15"/>
  <c r="F95" i="18"/>
  <c r="F117" i="18"/>
  <c r="F73" i="18"/>
  <c r="H197" i="15"/>
  <c r="I197" i="15" s="1"/>
  <c r="C85" i="10" s="1"/>
  <c r="F107" i="18"/>
  <c r="F129" i="18"/>
  <c r="F85" i="18"/>
  <c r="H209" i="15"/>
  <c r="I209" i="15" s="1"/>
  <c r="C97" i="10" s="1"/>
  <c r="H221" i="15"/>
  <c r="I221" i="15" s="1"/>
  <c r="C109" i="10" s="1"/>
  <c r="H233" i="15"/>
  <c r="I233" i="15" s="1"/>
  <c r="C121" i="10" s="1"/>
  <c r="H305" i="15"/>
  <c r="I305" i="15" s="1"/>
  <c r="C193" i="10" s="1"/>
  <c r="D40" i="16"/>
  <c r="F110" i="18"/>
  <c r="F88" i="18"/>
  <c r="F66" i="18"/>
  <c r="F122" i="18"/>
  <c r="F78" i="18"/>
  <c r="F100" i="18"/>
  <c r="B10" i="14"/>
  <c r="B56" i="10"/>
  <c r="H183" i="15"/>
  <c r="H318" i="15" s="1"/>
  <c r="F115" i="18"/>
  <c r="F93" i="18"/>
  <c r="F71" i="18"/>
  <c r="H195" i="15"/>
  <c r="I195" i="15" s="1"/>
  <c r="C83" i="10" s="1"/>
  <c r="F127" i="18"/>
  <c r="F105" i="18"/>
  <c r="F83" i="18"/>
  <c r="H207" i="15"/>
  <c r="H219" i="15"/>
  <c r="I219" i="15" s="1"/>
  <c r="C107" i="10" s="1"/>
  <c r="H231" i="15"/>
  <c r="I231" i="15" s="1"/>
  <c r="C119" i="10" s="1"/>
  <c r="H303" i="15"/>
  <c r="I303" i="15" s="1"/>
  <c r="C191" i="10" s="1"/>
  <c r="F98" i="18"/>
  <c r="F120" i="18"/>
  <c r="F76" i="18"/>
  <c r="F113" i="18"/>
  <c r="F91" i="18"/>
  <c r="F69" i="18"/>
  <c r="H193" i="15"/>
  <c r="I193" i="15" s="1"/>
  <c r="C81" i="10" s="1"/>
  <c r="F125" i="18"/>
  <c r="F103" i="18"/>
  <c r="F81" i="18"/>
  <c r="H205" i="15"/>
  <c r="H217" i="15"/>
  <c r="I217" i="15" s="1"/>
  <c r="C105" i="10" s="1"/>
  <c r="H229" i="15"/>
  <c r="I229" i="15" s="1"/>
  <c r="C117" i="10" s="1"/>
  <c r="H313" i="15"/>
  <c r="I313" i="15" s="1"/>
  <c r="C201" i="10" s="1"/>
  <c r="B7" i="14"/>
  <c r="B53" i="10"/>
  <c r="C53" i="16"/>
  <c r="F118" i="18"/>
  <c r="F74" i="18"/>
  <c r="F96" i="18"/>
  <c r="F108" i="18"/>
  <c r="F86" i="18"/>
  <c r="F130" i="18"/>
  <c r="D53" i="16"/>
  <c r="F111" i="18"/>
  <c r="F89" i="18"/>
  <c r="F67" i="18"/>
  <c r="H191" i="15"/>
  <c r="I191" i="15" s="1"/>
  <c r="C79" i="10" s="1"/>
  <c r="F101" i="18"/>
  <c r="F123" i="18"/>
  <c r="F79" i="18"/>
  <c r="H203" i="15"/>
  <c r="I203" i="15" s="1"/>
  <c r="C91" i="10" s="1"/>
  <c r="H215" i="15"/>
  <c r="I215" i="15" s="1"/>
  <c r="C103" i="10" s="1"/>
  <c r="H227" i="15"/>
  <c r="I227" i="15" s="1"/>
  <c r="C115" i="10" s="1"/>
  <c r="H311" i="15"/>
  <c r="I311" i="15" s="1"/>
  <c r="C199" i="10" s="1"/>
  <c r="B9" i="14"/>
  <c r="B55" i="10"/>
  <c r="C40" i="18"/>
  <c r="C29" i="10"/>
  <c r="C37" i="18"/>
  <c r="C26" i="10"/>
  <c r="C39" i="18"/>
  <c r="D39" i="18"/>
  <c r="D28" i="10"/>
  <c r="E39" i="18" s="1"/>
  <c r="C36" i="18"/>
  <c r="C25" i="10"/>
  <c r="C27" i="10"/>
  <c r="C38" i="18"/>
  <c r="F45" i="14"/>
  <c r="F57" i="14"/>
  <c r="F69" i="14"/>
  <c r="F43" i="14"/>
  <c r="F55" i="14"/>
  <c r="F39" i="14"/>
  <c r="F51" i="14"/>
  <c r="F44" i="14"/>
  <c r="F56" i="14"/>
  <c r="F37" i="14"/>
  <c r="F49" i="14"/>
  <c r="F61" i="14"/>
  <c r="F42" i="14"/>
  <c r="F54" i="14"/>
  <c r="F35" i="14"/>
  <c r="F47" i="14"/>
  <c r="F59" i="14"/>
  <c r="F38" i="14"/>
  <c r="F50" i="14"/>
  <c r="F62" i="14"/>
  <c r="F67" i="14"/>
  <c r="F36" i="14"/>
  <c r="F48" i="14"/>
  <c r="F60" i="14"/>
  <c r="F41" i="14"/>
  <c r="F53" i="14"/>
  <c r="F65" i="14"/>
  <c r="F34" i="14"/>
  <c r="F46" i="14"/>
  <c r="F58" i="14"/>
  <c r="F70" i="14"/>
  <c r="F63" i="14"/>
  <c r="F68" i="14"/>
  <c r="F66" i="14"/>
  <c r="F71" i="14"/>
  <c r="F40" i="14"/>
  <c r="F52" i="14"/>
  <c r="F64" i="14"/>
  <c r="H320" i="15" l="1"/>
  <c r="H319" i="15"/>
  <c r="H327" i="15"/>
  <c r="C47" i="10"/>
  <c r="C49" i="16"/>
  <c r="K40" i="14"/>
  <c r="K62" i="14"/>
  <c r="I205" i="15"/>
  <c r="C359" i="15"/>
  <c r="F286" i="16"/>
  <c r="P138" i="15"/>
  <c r="G286" i="16" s="1"/>
  <c r="F272" i="16"/>
  <c r="P125" i="15"/>
  <c r="G272" i="16" s="1"/>
  <c r="F258" i="16"/>
  <c r="P111" i="15"/>
  <c r="G258" i="16" s="1"/>
  <c r="F245" i="16"/>
  <c r="P98" i="15"/>
  <c r="G245" i="16" s="1"/>
  <c r="F232" i="16"/>
  <c r="P85" i="15"/>
  <c r="G232" i="16" s="1"/>
  <c r="G112" i="15"/>
  <c r="O112" i="15"/>
  <c r="C63" i="10"/>
  <c r="D343" i="15"/>
  <c r="C356" i="15"/>
  <c r="FE85" i="16"/>
  <c r="B46" i="16"/>
  <c r="K52" i="14"/>
  <c r="FE89" i="16"/>
  <c r="B49" i="16"/>
  <c r="K66" i="14"/>
  <c r="D36" i="18"/>
  <c r="D25" i="10"/>
  <c r="D37" i="18"/>
  <c r="D26" i="10"/>
  <c r="E37" i="18" s="1"/>
  <c r="I216" i="15"/>
  <c r="C362" i="15"/>
  <c r="F282" i="16"/>
  <c r="P135" i="15"/>
  <c r="G282" i="16" s="1"/>
  <c r="F269" i="16"/>
  <c r="P122" i="15"/>
  <c r="G269" i="16" s="1"/>
  <c r="F256" i="16"/>
  <c r="P109" i="15"/>
  <c r="G256" i="16" s="1"/>
  <c r="F243" i="16"/>
  <c r="P96" i="15"/>
  <c r="G243" i="16" s="1"/>
  <c r="F230" i="16"/>
  <c r="P83" i="15"/>
  <c r="G230" i="16" s="1"/>
  <c r="F161" i="16"/>
  <c r="P16" i="15"/>
  <c r="G161" i="16" s="1"/>
  <c r="G55" i="21"/>
  <c r="G134" i="21"/>
  <c r="G132" i="21"/>
  <c r="G110" i="21"/>
  <c r="G106" i="21"/>
  <c r="FE82" i="16"/>
  <c r="B43" i="16"/>
  <c r="G146" i="20"/>
  <c r="G147" i="20"/>
  <c r="F9" i="5"/>
  <c r="P93" i="15"/>
  <c r="G240" i="16" s="1"/>
  <c r="C36" i="10"/>
  <c r="C38" i="16"/>
  <c r="C45" i="10"/>
  <c r="C47" i="16"/>
  <c r="F244" i="16"/>
  <c r="P97" i="15"/>
  <c r="G244" i="16" s="1"/>
  <c r="K53" i="14"/>
  <c r="K38" i="14"/>
  <c r="K59" i="14"/>
  <c r="K68" i="14"/>
  <c r="K41" i="14"/>
  <c r="K47" i="14"/>
  <c r="K56" i="14"/>
  <c r="K55" i="14"/>
  <c r="I207" i="15"/>
  <c r="C361" i="15"/>
  <c r="F298" i="16"/>
  <c r="P147" i="15"/>
  <c r="G298" i="16" s="1"/>
  <c r="F281" i="16"/>
  <c r="P134" i="15"/>
  <c r="G281" i="16" s="1"/>
  <c r="F268" i="16"/>
  <c r="P121" i="15"/>
  <c r="G268" i="16" s="1"/>
  <c r="F255" i="16"/>
  <c r="P108" i="15"/>
  <c r="G255" i="16" s="1"/>
  <c r="F242" i="16"/>
  <c r="P95" i="15"/>
  <c r="G242" i="16" s="1"/>
  <c r="F229" i="16"/>
  <c r="P82" i="15"/>
  <c r="G229" i="16" s="1"/>
  <c r="P80" i="15"/>
  <c r="G227" i="16" s="1"/>
  <c r="F221" i="16"/>
  <c r="P74" i="15"/>
  <c r="G221" i="16" s="1"/>
  <c r="F202" i="16"/>
  <c r="P56" i="15"/>
  <c r="G202" i="16" s="1"/>
  <c r="F184" i="16"/>
  <c r="P38" i="15"/>
  <c r="G184" i="16" s="1"/>
  <c r="F155" i="16"/>
  <c r="P10" i="15"/>
  <c r="G155" i="16" s="1"/>
  <c r="P72" i="15"/>
  <c r="G219" i="16" s="1"/>
  <c r="P36" i="15"/>
  <c r="G182" i="16" s="1"/>
  <c r="FE81" i="16"/>
  <c r="B42" i="16"/>
  <c r="FE93" i="16"/>
  <c r="B53" i="16"/>
  <c r="P86" i="15"/>
  <c r="G233" i="16" s="1"/>
  <c r="P40" i="15"/>
  <c r="G186" i="16" s="1"/>
  <c r="C363" i="15"/>
  <c r="I218" i="15"/>
  <c r="D352" i="15"/>
  <c r="C89" i="10"/>
  <c r="D351" i="15"/>
  <c r="L168" i="21"/>
  <c r="M168" i="21" s="1"/>
  <c r="L160" i="21"/>
  <c r="M160" i="21" s="1"/>
  <c r="L161" i="21" s="1"/>
  <c r="M161" i="21" s="1"/>
  <c r="K53" i="21"/>
  <c r="K67" i="14"/>
  <c r="K71" i="14"/>
  <c r="K35" i="14"/>
  <c r="F296" i="16"/>
  <c r="P146" i="15"/>
  <c r="G296" i="16" s="1"/>
  <c r="F280" i="16"/>
  <c r="P133" i="15"/>
  <c r="G280" i="16" s="1"/>
  <c r="F267" i="16"/>
  <c r="P120" i="15"/>
  <c r="G267" i="16" s="1"/>
  <c r="F254" i="16"/>
  <c r="P107" i="15"/>
  <c r="G254" i="16" s="1"/>
  <c r="F241" i="16"/>
  <c r="P94" i="15"/>
  <c r="G241" i="16" s="1"/>
  <c r="F228" i="16"/>
  <c r="P81" i="15"/>
  <c r="G228" i="16" s="1"/>
  <c r="FE80" i="16"/>
  <c r="B41" i="16"/>
  <c r="FE92" i="16"/>
  <c r="B52" i="16"/>
  <c r="C149" i="10"/>
  <c r="D355" i="15"/>
  <c r="C44" i="10"/>
  <c r="C46" i="16"/>
  <c r="F270" i="16"/>
  <c r="P123" i="15"/>
  <c r="G270" i="16" s="1"/>
  <c r="K43" i="14"/>
  <c r="K51" i="14"/>
  <c r="F295" i="16"/>
  <c r="P145" i="15"/>
  <c r="G295" i="16" s="1"/>
  <c r="FE98" i="16"/>
  <c r="B57" i="16"/>
  <c r="F218" i="16"/>
  <c r="P71" i="15"/>
  <c r="G218" i="16" s="1"/>
  <c r="F199" i="16"/>
  <c r="P53" i="15"/>
  <c r="G199" i="16" s="1"/>
  <c r="E198" i="21"/>
  <c r="A209" i="21"/>
  <c r="E199" i="21"/>
  <c r="FE78" i="16"/>
  <c r="B40" i="16"/>
  <c r="C355" i="15"/>
  <c r="D353" i="15"/>
  <c r="C353" i="15"/>
  <c r="F167" i="16"/>
  <c r="P21" i="15"/>
  <c r="G167" i="16" s="1"/>
  <c r="K50" i="14"/>
  <c r="F257" i="16"/>
  <c r="P110" i="15"/>
  <c r="G257" i="16" s="1"/>
  <c r="FE96" i="16"/>
  <c r="B55" i="16"/>
  <c r="K63" i="14"/>
  <c r="K70" i="14"/>
  <c r="K54" i="14"/>
  <c r="K69" i="14"/>
  <c r="F279" i="16"/>
  <c r="P132" i="15"/>
  <c r="G279" i="16" s="1"/>
  <c r="F266" i="16"/>
  <c r="P119" i="15"/>
  <c r="G266" i="16" s="1"/>
  <c r="F253" i="16"/>
  <c r="P106" i="15"/>
  <c r="G253" i="16" s="1"/>
  <c r="F181" i="16"/>
  <c r="P35" i="15"/>
  <c r="G181" i="16" s="1"/>
  <c r="K58" i="14"/>
  <c r="K60" i="14"/>
  <c r="K42" i="14"/>
  <c r="K39" i="14"/>
  <c r="K57" i="14"/>
  <c r="F294" i="16"/>
  <c r="P144" i="15"/>
  <c r="G294" i="16" s="1"/>
  <c r="F278" i="16"/>
  <c r="P131" i="15"/>
  <c r="G278" i="16" s="1"/>
  <c r="F265" i="16"/>
  <c r="P118" i="15"/>
  <c r="G265" i="16" s="1"/>
  <c r="F252" i="16"/>
  <c r="P105" i="15"/>
  <c r="G252" i="16" s="1"/>
  <c r="F239" i="16"/>
  <c r="P92" i="15"/>
  <c r="G239" i="16" s="1"/>
  <c r="F226" i="16"/>
  <c r="P79" i="15"/>
  <c r="G226" i="16" s="1"/>
  <c r="FE84" i="16"/>
  <c r="B45" i="16"/>
  <c r="FE83" i="16"/>
  <c r="B44" i="16"/>
  <c r="P63" i="15"/>
  <c r="G209" i="16" s="1"/>
  <c r="P27" i="15"/>
  <c r="G173" i="16" s="1"/>
  <c r="FE90" i="16"/>
  <c r="B50" i="16"/>
  <c r="H104" i="20"/>
  <c r="K42" i="20"/>
  <c r="F43" i="20"/>
  <c r="F160" i="16"/>
  <c r="P15" i="15"/>
  <c r="G160" i="16" s="1"/>
  <c r="F205" i="16"/>
  <c r="P59" i="15"/>
  <c r="G205" i="16" s="1"/>
  <c r="K44" i="14"/>
  <c r="K46" i="14"/>
  <c r="K48" i="14"/>
  <c r="K61" i="14"/>
  <c r="K45" i="14"/>
  <c r="D38" i="18"/>
  <c r="D27" i="10"/>
  <c r="E38" i="18" s="1"/>
  <c r="F293" i="16"/>
  <c r="P143" i="15"/>
  <c r="G293" i="16" s="1"/>
  <c r="F277" i="16"/>
  <c r="P130" i="15"/>
  <c r="G277" i="16" s="1"/>
  <c r="F264" i="16"/>
  <c r="P117" i="15"/>
  <c r="G264" i="16" s="1"/>
  <c r="F251" i="16"/>
  <c r="P104" i="15"/>
  <c r="G251" i="16" s="1"/>
  <c r="F238" i="16"/>
  <c r="P91" i="15"/>
  <c r="G238" i="16" s="1"/>
  <c r="F225" i="16"/>
  <c r="P78" i="15"/>
  <c r="G225" i="16" s="1"/>
  <c r="FE97" i="16"/>
  <c r="B56" i="16"/>
  <c r="D347" i="15"/>
  <c r="F215" i="16"/>
  <c r="P68" i="15"/>
  <c r="G215" i="16" s="1"/>
  <c r="F196" i="16"/>
  <c r="P50" i="15"/>
  <c r="G196" i="16" s="1"/>
  <c r="F178" i="16"/>
  <c r="P32" i="15"/>
  <c r="G178" i="16" s="1"/>
  <c r="P60" i="15"/>
  <c r="G206" i="16" s="1"/>
  <c r="D354" i="15"/>
  <c r="D350" i="15"/>
  <c r="FE91" i="16"/>
  <c r="B51" i="16"/>
  <c r="C70" i="10"/>
  <c r="D344" i="15"/>
  <c r="FE87" i="16"/>
  <c r="B48" i="16"/>
  <c r="F154" i="16"/>
  <c r="P9" i="15"/>
  <c r="K65" i="14"/>
  <c r="C43" i="10"/>
  <c r="C45" i="16"/>
  <c r="F276" i="16"/>
  <c r="P129" i="15"/>
  <c r="G276" i="16" s="1"/>
  <c r="F250" i="16"/>
  <c r="P103" i="15"/>
  <c r="G250" i="16" s="1"/>
  <c r="F224" i="16"/>
  <c r="P77" i="15"/>
  <c r="G224" i="16" s="1"/>
  <c r="FE95" i="16"/>
  <c r="B54" i="16"/>
  <c r="G76" i="15"/>
  <c r="G151" i="15" s="1"/>
  <c r="O76" i="15"/>
  <c r="FE77" i="16"/>
  <c r="B39" i="16"/>
  <c r="G88" i="15"/>
  <c r="O88" i="15"/>
  <c r="C37" i="10"/>
  <c r="C39" i="16"/>
  <c r="F128" i="21"/>
  <c r="F108" i="21"/>
  <c r="F107" i="21"/>
  <c r="F105" i="21"/>
  <c r="G54" i="21"/>
  <c r="F285" i="16"/>
  <c r="P137" i="15"/>
  <c r="G285" i="16" s="1"/>
  <c r="F168" i="16"/>
  <c r="P22" i="15"/>
  <c r="G168" i="16" s="1"/>
  <c r="K36" i="14"/>
  <c r="I185" i="15"/>
  <c r="C349" i="15"/>
  <c r="F292" i="16"/>
  <c r="P142" i="15"/>
  <c r="G292" i="16" s="1"/>
  <c r="F263" i="16"/>
  <c r="P116" i="15"/>
  <c r="G263" i="16" s="1"/>
  <c r="F237" i="16"/>
  <c r="P90" i="15"/>
  <c r="G237" i="16" s="1"/>
  <c r="G100" i="15"/>
  <c r="O100" i="15"/>
  <c r="K37" i="14"/>
  <c r="F291" i="16"/>
  <c r="P141" i="15"/>
  <c r="G291" i="16" s="1"/>
  <c r="F275" i="16"/>
  <c r="P128" i="15"/>
  <c r="G275" i="16" s="1"/>
  <c r="F262" i="16"/>
  <c r="P115" i="15"/>
  <c r="G262" i="16" s="1"/>
  <c r="F249" i="16"/>
  <c r="P102" i="15"/>
  <c r="G249" i="16" s="1"/>
  <c r="F236" i="16"/>
  <c r="P89" i="15"/>
  <c r="G236" i="16" s="1"/>
  <c r="F211" i="16"/>
  <c r="P65" i="15"/>
  <c r="G211" i="16" s="1"/>
  <c r="F193" i="16"/>
  <c r="P47" i="15"/>
  <c r="G193" i="16" s="1"/>
  <c r="F175" i="16"/>
  <c r="P29" i="15"/>
  <c r="G175" i="16" s="1"/>
  <c r="P54" i="15"/>
  <c r="G200" i="16" s="1"/>
  <c r="G148" i="15"/>
  <c r="O148" i="15"/>
  <c r="C360" i="15"/>
  <c r="I206" i="15"/>
  <c r="P58" i="15"/>
  <c r="G204" i="16" s="1"/>
  <c r="I290" i="15"/>
  <c r="C357" i="15"/>
  <c r="P84" i="15"/>
  <c r="G231" i="16" s="1"/>
  <c r="F187" i="16"/>
  <c r="P41" i="15"/>
  <c r="G187" i="16" s="1"/>
  <c r="K34" i="14"/>
  <c r="K49" i="14"/>
  <c r="K64" i="14"/>
  <c r="D40" i="18"/>
  <c r="D29" i="10"/>
  <c r="E40" i="18" s="1"/>
  <c r="C364" i="15"/>
  <c r="F289" i="16"/>
  <c r="P140" i="15"/>
  <c r="G289" i="16" s="1"/>
  <c r="F274" i="16"/>
  <c r="P127" i="15"/>
  <c r="G274" i="16" s="1"/>
  <c r="F261" i="16"/>
  <c r="P114" i="15"/>
  <c r="G261" i="16" s="1"/>
  <c r="F248" i="16"/>
  <c r="P101" i="15"/>
  <c r="G248" i="16" s="1"/>
  <c r="F234" i="16"/>
  <c r="P87" i="15"/>
  <c r="G234" i="16" s="1"/>
  <c r="F129" i="20"/>
  <c r="F128" i="20"/>
  <c r="F127" i="20"/>
  <c r="F126" i="20"/>
  <c r="F125" i="20"/>
  <c r="F124" i="20"/>
  <c r="F123" i="20"/>
  <c r="J181" i="15"/>
  <c r="J176" i="15"/>
  <c r="J178" i="15"/>
  <c r="J180" i="15"/>
  <c r="J175" i="15"/>
  <c r="J177" i="15"/>
  <c r="F343" i="15"/>
  <c r="J179" i="15"/>
  <c r="G57" i="21"/>
  <c r="F133" i="21"/>
  <c r="F131" i="21"/>
  <c r="F130" i="21"/>
  <c r="F129" i="21"/>
  <c r="F127" i="21"/>
  <c r="F126" i="21"/>
  <c r="F125" i="21"/>
  <c r="F124" i="21"/>
  <c r="F123" i="21"/>
  <c r="F122" i="21"/>
  <c r="F121" i="21"/>
  <c r="F120" i="21"/>
  <c r="F119" i="21"/>
  <c r="F118" i="21"/>
  <c r="F117" i="21"/>
  <c r="F116" i="21"/>
  <c r="F115" i="21"/>
  <c r="F114" i="21"/>
  <c r="F113" i="21"/>
  <c r="G124" i="15"/>
  <c r="O124" i="15"/>
  <c r="C346" i="15"/>
  <c r="I183" i="15"/>
  <c r="C40" i="10"/>
  <c r="C42" i="16"/>
  <c r="F287" i="16"/>
  <c r="P139" i="15"/>
  <c r="G287" i="16" s="1"/>
  <c r="F273" i="16"/>
  <c r="P126" i="15"/>
  <c r="G273" i="16" s="1"/>
  <c r="F260" i="16"/>
  <c r="P113" i="15"/>
  <c r="G260" i="16" s="1"/>
  <c r="F246" i="16"/>
  <c r="P99" i="15"/>
  <c r="G246" i="16" s="1"/>
  <c r="G136" i="15"/>
  <c r="O136" i="15"/>
  <c r="G100" i="16"/>
  <c r="F100" i="16" s="1"/>
  <c r="D59" i="16"/>
  <c r="F208" i="16"/>
  <c r="P62" i="15"/>
  <c r="G208" i="16" s="1"/>
  <c r="F190" i="16"/>
  <c r="P44" i="15"/>
  <c r="G190" i="16" s="1"/>
  <c r="F172" i="16"/>
  <c r="P26" i="15"/>
  <c r="G172" i="16" s="1"/>
  <c r="G82" i="16"/>
  <c r="F82" i="16" s="1"/>
  <c r="D43" i="16"/>
  <c r="C163" i="10"/>
  <c r="D356" i="15"/>
  <c r="FE99" i="16"/>
  <c r="B58" i="16"/>
  <c r="F217" i="20"/>
  <c r="G153" i="15" l="1"/>
  <c r="G152" i="15"/>
  <c r="G154" i="15" s="1"/>
  <c r="D68" i="10"/>
  <c r="FB159" i="16"/>
  <c r="G154" i="16"/>
  <c r="G89" i="16"/>
  <c r="F89" i="16" s="1"/>
  <c r="D49" i="16"/>
  <c r="D63" i="10"/>
  <c r="FB154" i="16"/>
  <c r="C178" i="10"/>
  <c r="D357" i="15"/>
  <c r="H128" i="21"/>
  <c r="H108" i="21"/>
  <c r="H107" i="21"/>
  <c r="H105" i="21"/>
  <c r="F56" i="21"/>
  <c r="K54" i="21" s="1"/>
  <c r="F199" i="21"/>
  <c r="D216" i="21"/>
  <c r="G85" i="16"/>
  <c r="F85" i="16" s="1"/>
  <c r="D46" i="16"/>
  <c r="H110" i="21"/>
  <c r="H106" i="21"/>
  <c r="H134" i="21"/>
  <c r="H132" i="21"/>
  <c r="K55" i="21"/>
  <c r="C49" i="10"/>
  <c r="C51" i="16"/>
  <c r="C71" i="10"/>
  <c r="D346" i="15"/>
  <c r="G86" i="16"/>
  <c r="F86" i="16" s="1"/>
  <c r="D47" i="16"/>
  <c r="K176" i="15"/>
  <c r="K178" i="15"/>
  <c r="K180" i="15"/>
  <c r="K175" i="15"/>
  <c r="K177" i="15"/>
  <c r="G343" i="15"/>
  <c r="K179" i="15"/>
  <c r="K181" i="15"/>
  <c r="C104" i="10"/>
  <c r="D362" i="15"/>
  <c r="G76" i="16"/>
  <c r="D38" i="16"/>
  <c r="C39" i="10"/>
  <c r="C41" i="16"/>
  <c r="D64" i="10"/>
  <c r="FB155" i="16"/>
  <c r="C7" i="14"/>
  <c r="C53" i="10"/>
  <c r="C55" i="16"/>
  <c r="D209" i="21"/>
  <c r="F198" i="21"/>
  <c r="C106" i="10"/>
  <c r="D363" i="15"/>
  <c r="H147" i="20"/>
  <c r="F11" i="5" s="1"/>
  <c r="G345" i="15" s="1"/>
  <c r="E11" i="5"/>
  <c r="F345" i="15" s="1"/>
  <c r="E36" i="18"/>
  <c r="C42" i="10"/>
  <c r="C44" i="16"/>
  <c r="C10" i="14"/>
  <c r="C56" i="10"/>
  <c r="C58" i="16"/>
  <c r="L145" i="20"/>
  <c r="C9" i="14"/>
  <c r="C55" i="10"/>
  <c r="C57" i="16"/>
  <c r="F284" i="16"/>
  <c r="P136" i="15"/>
  <c r="G284" i="16" s="1"/>
  <c r="F299" i="16"/>
  <c r="P148" i="15"/>
  <c r="G299" i="16" s="1"/>
  <c r="G77" i="16"/>
  <c r="F77" i="16" s="1"/>
  <c r="D39" i="16"/>
  <c r="C8" i="14"/>
  <c r="C54" i="10"/>
  <c r="C56" i="16"/>
  <c r="E10" i="5"/>
  <c r="H146" i="20"/>
  <c r="D66" i="10"/>
  <c r="FB157" i="16"/>
  <c r="C94" i="10"/>
  <c r="D360" i="15"/>
  <c r="D69" i="10"/>
  <c r="FB160" i="16"/>
  <c r="G81" i="16"/>
  <c r="F81" i="16" s="1"/>
  <c r="D42" i="16"/>
  <c r="C95" i="10"/>
  <c r="D361" i="15"/>
  <c r="C11" i="14"/>
  <c r="C57" i="10"/>
  <c r="C59" i="16"/>
  <c r="E218" i="20"/>
  <c r="A230" i="20"/>
  <c r="C73" i="10"/>
  <c r="D349" i="15"/>
  <c r="H133" i="21"/>
  <c r="H131" i="21"/>
  <c r="H130" i="21"/>
  <c r="H126" i="21"/>
  <c r="H125" i="21"/>
  <c r="H123" i="21"/>
  <c r="H122" i="21"/>
  <c r="H120" i="21"/>
  <c r="H118" i="21"/>
  <c r="H116" i="21"/>
  <c r="H115" i="21"/>
  <c r="H113" i="21"/>
  <c r="H129" i="21"/>
  <c r="H127" i="21"/>
  <c r="H124" i="21"/>
  <c r="H121" i="21"/>
  <c r="H119" i="21"/>
  <c r="H117" i="21"/>
  <c r="H114" i="21"/>
  <c r="F235" i="16"/>
  <c r="P88" i="15"/>
  <c r="G235" i="16" s="1"/>
  <c r="G114" i="20"/>
  <c r="G113" i="20"/>
  <c r="G108" i="20"/>
  <c r="G107" i="20"/>
  <c r="G43" i="20"/>
  <c r="C46" i="10"/>
  <c r="C48" i="16"/>
  <c r="C338" i="15"/>
  <c r="C337" i="15"/>
  <c r="C336" i="15"/>
  <c r="C335" i="15"/>
  <c r="C334" i="15"/>
  <c r="G91" i="16"/>
  <c r="F91" i="16" s="1"/>
  <c r="D51" i="16"/>
  <c r="G87" i="16"/>
  <c r="F87" i="16" s="1"/>
  <c r="D48" i="16"/>
  <c r="G90" i="16"/>
  <c r="F90" i="16" s="1"/>
  <c r="D50" i="16"/>
  <c r="D67" i="10"/>
  <c r="FB158" i="16"/>
  <c r="G84" i="16"/>
  <c r="F84" i="16" s="1"/>
  <c r="D45" i="16"/>
  <c r="C48" i="10"/>
  <c r="C50" i="16"/>
  <c r="H321" i="15"/>
  <c r="L165" i="21"/>
  <c r="M165" i="21" s="1"/>
  <c r="L167" i="21" s="1"/>
  <c r="M167" i="21" s="1"/>
  <c r="L169" i="21" s="1"/>
  <c r="M169" i="21" s="1"/>
  <c r="L163" i="21"/>
  <c r="M163" i="21" s="1"/>
  <c r="L164" i="21" s="1"/>
  <c r="M164" i="21" s="1"/>
  <c r="L162" i="21"/>
  <c r="M162" i="21" s="1"/>
  <c r="L166" i="21" s="1"/>
  <c r="M166" i="21" s="1"/>
  <c r="F259" i="16"/>
  <c r="P112" i="15"/>
  <c r="G259" i="16" s="1"/>
  <c r="C6" i="14"/>
  <c r="C52" i="10"/>
  <c r="C54" i="16"/>
  <c r="F247" i="16"/>
  <c r="P100" i="15"/>
  <c r="G247" i="16" s="1"/>
  <c r="F271" i="16"/>
  <c r="P124" i="15"/>
  <c r="G271" i="16" s="1"/>
  <c r="D36" i="10"/>
  <c r="E38" i="16"/>
  <c r="FC76" i="16"/>
  <c r="D65" i="10"/>
  <c r="FB156" i="16"/>
  <c r="C50" i="10"/>
  <c r="C52" i="16"/>
  <c r="F223" i="16"/>
  <c r="P76" i="15"/>
  <c r="G223" i="16" s="1"/>
  <c r="C93" i="10"/>
  <c r="D359" i="15"/>
  <c r="G155" i="15" l="1"/>
  <c r="G156" i="15"/>
  <c r="D38" i="10"/>
  <c r="FC78" i="16"/>
  <c r="E40" i="16"/>
  <c r="CZ154" i="16"/>
  <c r="CN154" i="16"/>
  <c r="DK154" i="16"/>
  <c r="CY154" i="16"/>
  <c r="DJ154" i="16"/>
  <c r="CX154" i="16"/>
  <c r="DI154" i="16"/>
  <c r="CW154" i="16"/>
  <c r="DH154" i="16"/>
  <c r="CV154" i="16"/>
  <c r="DG154" i="16"/>
  <c r="CU154" i="16"/>
  <c r="DF154" i="16"/>
  <c r="CT154" i="16"/>
  <c r="CR154" i="16"/>
  <c r="CF154" i="16"/>
  <c r="DA154" i="16"/>
  <c r="CO154" i="16"/>
  <c r="K154" i="16"/>
  <c r="EM154" i="16"/>
  <c r="CE154" i="16"/>
  <c r="AI154" i="16"/>
  <c r="BR154" i="16"/>
  <c r="W154" i="16"/>
  <c r="BF154" i="16"/>
  <c r="M154" i="16"/>
  <c r="E38" i="10"/>
  <c r="F38" i="10" s="1"/>
  <c r="FD78" i="16"/>
  <c r="F40" i="16"/>
  <c r="G40" i="16" s="1"/>
  <c r="BO76" i="16"/>
  <c r="BC76" i="16"/>
  <c r="BN76" i="16"/>
  <c r="BB76" i="16"/>
  <c r="BM76" i="16"/>
  <c r="BA76" i="16"/>
  <c r="BL76" i="16"/>
  <c r="AZ76" i="16"/>
  <c r="BK76" i="16"/>
  <c r="AY76" i="16"/>
  <c r="BV76" i="16"/>
  <c r="BJ76" i="16"/>
  <c r="CG76" i="16"/>
  <c r="BU76" i="16"/>
  <c r="CR76" i="16"/>
  <c r="CF76" i="16"/>
  <c r="DC76" i="16"/>
  <c r="CQ76" i="16"/>
  <c r="DN76" i="16"/>
  <c r="DB76" i="16"/>
  <c r="DX76" i="16"/>
  <c r="DL76" i="16"/>
  <c r="DA76" i="16"/>
  <c r="CO76" i="16"/>
  <c r="J71" i="14"/>
  <c r="L71" i="14" s="1"/>
  <c r="J70" i="14"/>
  <c r="L70" i="14" s="1"/>
  <c r="J69" i="14"/>
  <c r="L69" i="14" s="1"/>
  <c r="J68" i="14"/>
  <c r="L68" i="14" s="1"/>
  <c r="J65" i="14"/>
  <c r="L65" i="14" s="1"/>
  <c r="H11" i="14"/>
  <c r="G11" i="14"/>
  <c r="F76" i="16"/>
  <c r="G98" i="16"/>
  <c r="F98" i="16" s="1"/>
  <c r="D57" i="16"/>
  <c r="G97" i="16"/>
  <c r="F97" i="16" s="1"/>
  <c r="D56" i="16"/>
  <c r="AX160" i="16"/>
  <c r="AL160" i="16"/>
  <c r="Z160" i="16"/>
  <c r="BI160" i="16"/>
  <c r="AW160" i="16"/>
  <c r="AK160" i="16"/>
  <c r="BT160" i="16"/>
  <c r="BH160" i="16"/>
  <c r="AV160" i="16"/>
  <c r="CE160" i="16"/>
  <c r="BS160" i="16"/>
  <c r="BG160" i="16"/>
  <c r="CP160" i="16"/>
  <c r="CD160" i="16"/>
  <c r="BR160" i="16"/>
  <c r="DA160" i="16"/>
  <c r="CO160" i="16"/>
  <c r="CC160" i="16"/>
  <c r="DL160" i="16"/>
  <c r="CZ160" i="16"/>
  <c r="CN160" i="16"/>
  <c r="EI160" i="16"/>
  <c r="DW160" i="16"/>
  <c r="DK160" i="16"/>
  <c r="CY160" i="16"/>
  <c r="EH160" i="16"/>
  <c r="DV160" i="16"/>
  <c r="DJ160" i="16"/>
  <c r="CX160" i="16"/>
  <c r="EG160" i="16"/>
  <c r="DU160" i="16"/>
  <c r="DI160" i="16"/>
  <c r="CW160" i="16"/>
  <c r="EE160" i="16"/>
  <c r="DS160" i="16"/>
  <c r="DG160" i="16"/>
  <c r="CU160" i="16"/>
  <c r="CI160" i="16"/>
  <c r="EF160" i="16"/>
  <c r="DT160" i="16"/>
  <c r="DH160" i="16"/>
  <c r="CV160" i="16"/>
  <c r="CJ160" i="16"/>
  <c r="J58" i="14"/>
  <c r="L58" i="14" s="1"/>
  <c r="J38" i="14"/>
  <c r="L38" i="14" s="1"/>
  <c r="J37" i="14"/>
  <c r="L37" i="14" s="1"/>
  <c r="J35" i="14"/>
  <c r="L35" i="14" s="1"/>
  <c r="H7" i="14"/>
  <c r="G7" i="14"/>
  <c r="G83" i="16"/>
  <c r="F83" i="16" s="1"/>
  <c r="D44" i="16"/>
  <c r="H69" i="10"/>
  <c r="K69" i="10"/>
  <c r="I69" i="10"/>
  <c r="G148" i="20"/>
  <c r="L146" i="20" s="1"/>
  <c r="F10" i="5"/>
  <c r="E69" i="10"/>
  <c r="G69" i="10" s="1"/>
  <c r="FC160" i="16"/>
  <c r="FD160" i="16" s="1"/>
  <c r="G96" i="16"/>
  <c r="F96" i="16" s="1"/>
  <c r="D55" i="16"/>
  <c r="F344" i="15"/>
  <c r="J182" i="15"/>
  <c r="B35" i="5"/>
  <c r="G99" i="16"/>
  <c r="F99" i="16" s="1"/>
  <c r="D58" i="16"/>
  <c r="ES155" i="16"/>
  <c r="Q155" i="16"/>
  <c r="ER155" i="16"/>
  <c r="P155" i="16"/>
  <c r="EQ155" i="16"/>
  <c r="O155" i="16"/>
  <c r="EP155" i="16"/>
  <c r="N155" i="16"/>
  <c r="FA155" i="16"/>
  <c r="Y155" i="16"/>
  <c r="M155" i="16"/>
  <c r="AJ155" i="16"/>
  <c r="X155" i="16"/>
  <c r="AU155" i="16"/>
  <c r="AI155" i="16"/>
  <c r="EK155" i="16"/>
  <c r="DY155" i="16"/>
  <c r="EV155" i="16"/>
  <c r="EJ155" i="16"/>
  <c r="BN155" i="16"/>
  <c r="BB155" i="16"/>
  <c r="V155" i="16"/>
  <c r="BP155" i="16"/>
  <c r="BC155" i="16"/>
  <c r="DK155" i="16"/>
  <c r="E67" i="10"/>
  <c r="G67" i="10" s="1"/>
  <c r="FC158" i="16"/>
  <c r="FD158" i="16" s="1"/>
  <c r="P151" i="15"/>
  <c r="G80" i="16"/>
  <c r="F80" i="16" s="1"/>
  <c r="D41" i="16"/>
  <c r="L175" i="21"/>
  <c r="M175" i="21" s="1"/>
  <c r="E36" i="10"/>
  <c r="F36" i="10" s="1"/>
  <c r="F38" i="16"/>
  <c r="G38" i="16" s="1"/>
  <c r="FD76" i="16"/>
  <c r="AE76" i="16" s="1"/>
  <c r="G56" i="21"/>
  <c r="G112" i="21"/>
  <c r="G111" i="21"/>
  <c r="G301" i="16"/>
  <c r="L170" i="21"/>
  <c r="M170" i="21" s="1"/>
  <c r="L171" i="21"/>
  <c r="M171" i="21" s="1"/>
  <c r="CQ157" i="16"/>
  <c r="CE157" i="16"/>
  <c r="DB157" i="16"/>
  <c r="CP157" i="16"/>
  <c r="DM157" i="16"/>
  <c r="DA157" i="16"/>
  <c r="DX157" i="16"/>
  <c r="DL157" i="16"/>
  <c r="EI157" i="16"/>
  <c r="DW157" i="16"/>
  <c r="EH157" i="16"/>
  <c r="DV157" i="16"/>
  <c r="EG157" i="16"/>
  <c r="DU157" i="16"/>
  <c r="EF157" i="16"/>
  <c r="DT157" i="16"/>
  <c r="EE157" i="16"/>
  <c r="DS157" i="16"/>
  <c r="ED157" i="16"/>
  <c r="DR157" i="16"/>
  <c r="EN157" i="16"/>
  <c r="EB157" i="16"/>
  <c r="AW157" i="16"/>
  <c r="AK157" i="16"/>
  <c r="BI157" i="16"/>
  <c r="E200" i="21"/>
  <c r="E65" i="10"/>
  <c r="FC156" i="16"/>
  <c r="FD156" i="16" s="1"/>
  <c r="BM159" i="16"/>
  <c r="BA159" i="16"/>
  <c r="BL159" i="16"/>
  <c r="AZ159" i="16"/>
  <c r="BK159" i="16"/>
  <c r="AY159" i="16"/>
  <c r="BJ159" i="16"/>
  <c r="AX159" i="16"/>
  <c r="BU159" i="16"/>
  <c r="BI159" i="16"/>
  <c r="CF159" i="16"/>
  <c r="BT159" i="16"/>
  <c r="CQ159" i="16"/>
  <c r="CE159" i="16"/>
  <c r="DB159" i="16"/>
  <c r="CP159" i="16"/>
  <c r="DM159" i="16"/>
  <c r="DA159" i="16"/>
  <c r="DX159" i="16"/>
  <c r="DL159" i="16"/>
  <c r="EH159" i="16"/>
  <c r="DV159" i="16"/>
  <c r="EU159" i="16"/>
  <c r="EI159" i="16"/>
  <c r="J63" i="14"/>
  <c r="L63" i="14" s="1"/>
  <c r="J61" i="14"/>
  <c r="L61" i="14" s="1"/>
  <c r="J60" i="14"/>
  <c r="L60" i="14" s="1"/>
  <c r="J59" i="14"/>
  <c r="L59" i="14" s="1"/>
  <c r="J54" i="14"/>
  <c r="L54" i="14" s="1"/>
  <c r="J51" i="14"/>
  <c r="L51" i="14" s="1"/>
  <c r="J50" i="14"/>
  <c r="L50" i="14" s="1"/>
  <c r="J49" i="14"/>
  <c r="L49" i="14" s="1"/>
  <c r="J48" i="14"/>
  <c r="L48" i="14" s="1"/>
  <c r="J47" i="14"/>
  <c r="L47" i="14" s="1"/>
  <c r="J46" i="14"/>
  <c r="L46" i="14" s="1"/>
  <c r="H10" i="14"/>
  <c r="G10" i="14"/>
  <c r="J52" i="14" s="1"/>
  <c r="L52" i="14" s="1"/>
  <c r="G6" i="14"/>
  <c r="C14" i="14"/>
  <c r="H6" i="14"/>
  <c r="EP156" i="16"/>
  <c r="ED156" i="16"/>
  <c r="DR156" i="16"/>
  <c r="DF156" i="16"/>
  <c r="CT156" i="16"/>
  <c r="CH156" i="16"/>
  <c r="BV156" i="16"/>
  <c r="BJ156" i="16"/>
  <c r="AX156" i="16"/>
  <c r="AL156" i="16"/>
  <c r="Z156" i="16"/>
  <c r="N156" i="16"/>
  <c r="FA156" i="16"/>
  <c r="EO156" i="16"/>
  <c r="EC156" i="16"/>
  <c r="DQ156" i="16"/>
  <c r="DE156" i="16"/>
  <c r="CS156" i="16"/>
  <c r="CG156" i="16"/>
  <c r="BU156" i="16"/>
  <c r="BI156" i="16"/>
  <c r="AW156" i="16"/>
  <c r="AK156" i="16"/>
  <c r="Y156" i="16"/>
  <c r="M156" i="16"/>
  <c r="EZ156" i="16"/>
  <c r="EN156" i="16"/>
  <c r="EB156" i="16"/>
  <c r="DP156" i="16"/>
  <c r="DD156" i="16"/>
  <c r="CR156" i="16"/>
  <c r="CF156" i="16"/>
  <c r="BT156" i="16"/>
  <c r="BH156" i="16"/>
  <c r="AV156" i="16"/>
  <c r="AJ156" i="16"/>
  <c r="X156" i="16"/>
  <c r="L156" i="16"/>
  <c r="EY156" i="16"/>
  <c r="EM156" i="16"/>
  <c r="EA156" i="16"/>
  <c r="DO156" i="16"/>
  <c r="DC156" i="16"/>
  <c r="CQ156" i="16"/>
  <c r="CE156" i="16"/>
  <c r="BS156" i="16"/>
  <c r="BG156" i="16"/>
  <c r="AU156" i="16"/>
  <c r="AI156" i="16"/>
  <c r="W156" i="16"/>
  <c r="K156" i="16"/>
  <c r="EX156" i="16"/>
  <c r="EL156" i="16"/>
  <c r="DZ156" i="16"/>
  <c r="DN156" i="16"/>
  <c r="DB156" i="16"/>
  <c r="CP156" i="16"/>
  <c r="CD156" i="16"/>
  <c r="BR156" i="16"/>
  <c r="BF156" i="16"/>
  <c r="AT156" i="16"/>
  <c r="AH156" i="16"/>
  <c r="V156" i="16"/>
  <c r="J156" i="16"/>
  <c r="EW156" i="16"/>
  <c r="EK156" i="16"/>
  <c r="DY156" i="16"/>
  <c r="DM156" i="16"/>
  <c r="DA156" i="16"/>
  <c r="CO156" i="16"/>
  <c r="CC156" i="16"/>
  <c r="BQ156" i="16"/>
  <c r="BE156" i="16"/>
  <c r="AS156" i="16"/>
  <c r="AG156" i="16"/>
  <c r="U156" i="16"/>
  <c r="I156" i="16"/>
  <c r="EV156" i="16"/>
  <c r="EJ156" i="16"/>
  <c r="DX156" i="16"/>
  <c r="DL156" i="16"/>
  <c r="CZ156" i="16"/>
  <c r="CN156" i="16"/>
  <c r="CB156" i="16"/>
  <c r="BP156" i="16"/>
  <c r="BD156" i="16"/>
  <c r="AR156" i="16"/>
  <c r="AF156" i="16"/>
  <c r="T156" i="16"/>
  <c r="H156" i="16"/>
  <c r="EU156" i="16"/>
  <c r="EI156" i="16"/>
  <c r="DW156" i="16"/>
  <c r="DK156" i="16"/>
  <c r="CY156" i="16"/>
  <c r="CM156" i="16"/>
  <c r="CA156" i="16"/>
  <c r="BO156" i="16"/>
  <c r="BC156" i="16"/>
  <c r="AQ156" i="16"/>
  <c r="AE156" i="16"/>
  <c r="S156" i="16"/>
  <c r="ET156" i="16"/>
  <c r="EH156" i="16"/>
  <c r="DV156" i="16"/>
  <c r="DJ156" i="16"/>
  <c r="CX156" i="16"/>
  <c r="CL156" i="16"/>
  <c r="BZ156" i="16"/>
  <c r="BN156" i="16"/>
  <c r="BB156" i="16"/>
  <c r="AP156" i="16"/>
  <c r="AD156" i="16"/>
  <c r="R156" i="16"/>
  <c r="ES156" i="16"/>
  <c r="EG156" i="16"/>
  <c r="DU156" i="16"/>
  <c r="DI156" i="16"/>
  <c r="CW156" i="16"/>
  <c r="CK156" i="16"/>
  <c r="BY156" i="16"/>
  <c r="BM156" i="16"/>
  <c r="BA156" i="16"/>
  <c r="AO156" i="16"/>
  <c r="AC156" i="16"/>
  <c r="Q156" i="16"/>
  <c r="EQ156" i="16"/>
  <c r="EE156" i="16"/>
  <c r="DS156" i="16"/>
  <c r="DG156" i="16"/>
  <c r="CU156" i="16"/>
  <c r="CI156" i="16"/>
  <c r="BW156" i="16"/>
  <c r="BK156" i="16"/>
  <c r="AY156" i="16"/>
  <c r="AM156" i="16"/>
  <c r="AA156" i="16"/>
  <c r="O156" i="16"/>
  <c r="BL156" i="16"/>
  <c r="AZ156" i="16"/>
  <c r="AN156" i="16"/>
  <c r="AB156" i="16"/>
  <c r="P156" i="16"/>
  <c r="ER156" i="16"/>
  <c r="EF156" i="16"/>
  <c r="DT156" i="16"/>
  <c r="DH156" i="16"/>
  <c r="CV156" i="16"/>
  <c r="CJ156" i="16"/>
  <c r="BX156" i="16"/>
  <c r="F218" i="20"/>
  <c r="D230" i="20" s="1"/>
  <c r="K66" i="10"/>
  <c r="E63" i="10"/>
  <c r="FC154" i="16"/>
  <c r="FD154" i="16" s="1"/>
  <c r="H323" i="15"/>
  <c r="H322" i="15"/>
  <c r="H114" i="20"/>
  <c r="H113" i="20"/>
  <c r="H108" i="20"/>
  <c r="H107" i="20"/>
  <c r="K43" i="20"/>
  <c r="F44" i="20"/>
  <c r="E68" i="10"/>
  <c r="FC159" i="16"/>
  <c r="FD159" i="16" s="1"/>
  <c r="EV158" i="16"/>
  <c r="EJ158" i="16"/>
  <c r="DX158" i="16"/>
  <c r="DL158" i="16"/>
  <c r="CZ158" i="16"/>
  <c r="CN158" i="16"/>
  <c r="CB158" i="16"/>
  <c r="BP158" i="16"/>
  <c r="BD158" i="16"/>
  <c r="AR158" i="16"/>
  <c r="AF158" i="16"/>
  <c r="T158" i="16"/>
  <c r="H158" i="16"/>
  <c r="EU158" i="16"/>
  <c r="EI158" i="16"/>
  <c r="DW158" i="16"/>
  <c r="DK158" i="16"/>
  <c r="CY158" i="16"/>
  <c r="CM158" i="16"/>
  <c r="CA158" i="16"/>
  <c r="BO158" i="16"/>
  <c r="BC158" i="16"/>
  <c r="AQ158" i="16"/>
  <c r="AE158" i="16"/>
  <c r="S158" i="16"/>
  <c r="ET158" i="16"/>
  <c r="EH158" i="16"/>
  <c r="DV158" i="16"/>
  <c r="DJ158" i="16"/>
  <c r="CX158" i="16"/>
  <c r="CL158" i="16"/>
  <c r="BZ158" i="16"/>
  <c r="BN158" i="16"/>
  <c r="BB158" i="16"/>
  <c r="AP158" i="16"/>
  <c r="AD158" i="16"/>
  <c r="R158" i="16"/>
  <c r="ES158" i="16"/>
  <c r="EG158" i="16"/>
  <c r="DU158" i="16"/>
  <c r="DI158" i="16"/>
  <c r="CW158" i="16"/>
  <c r="CK158" i="16"/>
  <c r="BY158" i="16"/>
  <c r="BM158" i="16"/>
  <c r="BA158" i="16"/>
  <c r="AO158" i="16"/>
  <c r="AC158" i="16"/>
  <c r="Q158" i="16"/>
  <c r="ER158" i="16"/>
  <c r="EF158" i="16"/>
  <c r="DT158" i="16"/>
  <c r="DH158" i="16"/>
  <c r="CV158" i="16"/>
  <c r="CJ158" i="16"/>
  <c r="BX158" i="16"/>
  <c r="BL158" i="16"/>
  <c r="AZ158" i="16"/>
  <c r="AN158" i="16"/>
  <c r="AB158" i="16"/>
  <c r="P158" i="16"/>
  <c r="EQ158" i="16"/>
  <c r="EE158" i="16"/>
  <c r="DS158" i="16"/>
  <c r="DG158" i="16"/>
  <c r="CU158" i="16"/>
  <c r="CI158" i="16"/>
  <c r="BW158" i="16"/>
  <c r="BK158" i="16"/>
  <c r="AY158" i="16"/>
  <c r="AM158" i="16"/>
  <c r="AA158" i="16"/>
  <c r="O158" i="16"/>
  <c r="EP158" i="16"/>
  <c r="ED158" i="16"/>
  <c r="DR158" i="16"/>
  <c r="DF158" i="16"/>
  <c r="CT158" i="16"/>
  <c r="CH158" i="16"/>
  <c r="BV158" i="16"/>
  <c r="BJ158" i="16"/>
  <c r="AX158" i="16"/>
  <c r="AL158" i="16"/>
  <c r="Z158" i="16"/>
  <c r="N158" i="16"/>
  <c r="FA158" i="16"/>
  <c r="EO158" i="16"/>
  <c r="EC158" i="16"/>
  <c r="DQ158" i="16"/>
  <c r="DE158" i="16"/>
  <c r="CS158" i="16"/>
  <c r="CG158" i="16"/>
  <c r="BU158" i="16"/>
  <c r="BI158" i="16"/>
  <c r="AW158" i="16"/>
  <c r="AK158" i="16"/>
  <c r="Y158" i="16"/>
  <c r="M158" i="16"/>
  <c r="EZ158" i="16"/>
  <c r="EN158" i="16"/>
  <c r="EB158" i="16"/>
  <c r="DP158" i="16"/>
  <c r="DD158" i="16"/>
  <c r="CR158" i="16"/>
  <c r="CF158" i="16"/>
  <c r="BT158" i="16"/>
  <c r="BH158" i="16"/>
  <c r="AV158" i="16"/>
  <c r="AJ158" i="16"/>
  <c r="X158" i="16"/>
  <c r="L158" i="16"/>
  <c r="EY158" i="16"/>
  <c r="EM158" i="16"/>
  <c r="EA158" i="16"/>
  <c r="DO158" i="16"/>
  <c r="DC158" i="16"/>
  <c r="CQ158" i="16"/>
  <c r="CE158" i="16"/>
  <c r="BS158" i="16"/>
  <c r="BG158" i="16"/>
  <c r="AU158" i="16"/>
  <c r="AI158" i="16"/>
  <c r="W158" i="16"/>
  <c r="K158" i="16"/>
  <c r="EW158" i="16"/>
  <c r="EK158" i="16"/>
  <c r="DY158" i="16"/>
  <c r="DM158" i="16"/>
  <c r="DA158" i="16"/>
  <c r="CO158" i="16"/>
  <c r="CC158" i="16"/>
  <c r="BQ158" i="16"/>
  <c r="BE158" i="16"/>
  <c r="AS158" i="16"/>
  <c r="AG158" i="16"/>
  <c r="U158" i="16"/>
  <c r="I158" i="16"/>
  <c r="AH158" i="16"/>
  <c r="V158" i="16"/>
  <c r="EX158" i="16"/>
  <c r="J158" i="16"/>
  <c r="EL158" i="16"/>
  <c r="DZ158" i="16"/>
  <c r="DN158" i="16"/>
  <c r="DB158" i="16"/>
  <c r="CP158" i="16"/>
  <c r="CD158" i="16"/>
  <c r="BR158" i="16"/>
  <c r="BF158" i="16"/>
  <c r="AT158" i="16"/>
  <c r="G95" i="16"/>
  <c r="F95" i="16" s="1"/>
  <c r="D54" i="16"/>
  <c r="J62" i="14"/>
  <c r="L62" i="14" s="1"/>
  <c r="J40" i="14"/>
  <c r="L40" i="14" s="1"/>
  <c r="J36" i="14"/>
  <c r="L36" i="14" s="1"/>
  <c r="H8" i="14"/>
  <c r="G8" i="14"/>
  <c r="H9" i="14"/>
  <c r="G9" i="14"/>
  <c r="E66" i="10"/>
  <c r="I66" i="10" s="1"/>
  <c r="FC157" i="16"/>
  <c r="FD157" i="16" s="1"/>
  <c r="E64" i="10"/>
  <c r="FC155" i="16"/>
  <c r="FD155" i="16" s="1"/>
  <c r="G92" i="16"/>
  <c r="F92" i="16" s="1"/>
  <c r="D52" i="16"/>
  <c r="G14" i="14" l="1"/>
  <c r="J6" i="14"/>
  <c r="L6" i="14" s="1"/>
  <c r="G66" i="10"/>
  <c r="M6" i="14"/>
  <c r="H14" i="14"/>
  <c r="K6" i="14"/>
  <c r="I6" i="14"/>
  <c r="DW159" i="16"/>
  <c r="DJ159" i="16"/>
  <c r="CZ159" i="16"/>
  <c r="CO159" i="16"/>
  <c r="CD159" i="16"/>
  <c r="BS159" i="16"/>
  <c r="BH159" i="16"/>
  <c r="AW159" i="16"/>
  <c r="AL159" i="16"/>
  <c r="AM159" i="16"/>
  <c r="AN159" i="16"/>
  <c r="AO159" i="16"/>
  <c r="Y157" i="16"/>
  <c r="DP157" i="16"/>
  <c r="DF157" i="16"/>
  <c r="DG157" i="16"/>
  <c r="DH157" i="16"/>
  <c r="DI157" i="16"/>
  <c r="DJ157" i="16"/>
  <c r="DK157" i="16"/>
  <c r="CZ157" i="16"/>
  <c r="CO157" i="16"/>
  <c r="CD157" i="16"/>
  <c r="BS157" i="16"/>
  <c r="AT155" i="16"/>
  <c r="T155" i="16"/>
  <c r="AP155" i="16"/>
  <c r="DX155" i="16"/>
  <c r="DM155" i="16"/>
  <c r="W155" i="16"/>
  <c r="L155" i="16"/>
  <c r="EZ155" i="16"/>
  <c r="EO155" i="16"/>
  <c r="ED155" i="16"/>
  <c r="EE155" i="16"/>
  <c r="EF155" i="16"/>
  <c r="EG155" i="16"/>
  <c r="K7" i="14"/>
  <c r="M7" i="14" s="1"/>
  <c r="I7" i="14"/>
  <c r="CK160" i="16"/>
  <c r="CL160" i="16"/>
  <c r="CM160" i="16"/>
  <c r="CB160" i="16"/>
  <c r="BQ160" i="16"/>
  <c r="BF160" i="16"/>
  <c r="AU160" i="16"/>
  <c r="AJ160" i="16"/>
  <c r="Y160" i="16"/>
  <c r="N160" i="16"/>
  <c r="CC76" i="16"/>
  <c r="CZ76" i="16"/>
  <c r="CP76" i="16"/>
  <c r="CE76" i="16"/>
  <c r="BT76" i="16"/>
  <c r="BI76" i="16"/>
  <c r="AX76" i="16"/>
  <c r="AM76" i="16"/>
  <c r="AN76" i="16"/>
  <c r="AO76" i="16"/>
  <c r="AP76" i="16"/>
  <c r="AQ76" i="16"/>
  <c r="FA154" i="16"/>
  <c r="DZ154" i="16"/>
  <c r="CQ154" i="16"/>
  <c r="CC154" i="16"/>
  <c r="BT154" i="16"/>
  <c r="CH154" i="16"/>
  <c r="CI154" i="16"/>
  <c r="CJ154" i="16"/>
  <c r="CK154" i="16"/>
  <c r="CL154" i="16"/>
  <c r="CM154" i="16"/>
  <c r="CB154" i="16"/>
  <c r="G344" i="15"/>
  <c r="K182" i="15"/>
  <c r="C35" i="5"/>
  <c r="D35" i="5" s="1"/>
  <c r="K9" i="14"/>
  <c r="M9" i="14" s="1"/>
  <c r="I9" i="14"/>
  <c r="J9" i="14"/>
  <c r="L9" i="14" s="1"/>
  <c r="J41" i="14"/>
  <c r="L41" i="14" s="1"/>
  <c r="G105" i="20"/>
  <c r="G44" i="20"/>
  <c r="J34" i="14"/>
  <c r="L34" i="14" s="1"/>
  <c r="S159" i="16"/>
  <c r="ET159" i="16"/>
  <c r="EJ159" i="16"/>
  <c r="DY159" i="16"/>
  <c r="DN159" i="16"/>
  <c r="DC159" i="16"/>
  <c r="CR159" i="16"/>
  <c r="CG159" i="16"/>
  <c r="BV159" i="16"/>
  <c r="BW159" i="16"/>
  <c r="BX159" i="16"/>
  <c r="BY159" i="16"/>
  <c r="BU157" i="16"/>
  <c r="L157" i="16"/>
  <c r="EZ157" i="16"/>
  <c r="EP157" i="16"/>
  <c r="EQ157" i="16"/>
  <c r="ER157" i="16"/>
  <c r="ES157" i="16"/>
  <c r="ET157" i="16"/>
  <c r="EU157" i="16"/>
  <c r="EJ157" i="16"/>
  <c r="DY157" i="16"/>
  <c r="DN157" i="16"/>
  <c r="DC157" i="16"/>
  <c r="DW155" i="16"/>
  <c r="BR155" i="16"/>
  <c r="BZ155" i="16"/>
  <c r="I155" i="16"/>
  <c r="EW155" i="16"/>
  <c r="BG155" i="16"/>
  <c r="AV155" i="16"/>
  <c r="AK155" i="16"/>
  <c r="Z155" i="16"/>
  <c r="AA155" i="16"/>
  <c r="AB155" i="16"/>
  <c r="AC155" i="16"/>
  <c r="DM76" i="16"/>
  <c r="EJ76" i="16"/>
  <c r="DZ76" i="16"/>
  <c r="DO76" i="16"/>
  <c r="DD76" i="16"/>
  <c r="CS76" i="16"/>
  <c r="CH76" i="16"/>
  <c r="BW76" i="16"/>
  <c r="BX76" i="16"/>
  <c r="BY76" i="16"/>
  <c r="BZ76" i="16"/>
  <c r="CA76" i="16"/>
  <c r="DB154" i="16"/>
  <c r="DN154" i="16"/>
  <c r="EA154" i="16"/>
  <c r="AW154" i="16"/>
  <c r="DM154" i="16"/>
  <c r="DD154" i="16"/>
  <c r="DR154" i="16"/>
  <c r="DS154" i="16"/>
  <c r="DT154" i="16"/>
  <c r="DU154" i="16"/>
  <c r="DV154" i="16"/>
  <c r="DW154" i="16"/>
  <c r="DL154" i="16"/>
  <c r="J39" i="14"/>
  <c r="L39" i="14" s="1"/>
  <c r="AE159" i="16"/>
  <c r="R159" i="16"/>
  <c r="H159" i="16"/>
  <c r="EV159" i="16"/>
  <c r="EK159" i="16"/>
  <c r="DZ159" i="16"/>
  <c r="DO159" i="16"/>
  <c r="DD159" i="16"/>
  <c r="CS159" i="16"/>
  <c r="CH159" i="16"/>
  <c r="CI159" i="16"/>
  <c r="CJ159" i="16"/>
  <c r="CK159" i="16"/>
  <c r="CG157" i="16"/>
  <c r="X157" i="16"/>
  <c r="N157" i="16"/>
  <c r="O157" i="16"/>
  <c r="P157" i="16"/>
  <c r="Q157" i="16"/>
  <c r="R157" i="16"/>
  <c r="S157" i="16"/>
  <c r="H157" i="16"/>
  <c r="EV157" i="16"/>
  <c r="EK157" i="16"/>
  <c r="DZ157" i="16"/>
  <c r="DO157" i="16"/>
  <c r="P155" i="15"/>
  <c r="P156" i="15" s="1"/>
  <c r="P153" i="15"/>
  <c r="H155" i="16"/>
  <c r="AE155" i="16"/>
  <c r="CL155" i="16"/>
  <c r="U155" i="16"/>
  <c r="CD155" i="16"/>
  <c r="BS155" i="16"/>
  <c r="BH155" i="16"/>
  <c r="AW155" i="16"/>
  <c r="AL155" i="16"/>
  <c r="AM155" i="16"/>
  <c r="AN155" i="16"/>
  <c r="AO155" i="16"/>
  <c r="DX160" i="16"/>
  <c r="DM160" i="16"/>
  <c r="DB160" i="16"/>
  <c r="CQ160" i="16"/>
  <c r="CF160" i="16"/>
  <c r="BU160" i="16"/>
  <c r="BJ160" i="16"/>
  <c r="EK76" i="16"/>
  <c r="DY76" i="16"/>
  <c r="EV76" i="16"/>
  <c r="EL76" i="16"/>
  <c r="EA76" i="16"/>
  <c r="DP76" i="16"/>
  <c r="DE76" i="16"/>
  <c r="CT76" i="16"/>
  <c r="CI76" i="16"/>
  <c r="CJ76" i="16"/>
  <c r="CK76" i="16"/>
  <c r="CL76" i="16"/>
  <c r="CM76" i="16"/>
  <c r="EX154" i="16"/>
  <c r="Y154" i="16"/>
  <c r="AK154" i="16"/>
  <c r="CS154" i="16"/>
  <c r="DY154" i="16"/>
  <c r="DP154" i="16"/>
  <c r="ED154" i="16"/>
  <c r="EE154" i="16"/>
  <c r="EF154" i="16"/>
  <c r="EG154" i="16"/>
  <c r="EH154" i="16"/>
  <c r="EI154" i="16"/>
  <c r="DX154" i="16"/>
  <c r="H148" i="20"/>
  <c r="E12" i="5"/>
  <c r="AQ159" i="16"/>
  <c r="AD159" i="16"/>
  <c r="T159" i="16"/>
  <c r="I159" i="16"/>
  <c r="EW159" i="16"/>
  <c r="EL159" i="16"/>
  <c r="EA159" i="16"/>
  <c r="DP159" i="16"/>
  <c r="DE159" i="16"/>
  <c r="CT159" i="16"/>
  <c r="CU159" i="16"/>
  <c r="CV159" i="16"/>
  <c r="CW159" i="16"/>
  <c r="CS157" i="16"/>
  <c r="AJ157" i="16"/>
  <c r="Z157" i="16"/>
  <c r="AA157" i="16"/>
  <c r="AB157" i="16"/>
  <c r="AC157" i="16"/>
  <c r="AD157" i="16"/>
  <c r="AE157" i="16"/>
  <c r="T157" i="16"/>
  <c r="I157" i="16"/>
  <c r="EW157" i="16"/>
  <c r="EL157" i="16"/>
  <c r="EA157" i="16"/>
  <c r="BD155" i="16"/>
  <c r="CA155" i="16"/>
  <c r="CX155" i="16"/>
  <c r="AG155" i="16"/>
  <c r="CP155" i="16"/>
  <c r="CE155" i="16"/>
  <c r="BT155" i="16"/>
  <c r="BI155" i="16"/>
  <c r="AX155" i="16"/>
  <c r="AY155" i="16"/>
  <c r="AZ155" i="16"/>
  <c r="BA155" i="16"/>
  <c r="D70" i="10"/>
  <c r="FB161" i="16"/>
  <c r="ER160" i="16"/>
  <c r="EQ160" i="16"/>
  <c r="ES160" i="16"/>
  <c r="ET160" i="16"/>
  <c r="EU160" i="16"/>
  <c r="EJ160" i="16"/>
  <c r="DY160" i="16"/>
  <c r="DN160" i="16"/>
  <c r="DC160" i="16"/>
  <c r="CR160" i="16"/>
  <c r="CG160" i="16"/>
  <c r="BV160" i="16"/>
  <c r="G102" i="16"/>
  <c r="I76" i="16"/>
  <c r="T76" i="16"/>
  <c r="J76" i="16"/>
  <c r="EX76" i="16"/>
  <c r="EM76" i="16"/>
  <c r="EB76" i="16"/>
  <c r="DQ76" i="16"/>
  <c r="DF76" i="16"/>
  <c r="CU76" i="16"/>
  <c r="CV76" i="16"/>
  <c r="CW76" i="16"/>
  <c r="CX76" i="16"/>
  <c r="CY76" i="16"/>
  <c r="N154" i="16"/>
  <c r="BS154" i="16"/>
  <c r="CG154" i="16"/>
  <c r="EO154" i="16"/>
  <c r="EK154" i="16"/>
  <c r="EB154" i="16"/>
  <c r="EP154" i="16"/>
  <c r="EQ154" i="16"/>
  <c r="ER154" i="16"/>
  <c r="ES154" i="16"/>
  <c r="ET154" i="16"/>
  <c r="EU154" i="16"/>
  <c r="EJ154" i="16"/>
  <c r="L8" i="14"/>
  <c r="J8" i="14"/>
  <c r="BC159" i="16"/>
  <c r="AP159" i="16"/>
  <c r="AF159" i="16"/>
  <c r="U159" i="16"/>
  <c r="J159" i="16"/>
  <c r="EX159" i="16"/>
  <c r="EM159" i="16"/>
  <c r="EB159" i="16"/>
  <c r="DQ159" i="16"/>
  <c r="DF159" i="16"/>
  <c r="DG159" i="16"/>
  <c r="DH159" i="16"/>
  <c r="DI159" i="16"/>
  <c r="DE157" i="16"/>
  <c r="AV157" i="16"/>
  <c r="AL157" i="16"/>
  <c r="AM157" i="16"/>
  <c r="AN157" i="16"/>
  <c r="AO157" i="16"/>
  <c r="AP157" i="16"/>
  <c r="AQ157" i="16"/>
  <c r="AF157" i="16"/>
  <c r="U157" i="16"/>
  <c r="J157" i="16"/>
  <c r="EX157" i="16"/>
  <c r="EM157" i="16"/>
  <c r="EI155" i="16"/>
  <c r="AF155" i="16"/>
  <c r="DJ155" i="16"/>
  <c r="AS155" i="16"/>
  <c r="DB155" i="16"/>
  <c r="CQ155" i="16"/>
  <c r="CF155" i="16"/>
  <c r="BU155" i="16"/>
  <c r="BJ155" i="16"/>
  <c r="BK155" i="16"/>
  <c r="BL155" i="16"/>
  <c r="BM155" i="16"/>
  <c r="D37" i="10"/>
  <c r="FC77" i="16"/>
  <c r="E39" i="16"/>
  <c r="J69" i="10"/>
  <c r="P160" i="16"/>
  <c r="O160" i="16"/>
  <c r="Q160" i="16"/>
  <c r="R160" i="16"/>
  <c r="S160" i="16"/>
  <c r="H160" i="16"/>
  <c r="EV160" i="16"/>
  <c r="EK160" i="16"/>
  <c r="DZ160" i="16"/>
  <c r="DO160" i="16"/>
  <c r="DD160" i="16"/>
  <c r="CS160" i="16"/>
  <c r="CH160" i="16"/>
  <c r="EW76" i="16"/>
  <c r="AF76" i="16"/>
  <c r="V76" i="16"/>
  <c r="K76" i="16"/>
  <c r="EY76" i="16"/>
  <c r="EN76" i="16"/>
  <c r="EC76" i="16"/>
  <c r="DR76" i="16"/>
  <c r="DG76" i="16"/>
  <c r="DH76" i="16"/>
  <c r="DI76" i="16"/>
  <c r="DJ76" i="16"/>
  <c r="DK76" i="16"/>
  <c r="R38" i="10"/>
  <c r="Q38" i="10"/>
  <c r="P38" i="10"/>
  <c r="O38" i="10"/>
  <c r="K38" i="10"/>
  <c r="J38" i="10"/>
  <c r="L38" i="10"/>
  <c r="N38" i="10"/>
  <c r="I38" i="10"/>
  <c r="S38" i="10"/>
  <c r="G38" i="10"/>
  <c r="M38" i="10"/>
  <c r="H38" i="10"/>
  <c r="BG154" i="16"/>
  <c r="DO154" i="16"/>
  <c r="EC154" i="16"/>
  <c r="I154" i="16"/>
  <c r="EW154" i="16"/>
  <c r="EN154" i="16"/>
  <c r="O154" i="16"/>
  <c r="P154" i="16"/>
  <c r="Q154" i="16"/>
  <c r="R154" i="16"/>
  <c r="S154" i="16"/>
  <c r="H154" i="16"/>
  <c r="EV154" i="16"/>
  <c r="E219" i="20"/>
  <c r="K8" i="14"/>
  <c r="M8" i="14" s="1"/>
  <c r="I8" i="14"/>
  <c r="K63" i="10"/>
  <c r="G63" i="10"/>
  <c r="I63" i="10"/>
  <c r="H63" i="10"/>
  <c r="J63" i="10"/>
  <c r="L10" i="14"/>
  <c r="J10" i="14"/>
  <c r="J53" i="14"/>
  <c r="L53" i="14" s="1"/>
  <c r="BO159" i="16"/>
  <c r="BB159" i="16"/>
  <c r="AR159" i="16"/>
  <c r="AG159" i="16"/>
  <c r="V159" i="16"/>
  <c r="K159" i="16"/>
  <c r="EY159" i="16"/>
  <c r="EN159" i="16"/>
  <c r="EC159" i="16"/>
  <c r="DR159" i="16"/>
  <c r="DS159" i="16"/>
  <c r="DT159" i="16"/>
  <c r="DU159" i="16"/>
  <c r="DQ157" i="16"/>
  <c r="BH157" i="16"/>
  <c r="AX157" i="16"/>
  <c r="AY157" i="16"/>
  <c r="AZ157" i="16"/>
  <c r="BA157" i="16"/>
  <c r="BB157" i="16"/>
  <c r="BC157" i="16"/>
  <c r="AR157" i="16"/>
  <c r="AG157" i="16"/>
  <c r="V157" i="16"/>
  <c r="K157" i="16"/>
  <c r="EY157" i="16"/>
  <c r="J155" i="16"/>
  <c r="CB155" i="16"/>
  <c r="DV155" i="16"/>
  <c r="BE155" i="16"/>
  <c r="DN155" i="16"/>
  <c r="DC155" i="16"/>
  <c r="CR155" i="16"/>
  <c r="CG155" i="16"/>
  <c r="BV155" i="16"/>
  <c r="BW155" i="16"/>
  <c r="BX155" i="16"/>
  <c r="BY155" i="16"/>
  <c r="AB160" i="16"/>
  <c r="AA160" i="16"/>
  <c r="AC160" i="16"/>
  <c r="AD160" i="16"/>
  <c r="AE160" i="16"/>
  <c r="T160" i="16"/>
  <c r="I160" i="16"/>
  <c r="EW160" i="16"/>
  <c r="EL160" i="16"/>
  <c r="EA160" i="16"/>
  <c r="DP160" i="16"/>
  <c r="DE160" i="16"/>
  <c r="CT160" i="16"/>
  <c r="L11" i="14"/>
  <c r="J11" i="14"/>
  <c r="U76" i="16"/>
  <c r="AR76" i="16"/>
  <c r="AH76" i="16"/>
  <c r="W76" i="16"/>
  <c r="L76" i="16"/>
  <c r="EZ76" i="16"/>
  <c r="EO76" i="16"/>
  <c r="ED76" i="16"/>
  <c r="DS76" i="16"/>
  <c r="DT76" i="16"/>
  <c r="DU76" i="16"/>
  <c r="DV76" i="16"/>
  <c r="DW76" i="16"/>
  <c r="J67" i="10"/>
  <c r="DC154" i="16"/>
  <c r="Z154" i="16"/>
  <c r="AT154" i="16"/>
  <c r="U154" i="16"/>
  <c r="L154" i="16"/>
  <c r="EZ154" i="16"/>
  <c r="AA154" i="16"/>
  <c r="AB154" i="16"/>
  <c r="AC154" i="16"/>
  <c r="AD154" i="16"/>
  <c r="AE154" i="16"/>
  <c r="T154" i="16"/>
  <c r="J42" i="14"/>
  <c r="L42" i="14" s="1"/>
  <c r="M10" i="14"/>
  <c r="K10" i="14"/>
  <c r="I10" i="14"/>
  <c r="CA159" i="16"/>
  <c r="BN159" i="16"/>
  <c r="BD159" i="16"/>
  <c r="AS159" i="16"/>
  <c r="AH159" i="16"/>
  <c r="W159" i="16"/>
  <c r="L159" i="16"/>
  <c r="EZ159" i="16"/>
  <c r="EO159" i="16"/>
  <c r="ED159" i="16"/>
  <c r="EE159" i="16"/>
  <c r="EF159" i="16"/>
  <c r="EG159" i="16"/>
  <c r="EC157" i="16"/>
  <c r="BT157" i="16"/>
  <c r="BJ157" i="16"/>
  <c r="BK157" i="16"/>
  <c r="BL157" i="16"/>
  <c r="BM157" i="16"/>
  <c r="BN157" i="16"/>
  <c r="BO157" i="16"/>
  <c r="BD157" i="16"/>
  <c r="AS157" i="16"/>
  <c r="AH157" i="16"/>
  <c r="W157" i="16"/>
  <c r="H112" i="21"/>
  <c r="H111" i="21"/>
  <c r="F58" i="21"/>
  <c r="K56" i="21"/>
  <c r="AQ155" i="16"/>
  <c r="BF155" i="16"/>
  <c r="AH155" i="16"/>
  <c r="EH155" i="16"/>
  <c r="BQ155" i="16"/>
  <c r="DZ155" i="16"/>
  <c r="DO155" i="16"/>
  <c r="DD155" i="16"/>
  <c r="CS155" i="16"/>
  <c r="CH155" i="16"/>
  <c r="CI155" i="16"/>
  <c r="CJ155" i="16"/>
  <c r="CK155" i="16"/>
  <c r="AN160" i="16"/>
  <c r="AM160" i="16"/>
  <c r="AO160" i="16"/>
  <c r="AP160" i="16"/>
  <c r="AQ160" i="16"/>
  <c r="AF160" i="16"/>
  <c r="U160" i="16"/>
  <c r="J160" i="16"/>
  <c r="EX160" i="16"/>
  <c r="EM160" i="16"/>
  <c r="EB160" i="16"/>
  <c r="DQ160" i="16"/>
  <c r="DF160" i="16"/>
  <c r="M11" i="14"/>
  <c r="K11" i="14"/>
  <c r="I11" i="14"/>
  <c r="AG76" i="16"/>
  <c r="BD76" i="16"/>
  <c r="AT76" i="16"/>
  <c r="AI76" i="16"/>
  <c r="X76" i="16"/>
  <c r="M76" i="16"/>
  <c r="FA76" i="16"/>
  <c r="EP76" i="16"/>
  <c r="EE76" i="16"/>
  <c r="EF76" i="16"/>
  <c r="EG76" i="16"/>
  <c r="EH76" i="16"/>
  <c r="EI76" i="16"/>
  <c r="K67" i="10"/>
  <c r="EY154" i="16"/>
  <c r="BU154" i="16"/>
  <c r="CP154" i="16"/>
  <c r="AG154" i="16"/>
  <c r="X154" i="16"/>
  <c r="AL154" i="16"/>
  <c r="AM154" i="16"/>
  <c r="AN154" i="16"/>
  <c r="AO154" i="16"/>
  <c r="AP154" i="16"/>
  <c r="AQ154" i="16"/>
  <c r="AF154" i="16"/>
  <c r="FA78" i="16"/>
  <c r="EO78" i="16"/>
  <c r="EC78" i="16"/>
  <c r="DQ78" i="16"/>
  <c r="DE78" i="16"/>
  <c r="CS78" i="16"/>
  <c r="CG78" i="16"/>
  <c r="BU78" i="16"/>
  <c r="BI78" i="16"/>
  <c r="AW78" i="16"/>
  <c r="AK78" i="16"/>
  <c r="Y78" i="16"/>
  <c r="M78" i="16"/>
  <c r="EZ78" i="16"/>
  <c r="EN78" i="16"/>
  <c r="EB78" i="16"/>
  <c r="DP78" i="16"/>
  <c r="DD78" i="16"/>
  <c r="CR78" i="16"/>
  <c r="CF78" i="16"/>
  <c r="BT78" i="16"/>
  <c r="BH78" i="16"/>
  <c r="AV78" i="16"/>
  <c r="AJ78" i="16"/>
  <c r="X78" i="16"/>
  <c r="L78" i="16"/>
  <c r="EY78" i="16"/>
  <c r="EM78" i="16"/>
  <c r="EA78" i="16"/>
  <c r="DO78" i="16"/>
  <c r="DC78" i="16"/>
  <c r="CQ78" i="16"/>
  <c r="CE78" i="16"/>
  <c r="BS78" i="16"/>
  <c r="BG78" i="16"/>
  <c r="AU78" i="16"/>
  <c r="AI78" i="16"/>
  <c r="W78" i="16"/>
  <c r="K78" i="16"/>
  <c r="EX78" i="16"/>
  <c r="EL78" i="16"/>
  <c r="DZ78" i="16"/>
  <c r="DN78" i="16"/>
  <c r="DB78" i="16"/>
  <c r="CP78" i="16"/>
  <c r="CD78" i="16"/>
  <c r="BR78" i="16"/>
  <c r="BF78" i="16"/>
  <c r="AT78" i="16"/>
  <c r="AH78" i="16"/>
  <c r="V78" i="16"/>
  <c r="J78" i="16"/>
  <c r="EW78" i="16"/>
  <c r="EK78" i="16"/>
  <c r="DY78" i="16"/>
  <c r="DM78" i="16"/>
  <c r="DA78" i="16"/>
  <c r="CO78" i="16"/>
  <c r="CC78" i="16"/>
  <c r="BQ78" i="16"/>
  <c r="BE78" i="16"/>
  <c r="AS78" i="16"/>
  <c r="AG78" i="16"/>
  <c r="U78" i="16"/>
  <c r="I78" i="16"/>
  <c r="EV78" i="16"/>
  <c r="EJ78" i="16"/>
  <c r="DX78" i="16"/>
  <c r="DL78" i="16"/>
  <c r="CZ78" i="16"/>
  <c r="CN78" i="16"/>
  <c r="CB78" i="16"/>
  <c r="BP78" i="16"/>
  <c r="BD78" i="16"/>
  <c r="AR78" i="16"/>
  <c r="AF78" i="16"/>
  <c r="T78" i="16"/>
  <c r="EU78" i="16"/>
  <c r="EI78" i="16"/>
  <c r="DW78" i="16"/>
  <c r="DK78" i="16"/>
  <c r="CY78" i="16"/>
  <c r="CM78" i="16"/>
  <c r="CA78" i="16"/>
  <c r="BO78" i="16"/>
  <c r="BC78" i="16"/>
  <c r="AQ78" i="16"/>
  <c r="AE78" i="16"/>
  <c r="S78" i="16"/>
  <c r="ES78" i="16"/>
  <c r="EG78" i="16"/>
  <c r="DU78" i="16"/>
  <c r="DI78" i="16"/>
  <c r="CW78" i="16"/>
  <c r="CK78" i="16"/>
  <c r="BY78" i="16"/>
  <c r="BM78" i="16"/>
  <c r="BA78" i="16"/>
  <c r="AO78" i="16"/>
  <c r="AC78" i="16"/>
  <c r="Q78" i="16"/>
  <c r="ER78" i="16"/>
  <c r="EF78" i="16"/>
  <c r="DT78" i="16"/>
  <c r="DH78" i="16"/>
  <c r="CV78" i="16"/>
  <c r="CJ78" i="16"/>
  <c r="BX78" i="16"/>
  <c r="BL78" i="16"/>
  <c r="AZ78" i="16"/>
  <c r="AN78" i="16"/>
  <c r="AB78" i="16"/>
  <c r="P78" i="16"/>
  <c r="EQ78" i="16"/>
  <c r="EE78" i="16"/>
  <c r="DS78" i="16"/>
  <c r="DG78" i="16"/>
  <c r="CU78" i="16"/>
  <c r="CI78" i="16"/>
  <c r="BW78" i="16"/>
  <c r="BK78" i="16"/>
  <c r="AY78" i="16"/>
  <c r="AM78" i="16"/>
  <c r="AA78" i="16"/>
  <c r="O78" i="16"/>
  <c r="EP78" i="16"/>
  <c r="BV78" i="16"/>
  <c r="EH78" i="16"/>
  <c r="BN78" i="16"/>
  <c r="ED78" i="16"/>
  <c r="BJ78" i="16"/>
  <c r="DV78" i="16"/>
  <c r="BB78" i="16"/>
  <c r="DR78" i="16"/>
  <c r="AX78" i="16"/>
  <c r="DJ78" i="16"/>
  <c r="AP78" i="16"/>
  <c r="DF78" i="16"/>
  <c r="AL78" i="16"/>
  <c r="CX78" i="16"/>
  <c r="AD78" i="16"/>
  <c r="CT78" i="16"/>
  <c r="Z78" i="16"/>
  <c r="CL78" i="16"/>
  <c r="R78" i="16"/>
  <c r="ET78" i="16"/>
  <c r="BZ78" i="16"/>
  <c r="FB78" i="16"/>
  <c r="CH78" i="16"/>
  <c r="N78" i="16"/>
  <c r="G209" i="21"/>
  <c r="F200" i="21"/>
  <c r="J64" i="10"/>
  <c r="I64" i="10"/>
  <c r="K64" i="10"/>
  <c r="H64" i="10"/>
  <c r="G64" i="10"/>
  <c r="H68" i="10"/>
  <c r="I68" i="10"/>
  <c r="K68" i="10"/>
  <c r="J68" i="10"/>
  <c r="G68" i="10"/>
  <c r="H66" i="10"/>
  <c r="J43" i="14"/>
  <c r="L43" i="14" s="1"/>
  <c r="J55" i="14"/>
  <c r="L55" i="14" s="1"/>
  <c r="CM159" i="16"/>
  <c r="BZ159" i="16"/>
  <c r="BP159" i="16"/>
  <c r="BE159" i="16"/>
  <c r="AT159" i="16"/>
  <c r="AI159" i="16"/>
  <c r="X159" i="16"/>
  <c r="M159" i="16"/>
  <c r="FA159" i="16"/>
  <c r="EP159" i="16"/>
  <c r="EQ159" i="16"/>
  <c r="ER159" i="16"/>
  <c r="ES159" i="16"/>
  <c r="EO157" i="16"/>
  <c r="CF157" i="16"/>
  <c r="BV157" i="16"/>
  <c r="BW157" i="16"/>
  <c r="BX157" i="16"/>
  <c r="BY157" i="16"/>
  <c r="BZ157" i="16"/>
  <c r="CA157" i="16"/>
  <c r="BP157" i="16"/>
  <c r="BE157" i="16"/>
  <c r="AT157" i="16"/>
  <c r="AI157" i="16"/>
  <c r="L173" i="21"/>
  <c r="M173" i="21" s="1"/>
  <c r="L172" i="21"/>
  <c r="M172" i="21" s="1"/>
  <c r="L174" i="21" s="1"/>
  <c r="M174" i="21" s="1"/>
  <c r="L176" i="21" s="1"/>
  <c r="M176" i="21" s="1"/>
  <c r="M177" i="21" s="1"/>
  <c r="CN155" i="16"/>
  <c r="EU155" i="16"/>
  <c r="CM155" i="16"/>
  <c r="ET155" i="16"/>
  <c r="CC155" i="16"/>
  <c r="EL155" i="16"/>
  <c r="EA155" i="16"/>
  <c r="DP155" i="16"/>
  <c r="DE155" i="16"/>
  <c r="CT155" i="16"/>
  <c r="CU155" i="16"/>
  <c r="CV155" i="16"/>
  <c r="CW155" i="16"/>
  <c r="AZ160" i="16"/>
  <c r="AY160" i="16"/>
  <c r="BA160" i="16"/>
  <c r="BB160" i="16"/>
  <c r="BC160" i="16"/>
  <c r="AR160" i="16"/>
  <c r="AG160" i="16"/>
  <c r="V160" i="16"/>
  <c r="K160" i="16"/>
  <c r="EY160" i="16"/>
  <c r="EN160" i="16"/>
  <c r="EC160" i="16"/>
  <c r="DR160" i="16"/>
  <c r="AS76" i="16"/>
  <c r="BP76" i="16"/>
  <c r="BF76" i="16"/>
  <c r="AU76" i="16"/>
  <c r="AJ76" i="16"/>
  <c r="Y76" i="16"/>
  <c r="N76" i="16"/>
  <c r="FB76" i="16"/>
  <c r="EQ76" i="16"/>
  <c r="ER76" i="16"/>
  <c r="ES76" i="16"/>
  <c r="ET76" i="16"/>
  <c r="EU76" i="16"/>
  <c r="I67" i="10"/>
  <c r="V154" i="16"/>
  <c r="DQ154" i="16"/>
  <c r="EL154" i="16"/>
  <c r="AS154" i="16"/>
  <c r="AJ154" i="16"/>
  <c r="AX154" i="16"/>
  <c r="AY154" i="16"/>
  <c r="AZ154" i="16"/>
  <c r="BA154" i="16"/>
  <c r="BB154" i="16"/>
  <c r="BC154" i="16"/>
  <c r="AR154" i="16"/>
  <c r="C17" i="18"/>
  <c r="H325" i="15"/>
  <c r="H326" i="15" s="1"/>
  <c r="H328" i="15"/>
  <c r="J66" i="10"/>
  <c r="J44" i="14"/>
  <c r="L44" i="14" s="1"/>
  <c r="J56" i="14"/>
  <c r="L56" i="14" s="1"/>
  <c r="CY159" i="16"/>
  <c r="CL159" i="16"/>
  <c r="CB159" i="16"/>
  <c r="BQ159" i="16"/>
  <c r="BF159" i="16"/>
  <c r="AU159" i="16"/>
  <c r="AJ159" i="16"/>
  <c r="Y159" i="16"/>
  <c r="N159" i="16"/>
  <c r="O159" i="16"/>
  <c r="P159" i="16"/>
  <c r="Q159" i="16"/>
  <c r="M157" i="16"/>
  <c r="CR157" i="16"/>
  <c r="CH157" i="16"/>
  <c r="CI157" i="16"/>
  <c r="CJ157" i="16"/>
  <c r="CK157" i="16"/>
  <c r="CL157" i="16"/>
  <c r="CM157" i="16"/>
  <c r="CB157" i="16"/>
  <c r="BQ157" i="16"/>
  <c r="BF157" i="16"/>
  <c r="AU157" i="16"/>
  <c r="AR155" i="16"/>
  <c r="S155" i="16"/>
  <c r="R155" i="16"/>
  <c r="CZ155" i="16"/>
  <c r="CO155" i="16"/>
  <c r="EX155" i="16"/>
  <c r="EM155" i="16"/>
  <c r="EB155" i="16"/>
  <c r="DQ155" i="16"/>
  <c r="DF155" i="16"/>
  <c r="DG155" i="16"/>
  <c r="DH155" i="16"/>
  <c r="DI155" i="16"/>
  <c r="BL160" i="16"/>
  <c r="BK160" i="16"/>
  <c r="BM160" i="16"/>
  <c r="BN160" i="16"/>
  <c r="BO160" i="16"/>
  <c r="BD160" i="16"/>
  <c r="AS160" i="16"/>
  <c r="AH160" i="16"/>
  <c r="W160" i="16"/>
  <c r="L160" i="16"/>
  <c r="EZ160" i="16"/>
  <c r="EO160" i="16"/>
  <c r="ED160" i="16"/>
  <c r="J66" i="14"/>
  <c r="L66" i="14" s="1"/>
  <c r="BE76" i="16"/>
  <c r="CB76" i="16"/>
  <c r="BR76" i="16"/>
  <c r="BG76" i="16"/>
  <c r="AV76" i="16"/>
  <c r="AK76" i="16"/>
  <c r="Z76" i="16"/>
  <c r="O76" i="16"/>
  <c r="P76" i="16"/>
  <c r="Q76" i="16"/>
  <c r="R76" i="16"/>
  <c r="S76" i="16"/>
  <c r="H67" i="10"/>
  <c r="BI154" i="16"/>
  <c r="AH154" i="16"/>
  <c r="J154" i="16"/>
  <c r="BE154" i="16"/>
  <c r="AV154" i="16"/>
  <c r="BJ154" i="16"/>
  <c r="BK154" i="16"/>
  <c r="BL154" i="16"/>
  <c r="BM154" i="16"/>
  <c r="BN154" i="16"/>
  <c r="BO154" i="16"/>
  <c r="BD154" i="16"/>
  <c r="J64" i="14"/>
  <c r="L64" i="14" s="1"/>
  <c r="J45" i="14"/>
  <c r="L45" i="14" s="1"/>
  <c r="J57" i="14"/>
  <c r="L57" i="14" s="1"/>
  <c r="DK159" i="16"/>
  <c r="CX159" i="16"/>
  <c r="CN159" i="16"/>
  <c r="CC159" i="16"/>
  <c r="BR159" i="16"/>
  <c r="BG159" i="16"/>
  <c r="AV159" i="16"/>
  <c r="AK159" i="16"/>
  <c r="Z159" i="16"/>
  <c r="AA159" i="16"/>
  <c r="AB159" i="16"/>
  <c r="AC159" i="16"/>
  <c r="J65" i="10"/>
  <c r="G65" i="10"/>
  <c r="I65" i="10"/>
  <c r="H65" i="10"/>
  <c r="K65" i="10"/>
  <c r="FA157" i="16"/>
  <c r="DD157" i="16"/>
  <c r="CT157" i="16"/>
  <c r="CU157" i="16"/>
  <c r="CV157" i="16"/>
  <c r="CW157" i="16"/>
  <c r="CX157" i="16"/>
  <c r="CY157" i="16"/>
  <c r="CN157" i="16"/>
  <c r="CC157" i="16"/>
  <c r="BR157" i="16"/>
  <c r="BG157" i="16"/>
  <c r="I36" i="10"/>
  <c r="O36" i="10"/>
  <c r="H36" i="10"/>
  <c r="G36" i="10"/>
  <c r="Q36" i="10"/>
  <c r="N36" i="10"/>
  <c r="L36" i="10"/>
  <c r="K36" i="10"/>
  <c r="R36" i="10"/>
  <c r="P36" i="10"/>
  <c r="S36" i="10"/>
  <c r="M36" i="10"/>
  <c r="J36" i="10"/>
  <c r="CY155" i="16"/>
  <c r="BO155" i="16"/>
  <c r="AD155" i="16"/>
  <c r="DL155" i="16"/>
  <c r="DA155" i="16"/>
  <c r="K155" i="16"/>
  <c r="EY155" i="16"/>
  <c r="EN155" i="16"/>
  <c r="EC155" i="16"/>
  <c r="DR155" i="16"/>
  <c r="DS155" i="16"/>
  <c r="DT155" i="16"/>
  <c r="DU155" i="16"/>
  <c r="L7" i="14"/>
  <c r="J7" i="14"/>
  <c r="BX160" i="16"/>
  <c r="BW160" i="16"/>
  <c r="BY160" i="16"/>
  <c r="BZ160" i="16"/>
  <c r="CA160" i="16"/>
  <c r="BP160" i="16"/>
  <c r="BE160" i="16"/>
  <c r="AT160" i="16"/>
  <c r="AI160" i="16"/>
  <c r="X160" i="16"/>
  <c r="M160" i="16"/>
  <c r="FA160" i="16"/>
  <c r="EP160" i="16"/>
  <c r="J67" i="14"/>
  <c r="L67" i="14" s="1"/>
  <c r="BQ76" i="16"/>
  <c r="CN76" i="16"/>
  <c r="CD76" i="16"/>
  <c r="BS76" i="16"/>
  <c r="BH76" i="16"/>
  <c r="AW76" i="16"/>
  <c r="AL76" i="16"/>
  <c r="AA76" i="16"/>
  <c r="AB76" i="16"/>
  <c r="AC76" i="16"/>
  <c r="AD76" i="16"/>
  <c r="DE154" i="16"/>
  <c r="CD154" i="16"/>
  <c r="AU154" i="16"/>
  <c r="BQ154" i="16"/>
  <c r="BH154" i="16"/>
  <c r="BV154" i="16"/>
  <c r="BW154" i="16"/>
  <c r="BX154" i="16"/>
  <c r="BY154" i="16"/>
  <c r="BZ154" i="16"/>
  <c r="CA154" i="16"/>
  <c r="BP154" i="16"/>
  <c r="B183" i="21" l="1"/>
  <c r="O177" i="21"/>
  <c r="N177" i="21"/>
  <c r="L177" i="21"/>
  <c r="L14" i="14"/>
  <c r="F219" i="20"/>
  <c r="G230" i="20" s="1"/>
  <c r="E70" i="10"/>
  <c r="G70" i="10" s="1"/>
  <c r="FC161" i="16"/>
  <c r="FD161" i="16" s="1"/>
  <c r="G141" i="21"/>
  <c r="G140" i="21"/>
  <c r="G139" i="21"/>
  <c r="G138" i="21"/>
  <c r="G137" i="21"/>
  <c r="G136" i="21"/>
  <c r="G135" i="21"/>
  <c r="G58" i="21"/>
  <c r="K57" i="21"/>
  <c r="E37" i="10"/>
  <c r="F37" i="10" s="1"/>
  <c r="FD77" i="16"/>
  <c r="F39" i="16"/>
  <c r="G39" i="16" s="1"/>
  <c r="J14" i="14"/>
  <c r="ET161" i="16"/>
  <c r="ES161" i="16"/>
  <c r="ER161" i="16"/>
  <c r="EP161" i="16"/>
  <c r="EZ161" i="16"/>
  <c r="L161" i="16"/>
  <c r="M161" i="16"/>
  <c r="F346" i="15"/>
  <c r="J183" i="15"/>
  <c r="F12" i="5"/>
  <c r="G149" i="20"/>
  <c r="H105" i="20"/>
  <c r="F45" i="20"/>
  <c r="K44" i="20"/>
  <c r="I14" i="14"/>
  <c r="E202" i="21"/>
  <c r="ES77" i="16"/>
  <c r="EG77" i="16"/>
  <c r="DU77" i="16"/>
  <c r="DI77" i="16"/>
  <c r="CW77" i="16"/>
  <c r="CK77" i="16"/>
  <c r="ER77" i="16"/>
  <c r="EF77" i="16"/>
  <c r="DT77" i="16"/>
  <c r="DH77" i="16"/>
  <c r="CV77" i="16"/>
  <c r="EQ77" i="16"/>
  <c r="EE77" i="16"/>
  <c r="DS77" i="16"/>
  <c r="DG77" i="16"/>
  <c r="CU77" i="16"/>
  <c r="FB77" i="16"/>
  <c r="EP77" i="16"/>
  <c r="ED77" i="16"/>
  <c r="DR77" i="16"/>
  <c r="FA77" i="16"/>
  <c r="EO77" i="16"/>
  <c r="EC77" i="16"/>
  <c r="DQ77" i="16"/>
  <c r="DE77" i="16"/>
  <c r="CS77" i="16"/>
  <c r="CG77" i="16"/>
  <c r="BU77" i="16"/>
  <c r="BI77" i="16"/>
  <c r="EZ77" i="16"/>
  <c r="EN77" i="16"/>
  <c r="EB77" i="16"/>
  <c r="DP77" i="16"/>
  <c r="DD77" i="16"/>
  <c r="EW77" i="16"/>
  <c r="EK77" i="16"/>
  <c r="DY77" i="16"/>
  <c r="DM77" i="16"/>
  <c r="DA77" i="16"/>
  <c r="CO77" i="16"/>
  <c r="EU77" i="16"/>
  <c r="EJ77" i="16"/>
  <c r="DJ77" i="16"/>
  <c r="CM77" i="16"/>
  <c r="BY77" i="16"/>
  <c r="BL77" i="16"/>
  <c r="AY77" i="16"/>
  <c r="AM77" i="16"/>
  <c r="AA77" i="16"/>
  <c r="O77" i="16"/>
  <c r="EI77" i="16"/>
  <c r="DF77" i="16"/>
  <c r="CL77" i="16"/>
  <c r="BX77" i="16"/>
  <c r="BK77" i="16"/>
  <c r="AX77" i="16"/>
  <c r="AL77" i="16"/>
  <c r="Z77" i="16"/>
  <c r="N77" i="16"/>
  <c r="EH77" i="16"/>
  <c r="DC77" i="16"/>
  <c r="CJ77" i="16"/>
  <c r="BW77" i="16"/>
  <c r="BJ77" i="16"/>
  <c r="AW77" i="16"/>
  <c r="AK77" i="16"/>
  <c r="Y77" i="16"/>
  <c r="M77" i="16"/>
  <c r="EA77" i="16"/>
  <c r="DB77" i="16"/>
  <c r="CI77" i="16"/>
  <c r="BV77" i="16"/>
  <c r="BH77" i="16"/>
  <c r="AV77" i="16"/>
  <c r="AJ77" i="16"/>
  <c r="X77" i="16"/>
  <c r="L77" i="16"/>
  <c r="DZ77" i="16"/>
  <c r="CZ77" i="16"/>
  <c r="CH77" i="16"/>
  <c r="BT77" i="16"/>
  <c r="BG77" i="16"/>
  <c r="AU77" i="16"/>
  <c r="AI77" i="16"/>
  <c r="W77" i="16"/>
  <c r="K77" i="16"/>
  <c r="DX77" i="16"/>
  <c r="CY77" i="16"/>
  <c r="CF77" i="16"/>
  <c r="BS77" i="16"/>
  <c r="BF77" i="16"/>
  <c r="AT77" i="16"/>
  <c r="AH77" i="16"/>
  <c r="V77" i="16"/>
  <c r="J77" i="16"/>
  <c r="EY77" i="16"/>
  <c r="DW77" i="16"/>
  <c r="CX77" i="16"/>
  <c r="CE77" i="16"/>
  <c r="BR77" i="16"/>
  <c r="BE77" i="16"/>
  <c r="AS77" i="16"/>
  <c r="AG77" i="16"/>
  <c r="U77" i="16"/>
  <c r="I77" i="16"/>
  <c r="EX77" i="16"/>
  <c r="DV77" i="16"/>
  <c r="CT77" i="16"/>
  <c r="CD77" i="16"/>
  <c r="BQ77" i="16"/>
  <c r="BD77" i="16"/>
  <c r="AR77" i="16"/>
  <c r="AF77" i="16"/>
  <c r="T77" i="16"/>
  <c r="EV77" i="16"/>
  <c r="DO77" i="16"/>
  <c r="CR77" i="16"/>
  <c r="CC77" i="16"/>
  <c r="BP77" i="16"/>
  <c r="BC77" i="16"/>
  <c r="AQ77" i="16"/>
  <c r="AE77" i="16"/>
  <c r="S77" i="16"/>
  <c r="ET77" i="16"/>
  <c r="DN77" i="16"/>
  <c r="CQ77" i="16"/>
  <c r="CB77" i="16"/>
  <c r="BO77" i="16"/>
  <c r="BB77" i="16"/>
  <c r="AP77" i="16"/>
  <c r="AD77" i="16"/>
  <c r="R77" i="16"/>
  <c r="EL77" i="16"/>
  <c r="DK77" i="16"/>
  <c r="CN77" i="16"/>
  <c r="BZ77" i="16"/>
  <c r="BM77" i="16"/>
  <c r="AZ77" i="16"/>
  <c r="AN77" i="16"/>
  <c r="AB77" i="16"/>
  <c r="P77" i="16"/>
  <c r="BN77" i="16"/>
  <c r="BA77" i="16"/>
  <c r="AO77" i="16"/>
  <c r="AC77" i="16"/>
  <c r="Q77" i="16"/>
  <c r="EM77" i="16"/>
  <c r="DL77" i="16"/>
  <c r="CP77" i="16"/>
  <c r="CA77" i="16"/>
  <c r="K14" i="14"/>
  <c r="EO161" i="16" l="1"/>
  <c r="EC161" i="16"/>
  <c r="EN161" i="16"/>
  <c r="ED161" i="16"/>
  <c r="EE161" i="16"/>
  <c r="EF161" i="16"/>
  <c r="EG161" i="16"/>
  <c r="EH161" i="16"/>
  <c r="EI161" i="16"/>
  <c r="DX161" i="16"/>
  <c r="DM161" i="16"/>
  <c r="DB161" i="16"/>
  <c r="CQ161" i="16"/>
  <c r="EU161" i="16"/>
  <c r="F202" i="21"/>
  <c r="F203" i="21" s="1"/>
  <c r="H202" i="21" s="1"/>
  <c r="G202" i="21" s="1"/>
  <c r="FA161" i="16"/>
  <c r="X161" i="16"/>
  <c r="N161" i="16"/>
  <c r="O161" i="16"/>
  <c r="P161" i="16"/>
  <c r="Q161" i="16"/>
  <c r="R161" i="16"/>
  <c r="S161" i="16"/>
  <c r="H161" i="16"/>
  <c r="EV161" i="16"/>
  <c r="EK161" i="16"/>
  <c r="DZ161" i="16"/>
  <c r="DO161" i="16"/>
  <c r="EJ161" i="16"/>
  <c r="O176" i="21"/>
  <c r="N176" i="21" s="1"/>
  <c r="O157" i="21"/>
  <c r="N157" i="21" s="1"/>
  <c r="P157" i="21" s="1"/>
  <c r="Q157" i="21" s="1"/>
  <c r="Y161" i="16"/>
  <c r="AJ161" i="16"/>
  <c r="Z161" i="16"/>
  <c r="AA161" i="16"/>
  <c r="AB161" i="16"/>
  <c r="AC161" i="16"/>
  <c r="AD161" i="16"/>
  <c r="AE161" i="16"/>
  <c r="T161" i="16"/>
  <c r="I161" i="16"/>
  <c r="EW161" i="16"/>
  <c r="EL161" i="16"/>
  <c r="EA161" i="16"/>
  <c r="H70" i="10"/>
  <c r="AK161" i="16"/>
  <c r="AV161" i="16"/>
  <c r="AL161" i="16"/>
  <c r="AM161" i="16"/>
  <c r="AN161" i="16"/>
  <c r="AO161" i="16"/>
  <c r="AP161" i="16"/>
  <c r="AQ161" i="16"/>
  <c r="AF161" i="16"/>
  <c r="U161" i="16"/>
  <c r="J161" i="16"/>
  <c r="EX161" i="16"/>
  <c r="EM161" i="16"/>
  <c r="J70" i="10"/>
  <c r="AW161" i="16"/>
  <c r="BH161" i="16"/>
  <c r="AX161" i="16"/>
  <c r="AY161" i="16"/>
  <c r="AZ161" i="16"/>
  <c r="BA161" i="16"/>
  <c r="BB161" i="16"/>
  <c r="BC161" i="16"/>
  <c r="AR161" i="16"/>
  <c r="AG161" i="16"/>
  <c r="V161" i="16"/>
  <c r="K161" i="16"/>
  <c r="EY161" i="16"/>
  <c r="I70" i="10"/>
  <c r="DN161" i="16"/>
  <c r="BI161" i="16"/>
  <c r="BT161" i="16"/>
  <c r="BJ161" i="16"/>
  <c r="BK161" i="16"/>
  <c r="BL161" i="16"/>
  <c r="BM161" i="16"/>
  <c r="BN161" i="16"/>
  <c r="BO161" i="16"/>
  <c r="BD161" i="16"/>
  <c r="AS161" i="16"/>
  <c r="AH161" i="16"/>
  <c r="W161" i="16"/>
  <c r="K58" i="21"/>
  <c r="H140" i="21"/>
  <c r="H139" i="21"/>
  <c r="H137" i="21"/>
  <c r="H135" i="21"/>
  <c r="H141" i="21"/>
  <c r="H138" i="21"/>
  <c r="H136" i="21"/>
  <c r="I58" i="21"/>
  <c r="K70" i="10"/>
  <c r="H149" i="20"/>
  <c r="E13" i="5"/>
  <c r="BU161" i="16"/>
  <c r="CF161" i="16"/>
  <c r="BV161" i="16"/>
  <c r="BW161" i="16"/>
  <c r="BX161" i="16"/>
  <c r="BY161" i="16"/>
  <c r="BZ161" i="16"/>
  <c r="CA161" i="16"/>
  <c r="BP161" i="16"/>
  <c r="BE161" i="16"/>
  <c r="AT161" i="16"/>
  <c r="AI161" i="16"/>
  <c r="E220" i="20"/>
  <c r="L148" i="20"/>
  <c r="CG161" i="16"/>
  <c r="CR161" i="16"/>
  <c r="CH161" i="16"/>
  <c r="CI161" i="16"/>
  <c r="CJ161" i="16"/>
  <c r="CK161" i="16"/>
  <c r="CL161" i="16"/>
  <c r="CM161" i="16"/>
  <c r="CB161" i="16"/>
  <c r="BQ161" i="16"/>
  <c r="BF161" i="16"/>
  <c r="AU161" i="16"/>
  <c r="DY161" i="16"/>
  <c r="K183" i="15"/>
  <c r="G346" i="15"/>
  <c r="CS161" i="16"/>
  <c r="DD161" i="16"/>
  <c r="CT161" i="16"/>
  <c r="CU161" i="16"/>
  <c r="CV161" i="16"/>
  <c r="CW161" i="16"/>
  <c r="CX161" i="16"/>
  <c r="CY161" i="16"/>
  <c r="CN161" i="16"/>
  <c r="CC161" i="16"/>
  <c r="BR161" i="16"/>
  <c r="BG161" i="16"/>
  <c r="EQ161" i="16"/>
  <c r="DC161" i="16"/>
  <c r="G106" i="20"/>
  <c r="G45" i="20"/>
  <c r="D71" i="10"/>
  <c r="FB163" i="16"/>
  <c r="I66" i="18"/>
  <c r="I110" i="18"/>
  <c r="DE161" i="16"/>
  <c r="DP161" i="16"/>
  <c r="DF161" i="16"/>
  <c r="DG161" i="16"/>
  <c r="DH161" i="16"/>
  <c r="DI161" i="16"/>
  <c r="DJ161" i="16"/>
  <c r="DK161" i="16"/>
  <c r="CZ161" i="16"/>
  <c r="CO161" i="16"/>
  <c r="CD161" i="16"/>
  <c r="BS161" i="16"/>
  <c r="D39" i="10"/>
  <c r="FC80" i="16"/>
  <c r="E41" i="16"/>
  <c r="DQ161" i="16"/>
  <c r="EB161" i="16"/>
  <c r="DR161" i="16"/>
  <c r="DS161" i="16"/>
  <c r="DT161" i="16"/>
  <c r="DU161" i="16"/>
  <c r="DV161" i="16"/>
  <c r="DW161" i="16"/>
  <c r="DL161" i="16"/>
  <c r="DA161" i="16"/>
  <c r="CP161" i="16"/>
  <c r="CE161" i="16"/>
  <c r="R37" i="10"/>
  <c r="Q37" i="10"/>
  <c r="L37" i="10"/>
  <c r="N37" i="10"/>
  <c r="S37" i="10"/>
  <c r="G37" i="10"/>
  <c r="P37" i="10"/>
  <c r="O37" i="10"/>
  <c r="M37" i="10"/>
  <c r="J37" i="10"/>
  <c r="H37" i="10"/>
  <c r="K37" i="10"/>
  <c r="I37" i="10"/>
  <c r="CC80" i="16" l="1"/>
  <c r="CN80" i="16"/>
  <c r="CM80" i="16"/>
  <c r="CL80" i="16"/>
  <c r="CK80" i="16"/>
  <c r="CJ80" i="16"/>
  <c r="CI80" i="16"/>
  <c r="CT80" i="16"/>
  <c r="BI80" i="16"/>
  <c r="BT80" i="16"/>
  <c r="CE80" i="16"/>
  <c r="DZ80" i="16"/>
  <c r="V80" i="16"/>
  <c r="AT80" i="16"/>
  <c r="F220" i="20"/>
  <c r="J230" i="20" s="1"/>
  <c r="J193" i="15"/>
  <c r="F347" i="15"/>
  <c r="J192" i="15"/>
  <c r="J187" i="15"/>
  <c r="J186" i="15"/>
  <c r="J141" i="21"/>
  <c r="J140" i="21"/>
  <c r="J139" i="21"/>
  <c r="J138" i="21"/>
  <c r="J137" i="21"/>
  <c r="J136" i="21"/>
  <c r="J135" i="21"/>
  <c r="H58" i="21"/>
  <c r="O170" i="21"/>
  <c r="N170" i="21" s="1"/>
  <c r="O174" i="21"/>
  <c r="N174" i="21" s="1"/>
  <c r="O175" i="21"/>
  <c r="N175" i="21" s="1"/>
  <c r="P175" i="21" s="1"/>
  <c r="Q175" i="21" s="1"/>
  <c r="P176" i="21"/>
  <c r="Q176" i="21" s="1"/>
  <c r="E39" i="10"/>
  <c r="F39" i="10" s="1"/>
  <c r="FD80" i="16"/>
  <c r="BE80" i="16" s="1"/>
  <c r="F41" i="16"/>
  <c r="G41" i="16" s="1"/>
  <c r="G150" i="20"/>
  <c r="L149" i="20" s="1"/>
  <c r="G158" i="20"/>
  <c r="F13" i="5"/>
  <c r="I202" i="21"/>
  <c r="J210" i="21"/>
  <c r="H200" i="21"/>
  <c r="G200" i="21" s="1"/>
  <c r="H201" i="21"/>
  <c r="G201" i="21" s="1"/>
  <c r="J209" i="21"/>
  <c r="E71" i="10"/>
  <c r="FC163" i="16"/>
  <c r="FD163" i="16" s="1"/>
  <c r="K110" i="18"/>
  <c r="J110" i="18"/>
  <c r="L110" i="18"/>
  <c r="N110" i="18" s="1"/>
  <c r="J66" i="18"/>
  <c r="H66" i="18"/>
  <c r="M66" i="18" s="1"/>
  <c r="K66" i="18"/>
  <c r="L66" i="18"/>
  <c r="N66" i="18" s="1"/>
  <c r="G88" i="18"/>
  <c r="DK163" i="16"/>
  <c r="CY163" i="16"/>
  <c r="CA163" i="16"/>
  <c r="BO163" i="16"/>
  <c r="BC163" i="16"/>
  <c r="AQ163" i="16"/>
  <c r="DJ163" i="16"/>
  <c r="CX163" i="16"/>
  <c r="BZ163" i="16"/>
  <c r="BN163" i="16"/>
  <c r="BB163" i="16"/>
  <c r="AP163" i="16"/>
  <c r="DI163" i="16"/>
  <c r="CW163" i="16"/>
  <c r="BY163" i="16"/>
  <c r="BM163" i="16"/>
  <c r="BA163" i="16"/>
  <c r="AO163" i="16"/>
  <c r="DH163" i="16"/>
  <c r="CV163" i="16"/>
  <c r="CJ163" i="16"/>
  <c r="BX163" i="16"/>
  <c r="BL163" i="16"/>
  <c r="AZ163" i="16"/>
  <c r="AN163" i="16"/>
  <c r="DG163" i="16"/>
  <c r="CU163" i="16"/>
  <c r="CI163" i="16"/>
  <c r="BW163" i="16"/>
  <c r="BK163" i="16"/>
  <c r="AY163" i="16"/>
  <c r="AM163" i="16"/>
  <c r="DF163" i="16"/>
  <c r="CT163" i="16"/>
  <c r="CH163" i="16"/>
  <c r="BV163" i="16"/>
  <c r="BJ163" i="16"/>
  <c r="AX163" i="16"/>
  <c r="AL163" i="16"/>
  <c r="DQ163" i="16"/>
  <c r="DE163" i="16"/>
  <c r="CS163" i="16"/>
  <c r="CG163" i="16"/>
  <c r="BU163" i="16"/>
  <c r="BI163" i="16"/>
  <c r="AW163" i="16"/>
  <c r="EB163" i="16"/>
  <c r="DP163" i="16"/>
  <c r="DD163" i="16"/>
  <c r="CR163" i="16"/>
  <c r="CF163" i="16"/>
  <c r="BT163" i="16"/>
  <c r="BH163" i="16"/>
  <c r="L163" i="16"/>
  <c r="EM163" i="16"/>
  <c r="EA163" i="16"/>
  <c r="DO163" i="16"/>
  <c r="DC163" i="16"/>
  <c r="CQ163" i="16"/>
  <c r="CE163" i="16"/>
  <c r="BS163" i="16"/>
  <c r="W163" i="16"/>
  <c r="EX163" i="16"/>
  <c r="EL163" i="16"/>
  <c r="DZ163" i="16"/>
  <c r="DN163" i="16"/>
  <c r="DB163" i="16"/>
  <c r="CP163" i="16"/>
  <c r="CD163" i="16"/>
  <c r="AH163" i="16"/>
  <c r="J163" i="16"/>
  <c r="EV163" i="16"/>
  <c r="EJ163" i="16"/>
  <c r="DX163" i="16"/>
  <c r="DL163" i="16"/>
  <c r="CZ163" i="16"/>
  <c r="CN163" i="16"/>
  <c r="BD163" i="16"/>
  <c r="AR163" i="16"/>
  <c r="T163" i="16"/>
  <c r="H163" i="16"/>
  <c r="DA163" i="16"/>
  <c r="CO163" i="16"/>
  <c r="CC163" i="16"/>
  <c r="BQ163" i="16"/>
  <c r="BE163" i="16"/>
  <c r="AS163" i="16"/>
  <c r="U163" i="16"/>
  <c r="EW163" i="16"/>
  <c r="EK163" i="16"/>
  <c r="DY163" i="16"/>
  <c r="DM163" i="16"/>
  <c r="J71" i="10"/>
  <c r="G71" i="10"/>
  <c r="K71" i="10"/>
  <c r="I71" i="10"/>
  <c r="H71" i="10"/>
  <c r="H106" i="20"/>
  <c r="F47" i="20"/>
  <c r="F49" i="20"/>
  <c r="F46" i="20"/>
  <c r="I88" i="18"/>
  <c r="I56" i="21" l="1"/>
  <c r="J58" i="21"/>
  <c r="I57" i="21"/>
  <c r="I141" i="21"/>
  <c r="I140" i="21"/>
  <c r="I139" i="21"/>
  <c r="I138" i="21"/>
  <c r="I137" i="21"/>
  <c r="I136" i="21"/>
  <c r="I135" i="21"/>
  <c r="D40" i="10"/>
  <c r="FC81" i="16"/>
  <c r="E42" i="16"/>
  <c r="DN80" i="16"/>
  <c r="BS80" i="16"/>
  <c r="BH80" i="16"/>
  <c r="AW80" i="16"/>
  <c r="CH80" i="16"/>
  <c r="BW80" i="16"/>
  <c r="BX80" i="16"/>
  <c r="BY80" i="16"/>
  <c r="BZ80" i="16"/>
  <c r="CA80" i="16"/>
  <c r="CB80" i="16"/>
  <c r="BQ80" i="16"/>
  <c r="G347" i="15"/>
  <c r="K192" i="15"/>
  <c r="K187" i="15"/>
  <c r="K193" i="15"/>
  <c r="K186" i="15"/>
  <c r="CQ80" i="16"/>
  <c r="CF80" i="16"/>
  <c r="BU80" i="16"/>
  <c r="DF80" i="16"/>
  <c r="CU80" i="16"/>
  <c r="CV80" i="16"/>
  <c r="CW80" i="16"/>
  <c r="CX80" i="16"/>
  <c r="CY80" i="16"/>
  <c r="CZ80" i="16"/>
  <c r="CO80" i="16"/>
  <c r="CK163" i="16"/>
  <c r="CL163" i="16"/>
  <c r="CM163" i="16"/>
  <c r="O66" i="18"/>
  <c r="I201" i="21"/>
  <c r="G217" i="21"/>
  <c r="AL80" i="16"/>
  <c r="Z80" i="16"/>
  <c r="DC80" i="16"/>
  <c r="CR80" i="16"/>
  <c r="CG80" i="16"/>
  <c r="DR80" i="16"/>
  <c r="DG80" i="16"/>
  <c r="DH80" i="16"/>
  <c r="DI80" i="16"/>
  <c r="DJ80" i="16"/>
  <c r="DK80" i="16"/>
  <c r="DL80" i="16"/>
  <c r="DA80" i="16"/>
  <c r="H199" i="21"/>
  <c r="G199" i="21" s="1"/>
  <c r="G210" i="21"/>
  <c r="I200" i="21"/>
  <c r="H198" i="21"/>
  <c r="G198" i="21" s="1"/>
  <c r="E22" i="5"/>
  <c r="H158" i="20"/>
  <c r="AX80" i="16"/>
  <c r="EL80" i="16"/>
  <c r="DO80" i="16"/>
  <c r="DD80" i="16"/>
  <c r="CS80" i="16"/>
  <c r="ED80" i="16"/>
  <c r="DS80" i="16"/>
  <c r="DT80" i="16"/>
  <c r="DU80" i="16"/>
  <c r="DV80" i="16"/>
  <c r="DW80" i="16"/>
  <c r="DX80" i="16"/>
  <c r="DM80" i="16"/>
  <c r="H150" i="20"/>
  <c r="E14" i="5"/>
  <c r="BF80" i="16"/>
  <c r="AH80" i="16"/>
  <c r="EA80" i="16"/>
  <c r="DP80" i="16"/>
  <c r="DE80" i="16"/>
  <c r="EP80" i="16"/>
  <c r="EE80" i="16"/>
  <c r="EF80" i="16"/>
  <c r="EG80" i="16"/>
  <c r="EH80" i="16"/>
  <c r="EI80" i="16"/>
  <c r="EJ80" i="16"/>
  <c r="DY80" i="16"/>
  <c r="I120" i="18"/>
  <c r="I98" i="18"/>
  <c r="I76" i="18"/>
  <c r="D81" i="10"/>
  <c r="FB173" i="16"/>
  <c r="G116" i="20"/>
  <c r="G115" i="20"/>
  <c r="G112" i="20"/>
  <c r="G111" i="20"/>
  <c r="G110" i="20"/>
  <c r="G109" i="20"/>
  <c r="G46" i="20"/>
  <c r="G110" i="18"/>
  <c r="H110" i="18" s="1"/>
  <c r="K88" i="18"/>
  <c r="J88" i="18"/>
  <c r="L88" i="18"/>
  <c r="N88" i="18" s="1"/>
  <c r="H88" i="18"/>
  <c r="M88" i="18" s="1"/>
  <c r="G121" i="20"/>
  <c r="G120" i="20"/>
  <c r="G119" i="20"/>
  <c r="G118" i="20"/>
  <c r="G117" i="20"/>
  <c r="G49" i="20"/>
  <c r="I163" i="16"/>
  <c r="AF163" i="16"/>
  <c r="V163" i="16"/>
  <c r="K163" i="16"/>
  <c r="EY163" i="16"/>
  <c r="EN163" i="16"/>
  <c r="EC163" i="16"/>
  <c r="DR163" i="16"/>
  <c r="DS163" i="16"/>
  <c r="DT163" i="16"/>
  <c r="DU163" i="16"/>
  <c r="DV163" i="16"/>
  <c r="DW163" i="16"/>
  <c r="J211" i="21"/>
  <c r="J202" i="21"/>
  <c r="P174" i="21"/>
  <c r="Q174" i="21" s="1"/>
  <c r="O172" i="21"/>
  <c r="N172" i="21" s="1"/>
  <c r="O173" i="21"/>
  <c r="N173" i="21" s="1"/>
  <c r="P173" i="21" s="1"/>
  <c r="Q173" i="21" s="1"/>
  <c r="BR80" i="16"/>
  <c r="EX80" i="16"/>
  <c r="EM80" i="16"/>
  <c r="EB80" i="16"/>
  <c r="DQ80" i="16"/>
  <c r="FB80" i="16"/>
  <c r="EQ80" i="16"/>
  <c r="ER80" i="16"/>
  <c r="ES80" i="16"/>
  <c r="ET80" i="16"/>
  <c r="EU80" i="16"/>
  <c r="EV80" i="16"/>
  <c r="EK80" i="16"/>
  <c r="G122" i="20"/>
  <c r="G47" i="20"/>
  <c r="EZ163" i="16"/>
  <c r="EO163" i="16"/>
  <c r="ED163" i="16"/>
  <c r="EE163" i="16"/>
  <c r="EF163" i="16"/>
  <c r="EG163" i="16"/>
  <c r="EH163" i="16"/>
  <c r="EI163" i="16"/>
  <c r="O169" i="21"/>
  <c r="N169" i="21" s="1"/>
  <c r="P170" i="21"/>
  <c r="Q170" i="21" s="1"/>
  <c r="CD80" i="16"/>
  <c r="K80" i="16"/>
  <c r="EY80" i="16"/>
  <c r="EN80" i="16"/>
  <c r="EC80" i="16"/>
  <c r="O80" i="16"/>
  <c r="P80" i="16"/>
  <c r="Q80" i="16"/>
  <c r="R80" i="16"/>
  <c r="S80" i="16"/>
  <c r="T80" i="16"/>
  <c r="I80" i="16"/>
  <c r="EW80" i="16"/>
  <c r="AT163" i="16"/>
  <c r="AI163" i="16"/>
  <c r="X163" i="16"/>
  <c r="M163" i="16"/>
  <c r="FA163" i="16"/>
  <c r="EP163" i="16"/>
  <c r="EQ163" i="16"/>
  <c r="ER163" i="16"/>
  <c r="ES163" i="16"/>
  <c r="ET163" i="16"/>
  <c r="EU163" i="16"/>
  <c r="CP80" i="16"/>
  <c r="W80" i="16"/>
  <c r="L80" i="16"/>
  <c r="EZ80" i="16"/>
  <c r="EO80" i="16"/>
  <c r="AA80" i="16"/>
  <c r="AB80" i="16"/>
  <c r="AC80" i="16"/>
  <c r="AD80" i="16"/>
  <c r="AE80" i="16"/>
  <c r="AF80" i="16"/>
  <c r="U80" i="16"/>
  <c r="AG163" i="16"/>
  <c r="BP163" i="16"/>
  <c r="BF163" i="16"/>
  <c r="AU163" i="16"/>
  <c r="AJ163" i="16"/>
  <c r="Y163" i="16"/>
  <c r="N163" i="16"/>
  <c r="O163" i="16"/>
  <c r="P163" i="16"/>
  <c r="Q163" i="16"/>
  <c r="R163" i="16"/>
  <c r="S163" i="16"/>
  <c r="I91" i="18"/>
  <c r="I69" i="18"/>
  <c r="D74" i="10"/>
  <c r="FB166" i="16"/>
  <c r="I113" i="18"/>
  <c r="E221" i="20"/>
  <c r="E224" i="20"/>
  <c r="E222" i="20"/>
  <c r="J80" i="16"/>
  <c r="AI80" i="16"/>
  <c r="X80" i="16"/>
  <c r="M80" i="16"/>
  <c r="FA80" i="16"/>
  <c r="AM80" i="16"/>
  <c r="AN80" i="16"/>
  <c r="AO80" i="16"/>
  <c r="AP80" i="16"/>
  <c r="AQ80" i="16"/>
  <c r="AR80" i="16"/>
  <c r="AG80" i="16"/>
  <c r="K45" i="20"/>
  <c r="CB163" i="16"/>
  <c r="BR163" i="16"/>
  <c r="BG163" i="16"/>
  <c r="AV163" i="16"/>
  <c r="AK163" i="16"/>
  <c r="Z163" i="16"/>
  <c r="AA163" i="16"/>
  <c r="AB163" i="16"/>
  <c r="AC163" i="16"/>
  <c r="AD163" i="16"/>
  <c r="AE163" i="16"/>
  <c r="N39" i="10"/>
  <c r="M39" i="10"/>
  <c r="K39" i="10"/>
  <c r="S39" i="10"/>
  <c r="J39" i="10"/>
  <c r="G39" i="10"/>
  <c r="L39" i="10"/>
  <c r="R39" i="10"/>
  <c r="P39" i="10"/>
  <c r="I39" i="10"/>
  <c r="H39" i="10"/>
  <c r="O39" i="10"/>
  <c r="Q39" i="10"/>
  <c r="I114" i="18"/>
  <c r="I70" i="18"/>
  <c r="D75" i="10"/>
  <c r="FB167" i="16"/>
  <c r="I92" i="18"/>
  <c r="DB80" i="16"/>
  <c r="AU80" i="16"/>
  <c r="AJ80" i="16"/>
  <c r="Y80" i="16"/>
  <c r="BJ80" i="16"/>
  <c r="AY80" i="16"/>
  <c r="AZ80" i="16"/>
  <c r="BA80" i="16"/>
  <c r="BB80" i="16"/>
  <c r="BC80" i="16"/>
  <c r="BD80" i="16"/>
  <c r="AS80" i="16"/>
  <c r="I97" i="18"/>
  <c r="D80" i="10"/>
  <c r="FB172" i="16"/>
  <c r="I119" i="18"/>
  <c r="I75" i="18"/>
  <c r="N80" i="16"/>
  <c r="BG80" i="16"/>
  <c r="AV80" i="16"/>
  <c r="AK80" i="16"/>
  <c r="BV80" i="16"/>
  <c r="BK80" i="16"/>
  <c r="BL80" i="16"/>
  <c r="BM80" i="16"/>
  <c r="BN80" i="16"/>
  <c r="BO80" i="16"/>
  <c r="BP80" i="16"/>
  <c r="K114" i="18" l="1"/>
  <c r="J114" i="18"/>
  <c r="L114" i="18"/>
  <c r="N114" i="18" s="1"/>
  <c r="G74" i="10"/>
  <c r="I74" i="10"/>
  <c r="K74" i="10"/>
  <c r="H74" i="10"/>
  <c r="J74" i="10"/>
  <c r="F22" i="5"/>
  <c r="E74" i="10"/>
  <c r="FC166" i="16"/>
  <c r="FD166" i="16" s="1"/>
  <c r="G92" i="18"/>
  <c r="K70" i="18"/>
  <c r="H70" i="18"/>
  <c r="M70" i="18" s="1"/>
  <c r="J70" i="18"/>
  <c r="L70" i="18"/>
  <c r="N70" i="18" s="1"/>
  <c r="G91" i="18"/>
  <c r="H91" i="18" s="1"/>
  <c r="O69" i="18"/>
  <c r="L69" i="18"/>
  <c r="N69" i="18" s="1"/>
  <c r="K69" i="18"/>
  <c r="H69" i="18"/>
  <c r="M69" i="18" s="1"/>
  <c r="J69" i="18"/>
  <c r="AY173" i="16"/>
  <c r="AX173" i="16"/>
  <c r="BI173" i="16"/>
  <c r="BT173" i="16"/>
  <c r="CE173" i="16"/>
  <c r="CP173" i="16"/>
  <c r="DA173" i="16"/>
  <c r="DL173" i="16"/>
  <c r="DW173" i="16"/>
  <c r="DV173" i="16"/>
  <c r="R173" i="16"/>
  <c r="DT173" i="16"/>
  <c r="P173" i="16"/>
  <c r="DI173" i="16"/>
  <c r="Q173" i="16"/>
  <c r="J277" i="15"/>
  <c r="J284" i="15"/>
  <c r="F356" i="15"/>
  <c r="J279" i="15"/>
  <c r="J286" i="15"/>
  <c r="J281" i="15"/>
  <c r="J288" i="15"/>
  <c r="J276" i="15"/>
  <c r="J283" i="15"/>
  <c r="J278" i="15"/>
  <c r="J285" i="15"/>
  <c r="J280" i="15"/>
  <c r="J282" i="15"/>
  <c r="J275" i="15"/>
  <c r="J287" i="15"/>
  <c r="E81" i="10"/>
  <c r="H81" i="10" s="1"/>
  <c r="FC173" i="16"/>
  <c r="FD173" i="16" s="1"/>
  <c r="G113" i="18"/>
  <c r="J91" i="18"/>
  <c r="L91" i="18"/>
  <c r="N91" i="18" s="1"/>
  <c r="K91" i="18"/>
  <c r="O88" i="18"/>
  <c r="J81" i="10"/>
  <c r="G81" i="10"/>
  <c r="I198" i="21"/>
  <c r="D210" i="21"/>
  <c r="H197" i="21"/>
  <c r="G197" i="21" s="1"/>
  <c r="E75" i="10"/>
  <c r="FC167" i="16"/>
  <c r="FD167" i="16" s="1"/>
  <c r="M110" i="18"/>
  <c r="O110" i="18"/>
  <c r="G98" i="18"/>
  <c r="K76" i="18"/>
  <c r="H76" i="18"/>
  <c r="M76" i="18" s="1"/>
  <c r="O76" i="18"/>
  <c r="L76" i="18"/>
  <c r="N76" i="18" s="1"/>
  <c r="J76" i="18"/>
  <c r="G211" i="21"/>
  <c r="J200" i="21"/>
  <c r="E80" i="10"/>
  <c r="FC172" i="16"/>
  <c r="FD172" i="16" s="1"/>
  <c r="H121" i="20"/>
  <c r="H120" i="20"/>
  <c r="H119" i="20"/>
  <c r="H118" i="20"/>
  <c r="H117" i="20"/>
  <c r="H116" i="20"/>
  <c r="H115" i="20"/>
  <c r="H112" i="20"/>
  <c r="H111" i="20"/>
  <c r="H110" i="20"/>
  <c r="H109" i="20"/>
  <c r="G120" i="18"/>
  <c r="K98" i="18"/>
  <c r="H98" i="18"/>
  <c r="M98" i="18" s="1"/>
  <c r="J98" i="18"/>
  <c r="L98" i="18"/>
  <c r="N98" i="18" s="1"/>
  <c r="E40" i="10"/>
  <c r="F40" i="10" s="1"/>
  <c r="FD81" i="16"/>
  <c r="F42" i="16"/>
  <c r="G42" i="16" s="1"/>
  <c r="EH172" i="16"/>
  <c r="DV172" i="16"/>
  <c r="DJ172" i="16"/>
  <c r="CX172" i="16"/>
  <c r="CL172" i="16"/>
  <c r="BZ172" i="16"/>
  <c r="BB172" i="16"/>
  <c r="AP172" i="16"/>
  <c r="AD172" i="16"/>
  <c r="R172" i="16"/>
  <c r="EG172" i="16"/>
  <c r="DU172" i="16"/>
  <c r="DI172" i="16"/>
  <c r="CW172" i="16"/>
  <c r="CK172" i="16"/>
  <c r="BY172" i="16"/>
  <c r="BA172" i="16"/>
  <c r="AO172" i="16"/>
  <c r="AC172" i="16"/>
  <c r="Q172" i="16"/>
  <c r="EF172" i="16"/>
  <c r="DT172" i="16"/>
  <c r="DH172" i="16"/>
  <c r="CV172" i="16"/>
  <c r="CJ172" i="16"/>
  <c r="BX172" i="16"/>
  <c r="AZ172" i="16"/>
  <c r="AN172" i="16"/>
  <c r="AB172" i="16"/>
  <c r="P172" i="16"/>
  <c r="EE172" i="16"/>
  <c r="DS172" i="16"/>
  <c r="DG172" i="16"/>
  <c r="CU172" i="16"/>
  <c r="CI172" i="16"/>
  <c r="BW172" i="16"/>
  <c r="AY172" i="16"/>
  <c r="AM172" i="16"/>
  <c r="AA172" i="16"/>
  <c r="O172" i="16"/>
  <c r="ED172" i="16"/>
  <c r="DR172" i="16"/>
  <c r="DF172" i="16"/>
  <c r="CT172" i="16"/>
  <c r="CH172" i="16"/>
  <c r="BV172" i="16"/>
  <c r="AX172" i="16"/>
  <c r="AL172" i="16"/>
  <c r="Z172" i="16"/>
  <c r="N172" i="16"/>
  <c r="EO172" i="16"/>
  <c r="EC172" i="16"/>
  <c r="DQ172" i="16"/>
  <c r="DE172" i="16"/>
  <c r="CS172" i="16"/>
  <c r="CG172" i="16"/>
  <c r="BI172" i="16"/>
  <c r="AW172" i="16"/>
  <c r="AK172" i="16"/>
  <c r="Y172" i="16"/>
  <c r="M172" i="16"/>
  <c r="EZ172" i="16"/>
  <c r="EN172" i="16"/>
  <c r="EB172" i="16"/>
  <c r="DP172" i="16"/>
  <c r="DD172" i="16"/>
  <c r="CR172" i="16"/>
  <c r="BT172" i="16"/>
  <c r="BH172" i="16"/>
  <c r="AV172" i="16"/>
  <c r="AJ172" i="16"/>
  <c r="X172" i="16"/>
  <c r="L172" i="16"/>
  <c r="EY172" i="16"/>
  <c r="EM172" i="16"/>
  <c r="EA172" i="16"/>
  <c r="DO172" i="16"/>
  <c r="DC172" i="16"/>
  <c r="CE172" i="16"/>
  <c r="BS172" i="16"/>
  <c r="BG172" i="16"/>
  <c r="AU172" i="16"/>
  <c r="AI172" i="16"/>
  <c r="W172" i="16"/>
  <c r="K172" i="16"/>
  <c r="EX172" i="16"/>
  <c r="EL172" i="16"/>
  <c r="DZ172" i="16"/>
  <c r="DN172" i="16"/>
  <c r="CP172" i="16"/>
  <c r="CD172" i="16"/>
  <c r="BR172" i="16"/>
  <c r="BF172" i="16"/>
  <c r="AT172" i="16"/>
  <c r="AH172" i="16"/>
  <c r="V172" i="16"/>
  <c r="J172" i="16"/>
  <c r="EW172" i="16"/>
  <c r="EK172" i="16"/>
  <c r="DY172" i="16"/>
  <c r="DA172" i="16"/>
  <c r="CO172" i="16"/>
  <c r="CC172" i="16"/>
  <c r="BQ172" i="16"/>
  <c r="BE172" i="16"/>
  <c r="AS172" i="16"/>
  <c r="AG172" i="16"/>
  <c r="U172" i="16"/>
  <c r="I172" i="16"/>
  <c r="EU172" i="16"/>
  <c r="EI172" i="16"/>
  <c r="DK172" i="16"/>
  <c r="CY172" i="16"/>
  <c r="CM172" i="16"/>
  <c r="CA172" i="16"/>
  <c r="BO172" i="16"/>
  <c r="BC172" i="16"/>
  <c r="AQ172" i="16"/>
  <c r="AE172" i="16"/>
  <c r="S172" i="16"/>
  <c r="EV172" i="16"/>
  <c r="H172" i="16"/>
  <c r="DX172" i="16"/>
  <c r="DL172" i="16"/>
  <c r="CZ172" i="16"/>
  <c r="CN172" i="16"/>
  <c r="CB172" i="16"/>
  <c r="BP172" i="16"/>
  <c r="BD172" i="16"/>
  <c r="AR172" i="16"/>
  <c r="T172" i="16"/>
  <c r="AF172" i="16"/>
  <c r="H122" i="20"/>
  <c r="F48" i="20"/>
  <c r="K47" i="20"/>
  <c r="K120" i="18"/>
  <c r="J120" i="18"/>
  <c r="H120" i="18"/>
  <c r="M120" i="18" s="1"/>
  <c r="O120" i="18"/>
  <c r="L120" i="18"/>
  <c r="N120" i="18" s="1"/>
  <c r="I199" i="21"/>
  <c r="D217" i="21"/>
  <c r="J201" i="21"/>
  <c r="G218" i="21"/>
  <c r="K75" i="10"/>
  <c r="I75" i="10"/>
  <c r="H75" i="10"/>
  <c r="G75" i="10"/>
  <c r="J75" i="10"/>
  <c r="EZ166" i="16"/>
  <c r="EN166" i="16"/>
  <c r="EB166" i="16"/>
  <c r="DP166" i="16"/>
  <c r="DD166" i="16"/>
  <c r="CR166" i="16"/>
  <c r="CF166" i="16"/>
  <c r="BT166" i="16"/>
  <c r="ES166" i="16"/>
  <c r="EF166" i="16"/>
  <c r="DS166" i="16"/>
  <c r="DF166" i="16"/>
  <c r="CS166" i="16"/>
  <c r="CE166" i="16"/>
  <c r="BR166" i="16"/>
  <c r="BF166" i="16"/>
  <c r="AT166" i="16"/>
  <c r="AH166" i="16"/>
  <c r="V166" i="16"/>
  <c r="J166" i="16"/>
  <c r="ER166" i="16"/>
  <c r="EE166" i="16"/>
  <c r="DR166" i="16"/>
  <c r="DE166" i="16"/>
  <c r="CQ166" i="16"/>
  <c r="CD166" i="16"/>
  <c r="BQ166" i="16"/>
  <c r="BE166" i="16"/>
  <c r="AS166" i="16"/>
  <c r="AG166" i="16"/>
  <c r="U166" i="16"/>
  <c r="I166" i="16"/>
  <c r="EQ166" i="16"/>
  <c r="ED166" i="16"/>
  <c r="DQ166" i="16"/>
  <c r="DC166" i="16"/>
  <c r="CP166" i="16"/>
  <c r="CC166" i="16"/>
  <c r="BP166" i="16"/>
  <c r="BD166" i="16"/>
  <c r="AR166" i="16"/>
  <c r="AF166" i="16"/>
  <c r="T166" i="16"/>
  <c r="H166" i="16"/>
  <c r="EP166" i="16"/>
  <c r="EC166" i="16"/>
  <c r="DO166" i="16"/>
  <c r="DB166" i="16"/>
  <c r="CO166" i="16"/>
  <c r="CB166" i="16"/>
  <c r="BO166" i="16"/>
  <c r="BC166" i="16"/>
  <c r="AQ166" i="16"/>
  <c r="AE166" i="16"/>
  <c r="S166" i="16"/>
  <c r="EO166" i="16"/>
  <c r="EA166" i="16"/>
  <c r="DN166" i="16"/>
  <c r="DA166" i="16"/>
  <c r="CN166" i="16"/>
  <c r="CA166" i="16"/>
  <c r="BN166" i="16"/>
  <c r="BB166" i="16"/>
  <c r="AP166" i="16"/>
  <c r="AD166" i="16"/>
  <c r="R166" i="16"/>
  <c r="FA166" i="16"/>
  <c r="EM166" i="16"/>
  <c r="DZ166" i="16"/>
  <c r="DM166" i="16"/>
  <c r="CZ166" i="16"/>
  <c r="CM166" i="16"/>
  <c r="BZ166" i="16"/>
  <c r="BM166" i="16"/>
  <c r="BA166" i="16"/>
  <c r="AO166" i="16"/>
  <c r="AC166" i="16"/>
  <c r="Q166" i="16"/>
  <c r="EY166" i="16"/>
  <c r="EL166" i="16"/>
  <c r="DY166" i="16"/>
  <c r="DL166" i="16"/>
  <c r="CY166" i="16"/>
  <c r="CL166" i="16"/>
  <c r="BY166" i="16"/>
  <c r="BL166" i="16"/>
  <c r="AZ166" i="16"/>
  <c r="AN166" i="16"/>
  <c r="AB166" i="16"/>
  <c r="P166" i="16"/>
  <c r="EX166" i="16"/>
  <c r="EK166" i="16"/>
  <c r="DX166" i="16"/>
  <c r="DK166" i="16"/>
  <c r="CX166" i="16"/>
  <c r="CK166" i="16"/>
  <c r="BX166" i="16"/>
  <c r="BK166" i="16"/>
  <c r="AY166" i="16"/>
  <c r="AM166" i="16"/>
  <c r="AA166" i="16"/>
  <c r="O166" i="16"/>
  <c r="EW166" i="16"/>
  <c r="EJ166" i="16"/>
  <c r="DW166" i="16"/>
  <c r="DJ166" i="16"/>
  <c r="CW166" i="16"/>
  <c r="CJ166" i="16"/>
  <c r="BW166" i="16"/>
  <c r="BJ166" i="16"/>
  <c r="AX166" i="16"/>
  <c r="AL166" i="16"/>
  <c r="Z166" i="16"/>
  <c r="N166" i="16"/>
  <c r="EV166" i="16"/>
  <c r="EI166" i="16"/>
  <c r="DV166" i="16"/>
  <c r="DI166" i="16"/>
  <c r="CV166" i="16"/>
  <c r="CI166" i="16"/>
  <c r="BV166" i="16"/>
  <c r="BI166" i="16"/>
  <c r="AW166" i="16"/>
  <c r="AK166" i="16"/>
  <c r="Y166" i="16"/>
  <c r="M166" i="16"/>
  <c r="ET166" i="16"/>
  <c r="EG166" i="16"/>
  <c r="DT166" i="16"/>
  <c r="DG166" i="16"/>
  <c r="CT166" i="16"/>
  <c r="CG166" i="16"/>
  <c r="BS166" i="16"/>
  <c r="BG166" i="16"/>
  <c r="AU166" i="16"/>
  <c r="AI166" i="16"/>
  <c r="W166" i="16"/>
  <c r="K166" i="16"/>
  <c r="BH166" i="16"/>
  <c r="AV166" i="16"/>
  <c r="AJ166" i="16"/>
  <c r="X166" i="16"/>
  <c r="L166" i="16"/>
  <c r="EU166" i="16"/>
  <c r="EH166" i="16"/>
  <c r="DU166" i="16"/>
  <c r="DH166" i="16"/>
  <c r="CU166" i="16"/>
  <c r="CH166" i="16"/>
  <c r="BU166" i="16"/>
  <c r="O171" i="21"/>
  <c r="N171" i="21" s="1"/>
  <c r="P172" i="21"/>
  <c r="Q172" i="21" s="1"/>
  <c r="G119" i="18"/>
  <c r="J97" i="18"/>
  <c r="K97" i="18"/>
  <c r="L97" i="18"/>
  <c r="N97" i="18" s="1"/>
  <c r="F222" i="20"/>
  <c r="E223" i="20" s="1"/>
  <c r="O167" i="21"/>
  <c r="N167" i="21" s="1"/>
  <c r="P167" i="21" s="1"/>
  <c r="Q167" i="21" s="1"/>
  <c r="O168" i="21"/>
  <c r="N168" i="21" s="1"/>
  <c r="P168" i="21" s="1"/>
  <c r="Q168" i="21" s="1"/>
  <c r="P169" i="21"/>
  <c r="Q169" i="21" s="1"/>
  <c r="J184" i="15"/>
  <c r="F348" i="15"/>
  <c r="J133" i="21"/>
  <c r="J131" i="21"/>
  <c r="J130" i="21"/>
  <c r="J129" i="21"/>
  <c r="J127" i="21"/>
  <c r="J126" i="21"/>
  <c r="J125" i="21"/>
  <c r="J124" i="21"/>
  <c r="J123" i="21"/>
  <c r="J122" i="21"/>
  <c r="J121" i="21"/>
  <c r="J120" i="21"/>
  <c r="J119" i="21"/>
  <c r="J118" i="21"/>
  <c r="J117" i="21"/>
  <c r="J116" i="21"/>
  <c r="J115" i="21"/>
  <c r="J114" i="21"/>
  <c r="J113" i="21"/>
  <c r="H57" i="21"/>
  <c r="K119" i="18"/>
  <c r="J119" i="18"/>
  <c r="H119" i="18"/>
  <c r="M119" i="18" s="1"/>
  <c r="L119" i="18"/>
  <c r="N119" i="18" s="1"/>
  <c r="G114" i="18"/>
  <c r="H114" i="18" s="1"/>
  <c r="O92" i="18"/>
  <c r="K92" i="18"/>
  <c r="H92" i="18"/>
  <c r="M92" i="18" s="1"/>
  <c r="J92" i="18"/>
  <c r="L92" i="18"/>
  <c r="N92" i="18" s="1"/>
  <c r="F224" i="20"/>
  <c r="J244" i="20"/>
  <c r="G151" i="20"/>
  <c r="L150" i="20"/>
  <c r="F14" i="5"/>
  <c r="K141" i="21"/>
  <c r="K140" i="21"/>
  <c r="K139" i="21"/>
  <c r="K138" i="21"/>
  <c r="K137" i="21"/>
  <c r="K136" i="21"/>
  <c r="K135" i="21"/>
  <c r="L58" i="21"/>
  <c r="H75" i="18"/>
  <c r="M75" i="18" s="1"/>
  <c r="G97" i="18"/>
  <c r="H97" i="18" s="1"/>
  <c r="K75" i="18"/>
  <c r="J75" i="18"/>
  <c r="L75" i="18"/>
  <c r="N75" i="18" s="1"/>
  <c r="G80" i="10"/>
  <c r="I80" i="10"/>
  <c r="H80" i="10"/>
  <c r="J80" i="10"/>
  <c r="K80" i="10"/>
  <c r="EW167" i="16"/>
  <c r="EK167" i="16"/>
  <c r="DY167" i="16"/>
  <c r="DM167" i="16"/>
  <c r="DA167" i="16"/>
  <c r="CO167" i="16"/>
  <c r="CC167" i="16"/>
  <c r="BQ167" i="16"/>
  <c r="BE167" i="16"/>
  <c r="AS167" i="16"/>
  <c r="AG167" i="16"/>
  <c r="U167" i="16"/>
  <c r="I167" i="16"/>
  <c r="ES167" i="16"/>
  <c r="EG167" i="16"/>
  <c r="DU167" i="16"/>
  <c r="DI167" i="16"/>
  <c r="EQ167" i="16"/>
  <c r="EE167" i="16"/>
  <c r="DS167" i="16"/>
  <c r="DG167" i="16"/>
  <c r="CU167" i="16"/>
  <c r="CI167" i="16"/>
  <c r="BW167" i="16"/>
  <c r="BK167" i="16"/>
  <c r="AY167" i="16"/>
  <c r="AM167" i="16"/>
  <c r="AA167" i="16"/>
  <c r="O167" i="16"/>
  <c r="EX167" i="16"/>
  <c r="EL167" i="16"/>
  <c r="DZ167" i="16"/>
  <c r="DN167" i="16"/>
  <c r="EZ167" i="16"/>
  <c r="EH167" i="16"/>
  <c r="DP167" i="16"/>
  <c r="CY167" i="16"/>
  <c r="CK167" i="16"/>
  <c r="BV167" i="16"/>
  <c r="BH167" i="16"/>
  <c r="AT167" i="16"/>
  <c r="AE167" i="16"/>
  <c r="Q167" i="16"/>
  <c r="EY167" i="16"/>
  <c r="EF167" i="16"/>
  <c r="DO167" i="16"/>
  <c r="CX167" i="16"/>
  <c r="CJ167" i="16"/>
  <c r="BU167" i="16"/>
  <c r="BG167" i="16"/>
  <c r="AR167" i="16"/>
  <c r="AD167" i="16"/>
  <c r="P167" i="16"/>
  <c r="EV167" i="16"/>
  <c r="ED167" i="16"/>
  <c r="DL167" i="16"/>
  <c r="CW167" i="16"/>
  <c r="CH167" i="16"/>
  <c r="BT167" i="16"/>
  <c r="BF167" i="16"/>
  <c r="AQ167" i="16"/>
  <c r="AC167" i="16"/>
  <c r="N167" i="16"/>
  <c r="EU167" i="16"/>
  <c r="EC167" i="16"/>
  <c r="DK167" i="16"/>
  <c r="CV167" i="16"/>
  <c r="CG167" i="16"/>
  <c r="BS167" i="16"/>
  <c r="BD167" i="16"/>
  <c r="AP167" i="16"/>
  <c r="AB167" i="16"/>
  <c r="M167" i="16"/>
  <c r="ET167" i="16"/>
  <c r="EB167" i="16"/>
  <c r="DJ167" i="16"/>
  <c r="CT167" i="16"/>
  <c r="CF167" i="16"/>
  <c r="BR167" i="16"/>
  <c r="BC167" i="16"/>
  <c r="AO167" i="16"/>
  <c r="Z167" i="16"/>
  <c r="L167" i="16"/>
  <c r="ER167" i="16"/>
  <c r="EA167" i="16"/>
  <c r="DH167" i="16"/>
  <c r="CS167" i="16"/>
  <c r="CE167" i="16"/>
  <c r="BP167" i="16"/>
  <c r="BB167" i="16"/>
  <c r="AN167" i="16"/>
  <c r="Y167" i="16"/>
  <c r="K167" i="16"/>
  <c r="EP167" i="16"/>
  <c r="DX167" i="16"/>
  <c r="DF167" i="16"/>
  <c r="CR167" i="16"/>
  <c r="CD167" i="16"/>
  <c r="BO167" i="16"/>
  <c r="BA167" i="16"/>
  <c r="AL167" i="16"/>
  <c r="X167" i="16"/>
  <c r="J167" i="16"/>
  <c r="EO167" i="16"/>
  <c r="DW167" i="16"/>
  <c r="DE167" i="16"/>
  <c r="CQ167" i="16"/>
  <c r="CB167" i="16"/>
  <c r="BN167" i="16"/>
  <c r="AZ167" i="16"/>
  <c r="AK167" i="16"/>
  <c r="W167" i="16"/>
  <c r="H167" i="16"/>
  <c r="EN167" i="16"/>
  <c r="DV167" i="16"/>
  <c r="DD167" i="16"/>
  <c r="CP167" i="16"/>
  <c r="CA167" i="16"/>
  <c r="BM167" i="16"/>
  <c r="AX167" i="16"/>
  <c r="AJ167" i="16"/>
  <c r="V167" i="16"/>
  <c r="EM167" i="16"/>
  <c r="DT167" i="16"/>
  <c r="DC167" i="16"/>
  <c r="CN167" i="16"/>
  <c r="BZ167" i="16"/>
  <c r="BL167" i="16"/>
  <c r="AW167" i="16"/>
  <c r="AI167" i="16"/>
  <c r="T167" i="16"/>
  <c r="FA167" i="16"/>
  <c r="EI167" i="16"/>
  <c r="DQ167" i="16"/>
  <c r="CZ167" i="16"/>
  <c r="CL167" i="16"/>
  <c r="BX167" i="16"/>
  <c r="BI167" i="16"/>
  <c r="AU167" i="16"/>
  <c r="AF167" i="16"/>
  <c r="R167" i="16"/>
  <c r="BJ167" i="16"/>
  <c r="AV167" i="16"/>
  <c r="AH167" i="16"/>
  <c r="S167" i="16"/>
  <c r="EJ167" i="16"/>
  <c r="DR167" i="16"/>
  <c r="DB167" i="16"/>
  <c r="CM167" i="16"/>
  <c r="BY167" i="16"/>
  <c r="M237" i="20"/>
  <c r="F221" i="20"/>
  <c r="J112" i="21"/>
  <c r="J111" i="21"/>
  <c r="H56" i="21"/>
  <c r="K113" i="18"/>
  <c r="J113" i="18"/>
  <c r="H113" i="18"/>
  <c r="M113" i="18" s="1"/>
  <c r="O113" i="18"/>
  <c r="L113" i="18"/>
  <c r="N113" i="18" s="1"/>
  <c r="ES81" i="16"/>
  <c r="EG81" i="16"/>
  <c r="DU81" i="16"/>
  <c r="DI81" i="16"/>
  <c r="CW81" i="16"/>
  <c r="CK81" i="16"/>
  <c r="BY81" i="16"/>
  <c r="BM81" i="16"/>
  <c r="BA81" i="16"/>
  <c r="AO81" i="16"/>
  <c r="AC81" i="16"/>
  <c r="Q81" i="16"/>
  <c r="ER81" i="16"/>
  <c r="EF81" i="16"/>
  <c r="DT81" i="16"/>
  <c r="DH81" i="16"/>
  <c r="CV81" i="16"/>
  <c r="CJ81" i="16"/>
  <c r="BX81" i="16"/>
  <c r="BL81" i="16"/>
  <c r="AZ81" i="16"/>
  <c r="AN81" i="16"/>
  <c r="AB81" i="16"/>
  <c r="P81" i="16"/>
  <c r="EQ81" i="16"/>
  <c r="EE81" i="16"/>
  <c r="DS81" i="16"/>
  <c r="DG81" i="16"/>
  <c r="CU81" i="16"/>
  <c r="CI81" i="16"/>
  <c r="BW81" i="16"/>
  <c r="BK81" i="16"/>
  <c r="AY81" i="16"/>
  <c r="AM81" i="16"/>
  <c r="AA81" i="16"/>
  <c r="O81" i="16"/>
  <c r="FB81" i="16"/>
  <c r="EP81" i="16"/>
  <c r="ED81" i="16"/>
  <c r="DR81" i="16"/>
  <c r="DF81" i="16"/>
  <c r="CT81" i="16"/>
  <c r="CH81" i="16"/>
  <c r="BV81" i="16"/>
  <c r="BJ81" i="16"/>
  <c r="AX81" i="16"/>
  <c r="AL81" i="16"/>
  <c r="Z81" i="16"/>
  <c r="N81" i="16"/>
  <c r="FA81" i="16"/>
  <c r="EO81" i="16"/>
  <c r="EC81" i="16"/>
  <c r="DQ81" i="16"/>
  <c r="DE81" i="16"/>
  <c r="CS81" i="16"/>
  <c r="CG81" i="16"/>
  <c r="BU81" i="16"/>
  <c r="BI81" i="16"/>
  <c r="AW81" i="16"/>
  <c r="AK81" i="16"/>
  <c r="Y81" i="16"/>
  <c r="M81" i="16"/>
  <c r="EZ81" i="16"/>
  <c r="EN81" i="16"/>
  <c r="EB81" i="16"/>
  <c r="DP81" i="16"/>
  <c r="DD81" i="16"/>
  <c r="CR81" i="16"/>
  <c r="CF81" i="16"/>
  <c r="BT81" i="16"/>
  <c r="BH81" i="16"/>
  <c r="AV81" i="16"/>
  <c r="AJ81" i="16"/>
  <c r="X81" i="16"/>
  <c r="L81" i="16"/>
  <c r="EY81" i="16"/>
  <c r="EM81" i="16"/>
  <c r="EA81" i="16"/>
  <c r="DO81" i="16"/>
  <c r="DC81" i="16"/>
  <c r="CQ81" i="16"/>
  <c r="CE81" i="16"/>
  <c r="BS81" i="16"/>
  <c r="BG81" i="16"/>
  <c r="AU81" i="16"/>
  <c r="AI81" i="16"/>
  <c r="W81" i="16"/>
  <c r="K81" i="16"/>
  <c r="EX81" i="16"/>
  <c r="EL81" i="16"/>
  <c r="DZ81" i="16"/>
  <c r="DN81" i="16"/>
  <c r="DB81" i="16"/>
  <c r="CP81" i="16"/>
  <c r="CD81" i="16"/>
  <c r="BR81" i="16"/>
  <c r="BF81" i="16"/>
  <c r="AT81" i="16"/>
  <c r="AH81" i="16"/>
  <c r="V81" i="16"/>
  <c r="J81" i="16"/>
  <c r="EW81" i="16"/>
  <c r="EK81" i="16"/>
  <c r="DY81" i="16"/>
  <c r="DM81" i="16"/>
  <c r="DA81" i="16"/>
  <c r="CO81" i="16"/>
  <c r="CC81" i="16"/>
  <c r="BQ81" i="16"/>
  <c r="BE81" i="16"/>
  <c r="AS81" i="16"/>
  <c r="AG81" i="16"/>
  <c r="U81" i="16"/>
  <c r="I81" i="16"/>
  <c r="EV81" i="16"/>
  <c r="EJ81" i="16"/>
  <c r="DX81" i="16"/>
  <c r="DL81" i="16"/>
  <c r="CZ81" i="16"/>
  <c r="CN81" i="16"/>
  <c r="CB81" i="16"/>
  <c r="BP81" i="16"/>
  <c r="BD81" i="16"/>
  <c r="AR81" i="16"/>
  <c r="AF81" i="16"/>
  <c r="T81" i="16"/>
  <c r="EU81" i="16"/>
  <c r="EI81" i="16"/>
  <c r="DW81" i="16"/>
  <c r="DK81" i="16"/>
  <c r="CY81" i="16"/>
  <c r="CM81" i="16"/>
  <c r="CA81" i="16"/>
  <c r="BO81" i="16"/>
  <c r="BC81" i="16"/>
  <c r="AQ81" i="16"/>
  <c r="AE81" i="16"/>
  <c r="S81" i="16"/>
  <c r="BZ81" i="16"/>
  <c r="BN81" i="16"/>
  <c r="BB81" i="16"/>
  <c r="AP81" i="16"/>
  <c r="AD81" i="16"/>
  <c r="R81" i="16"/>
  <c r="ET81" i="16"/>
  <c r="EH81" i="16"/>
  <c r="DV81" i="16"/>
  <c r="DJ81" i="16"/>
  <c r="CL81" i="16"/>
  <c r="CX81" i="16"/>
  <c r="M97" i="18" l="1"/>
  <c r="O97" i="18"/>
  <c r="M91" i="18"/>
  <c r="O91" i="18"/>
  <c r="M114" i="18"/>
  <c r="O114" i="18"/>
  <c r="D168" i="10"/>
  <c r="FB261" i="16"/>
  <c r="CW173" i="16"/>
  <c r="DH173" i="16"/>
  <c r="DJ173" i="16"/>
  <c r="DK173" i="16"/>
  <c r="CZ173" i="16"/>
  <c r="CO173" i="16"/>
  <c r="CD173" i="16"/>
  <c r="BS173" i="16"/>
  <c r="BH173" i="16"/>
  <c r="AW173" i="16"/>
  <c r="AL173" i="16"/>
  <c r="AM173" i="16"/>
  <c r="L141" i="21"/>
  <c r="L140" i="21"/>
  <c r="L139" i="21"/>
  <c r="L138" i="21"/>
  <c r="L137" i="21"/>
  <c r="L136" i="21"/>
  <c r="L135" i="21"/>
  <c r="O119" i="18"/>
  <c r="D72" i="10"/>
  <c r="FB164" i="16"/>
  <c r="I197" i="21"/>
  <c r="A210" i="21"/>
  <c r="D166" i="10"/>
  <c r="FB259" i="16"/>
  <c r="DU173" i="16"/>
  <c r="EF173" i="16"/>
  <c r="EH173" i="16"/>
  <c r="EI173" i="16"/>
  <c r="DX173" i="16"/>
  <c r="DM173" i="16"/>
  <c r="DB173" i="16"/>
  <c r="CQ173" i="16"/>
  <c r="CF173" i="16"/>
  <c r="BU173" i="16"/>
  <c r="BJ173" i="16"/>
  <c r="BK173" i="16"/>
  <c r="D171" i="10"/>
  <c r="FB264" i="16"/>
  <c r="EG173" i="16"/>
  <c r="ER173" i="16"/>
  <c r="ET173" i="16"/>
  <c r="EU173" i="16"/>
  <c r="EJ173" i="16"/>
  <c r="DY173" i="16"/>
  <c r="DN173" i="16"/>
  <c r="DC173" i="16"/>
  <c r="CR173" i="16"/>
  <c r="CG173" i="16"/>
  <c r="BV173" i="16"/>
  <c r="BW173" i="16"/>
  <c r="D211" i="21"/>
  <c r="J198" i="21"/>
  <c r="D164" i="10"/>
  <c r="FB257" i="16"/>
  <c r="S173" i="16"/>
  <c r="H173" i="16"/>
  <c r="EV173" i="16"/>
  <c r="EK173" i="16"/>
  <c r="DZ173" i="16"/>
  <c r="DO173" i="16"/>
  <c r="DD173" i="16"/>
  <c r="CS173" i="16"/>
  <c r="CH173" i="16"/>
  <c r="CI173" i="16"/>
  <c r="K284" i="15"/>
  <c r="G356" i="15"/>
  <c r="K279" i="15"/>
  <c r="K286" i="15"/>
  <c r="K281" i="15"/>
  <c r="K288" i="15"/>
  <c r="K276" i="15"/>
  <c r="K283" i="15"/>
  <c r="K278" i="15"/>
  <c r="K285" i="15"/>
  <c r="K280" i="15"/>
  <c r="K287" i="15"/>
  <c r="K275" i="15"/>
  <c r="K277" i="15"/>
  <c r="K282" i="15"/>
  <c r="F223" i="20"/>
  <c r="D237" i="20"/>
  <c r="R40" i="10"/>
  <c r="L40" i="10"/>
  <c r="Q40" i="10"/>
  <c r="M40" i="10"/>
  <c r="G40" i="10"/>
  <c r="K40" i="10"/>
  <c r="P40" i="10"/>
  <c r="J40" i="10"/>
  <c r="O40" i="10"/>
  <c r="H40" i="10"/>
  <c r="N40" i="10"/>
  <c r="I40" i="10"/>
  <c r="S40" i="10"/>
  <c r="D176" i="10"/>
  <c r="FB269" i="16"/>
  <c r="ES173" i="16"/>
  <c r="AB173" i="16"/>
  <c r="AD173" i="16"/>
  <c r="AE173" i="16"/>
  <c r="T173" i="16"/>
  <c r="I173" i="16"/>
  <c r="EW173" i="16"/>
  <c r="EL173" i="16"/>
  <c r="EA173" i="16"/>
  <c r="DP173" i="16"/>
  <c r="DE173" i="16"/>
  <c r="CT173" i="16"/>
  <c r="CU173" i="16"/>
  <c r="O70" i="18"/>
  <c r="O75" i="18"/>
  <c r="G237" i="20"/>
  <c r="FA172" i="16"/>
  <c r="EP172" i="16"/>
  <c r="EQ172" i="16"/>
  <c r="ER172" i="16"/>
  <c r="ES172" i="16"/>
  <c r="ET172" i="16"/>
  <c r="O98" i="18"/>
  <c r="D169" i="10"/>
  <c r="FB262" i="16"/>
  <c r="AC173" i="16"/>
  <c r="AN173" i="16"/>
  <c r="AP173" i="16"/>
  <c r="AQ173" i="16"/>
  <c r="AF173" i="16"/>
  <c r="U173" i="16"/>
  <c r="J173" i="16"/>
  <c r="EX173" i="16"/>
  <c r="EM173" i="16"/>
  <c r="EB173" i="16"/>
  <c r="DQ173" i="16"/>
  <c r="DF173" i="16"/>
  <c r="DG173" i="16"/>
  <c r="D41" i="10"/>
  <c r="FC82" i="16"/>
  <c r="E43" i="16"/>
  <c r="K184" i="15"/>
  <c r="I67" i="18" s="1"/>
  <c r="G348" i="15"/>
  <c r="D174" i="10"/>
  <c r="FB267" i="16"/>
  <c r="AO173" i="16"/>
  <c r="AZ173" i="16"/>
  <c r="BB173" i="16"/>
  <c r="BC173" i="16"/>
  <c r="AR173" i="16"/>
  <c r="AG173" i="16"/>
  <c r="V173" i="16"/>
  <c r="K173" i="16"/>
  <c r="EY173" i="16"/>
  <c r="EN173" i="16"/>
  <c r="EC173" i="16"/>
  <c r="DR173" i="16"/>
  <c r="DS173" i="16"/>
  <c r="D173" i="10"/>
  <c r="FB266" i="16"/>
  <c r="I54" i="21"/>
  <c r="I112" i="21"/>
  <c r="I111" i="21"/>
  <c r="J56" i="21"/>
  <c r="I55" i="21"/>
  <c r="D167" i="10"/>
  <c r="FB260" i="16"/>
  <c r="BA173" i="16"/>
  <c r="BL173" i="16"/>
  <c r="BN173" i="16"/>
  <c r="BO173" i="16"/>
  <c r="BD173" i="16"/>
  <c r="AS173" i="16"/>
  <c r="AH173" i="16"/>
  <c r="W173" i="16"/>
  <c r="L173" i="16"/>
  <c r="EZ173" i="16"/>
  <c r="EO173" i="16"/>
  <c r="ED173" i="16"/>
  <c r="EE173" i="16"/>
  <c r="H151" i="20"/>
  <c r="E15" i="5"/>
  <c r="P171" i="21"/>
  <c r="Q171" i="21" s="1"/>
  <c r="O166" i="21"/>
  <c r="N166" i="21" s="1"/>
  <c r="J199" i="21"/>
  <c r="D218" i="21"/>
  <c r="I81" i="10"/>
  <c r="D175" i="10"/>
  <c r="FB268" i="16"/>
  <c r="D49" i="10"/>
  <c r="FC91" i="16"/>
  <c r="E51" i="16"/>
  <c r="BM173" i="16"/>
  <c r="BX173" i="16"/>
  <c r="BZ173" i="16"/>
  <c r="CA173" i="16"/>
  <c r="BP173" i="16"/>
  <c r="BE173" i="16"/>
  <c r="AT173" i="16"/>
  <c r="AI173" i="16"/>
  <c r="X173" i="16"/>
  <c r="M173" i="16"/>
  <c r="FA173" i="16"/>
  <c r="EP173" i="16"/>
  <c r="EQ173" i="16"/>
  <c r="J57" i="21"/>
  <c r="I133" i="21"/>
  <c r="I131" i="21"/>
  <c r="I130" i="21"/>
  <c r="I129" i="21"/>
  <c r="I127" i="21"/>
  <c r="I126" i="21"/>
  <c r="I125" i="21"/>
  <c r="I124" i="21"/>
  <c r="I123" i="21"/>
  <c r="I122" i="21"/>
  <c r="I121" i="21"/>
  <c r="I120" i="21"/>
  <c r="I119" i="21"/>
  <c r="I118" i="21"/>
  <c r="I117" i="21"/>
  <c r="I116" i="21"/>
  <c r="I115" i="21"/>
  <c r="I114" i="21"/>
  <c r="I113" i="21"/>
  <c r="K81" i="10"/>
  <c r="D163" i="10"/>
  <c r="FB256" i="16"/>
  <c r="D172" i="10"/>
  <c r="FB265" i="16"/>
  <c r="BY173" i="16"/>
  <c r="CJ173" i="16"/>
  <c r="CL173" i="16"/>
  <c r="CM173" i="16"/>
  <c r="CB173" i="16"/>
  <c r="BQ173" i="16"/>
  <c r="BF173" i="16"/>
  <c r="AU173" i="16"/>
  <c r="AJ173" i="16"/>
  <c r="Y173" i="16"/>
  <c r="N173" i="16"/>
  <c r="O173" i="16"/>
  <c r="F225" i="20"/>
  <c r="G48" i="20"/>
  <c r="G129" i="20"/>
  <c r="G128" i="20"/>
  <c r="G127" i="20"/>
  <c r="G126" i="20"/>
  <c r="G125" i="20"/>
  <c r="G124" i="20"/>
  <c r="G123" i="20"/>
  <c r="EJ172" i="16"/>
  <c r="DW172" i="16"/>
  <c r="DM172" i="16"/>
  <c r="DB172" i="16"/>
  <c r="CQ172" i="16"/>
  <c r="CF172" i="16"/>
  <c r="BU172" i="16"/>
  <c r="BJ172" i="16"/>
  <c r="BK172" i="16"/>
  <c r="BL172" i="16"/>
  <c r="BM172" i="16"/>
  <c r="BN172" i="16"/>
  <c r="D170" i="10"/>
  <c r="FB263" i="16"/>
  <c r="D165" i="10"/>
  <c r="FB258" i="16"/>
  <c r="CK173" i="16"/>
  <c r="CV173" i="16"/>
  <c r="CX173" i="16"/>
  <c r="CY173" i="16"/>
  <c r="CN173" i="16"/>
  <c r="CC173" i="16"/>
  <c r="BR173" i="16"/>
  <c r="BG173" i="16"/>
  <c r="AV173" i="16"/>
  <c r="AK173" i="16"/>
  <c r="Z173" i="16"/>
  <c r="AA173" i="16"/>
  <c r="H67" i="18" l="1"/>
  <c r="M67" i="18" s="1"/>
  <c r="J67" i="18"/>
  <c r="L67" i="18"/>
  <c r="N67" i="18" s="1"/>
  <c r="G89" i="18"/>
  <c r="K67" i="18"/>
  <c r="E166" i="10"/>
  <c r="FC259" i="16"/>
  <c r="FD259" i="16" s="1"/>
  <c r="CH263" i="16"/>
  <c r="AL263" i="16"/>
  <c r="Z263" i="16"/>
  <c r="CS263" i="16"/>
  <c r="AW263" i="16"/>
  <c r="AK263" i="16"/>
  <c r="DD263" i="16"/>
  <c r="BH263" i="16"/>
  <c r="AV263" i="16"/>
  <c r="DO263" i="16"/>
  <c r="BS263" i="16"/>
  <c r="BG263" i="16"/>
  <c r="DZ263" i="16"/>
  <c r="CD263" i="16"/>
  <c r="BR263" i="16"/>
  <c r="EK263" i="16"/>
  <c r="CO263" i="16"/>
  <c r="CC263" i="16"/>
  <c r="EV263" i="16"/>
  <c r="CZ263" i="16"/>
  <c r="CN263" i="16"/>
  <c r="H263" i="16"/>
  <c r="DK263" i="16"/>
  <c r="CY263" i="16"/>
  <c r="S263" i="16"/>
  <c r="DJ263" i="16"/>
  <c r="CX263" i="16"/>
  <c r="R263" i="16"/>
  <c r="DI263" i="16"/>
  <c r="CW263" i="16"/>
  <c r="Q263" i="16"/>
  <c r="DG263" i="16"/>
  <c r="CU263" i="16"/>
  <c r="O263" i="16"/>
  <c r="CV263" i="16"/>
  <c r="CJ263" i="16"/>
  <c r="ER263" i="16"/>
  <c r="DI91" i="16"/>
  <c r="CW91" i="16"/>
  <c r="Q91" i="16"/>
  <c r="DH91" i="16"/>
  <c r="CV91" i="16"/>
  <c r="P91" i="16"/>
  <c r="DG91" i="16"/>
  <c r="CU91" i="16"/>
  <c r="O91" i="16"/>
  <c r="DR91" i="16"/>
  <c r="DF91" i="16"/>
  <c r="Z91" i="16"/>
  <c r="EC91" i="16"/>
  <c r="DQ91" i="16"/>
  <c r="AK91" i="16"/>
  <c r="EN91" i="16"/>
  <c r="EB91" i="16"/>
  <c r="AV91" i="16"/>
  <c r="EY91" i="16"/>
  <c r="EM91" i="16"/>
  <c r="BG91" i="16"/>
  <c r="K91" i="16"/>
  <c r="EX91" i="16"/>
  <c r="BR91" i="16"/>
  <c r="V91" i="16"/>
  <c r="J91" i="16"/>
  <c r="CC91" i="16"/>
  <c r="AG91" i="16"/>
  <c r="U91" i="16"/>
  <c r="CN91" i="16"/>
  <c r="AR91" i="16"/>
  <c r="AF91" i="16"/>
  <c r="CM91" i="16"/>
  <c r="AQ91" i="16"/>
  <c r="AE91" i="16"/>
  <c r="CL91" i="16"/>
  <c r="AP91" i="16"/>
  <c r="R91" i="16"/>
  <c r="O164" i="21"/>
  <c r="N164" i="21" s="1"/>
  <c r="O165" i="21"/>
  <c r="N165" i="21" s="1"/>
  <c r="P165" i="21" s="1"/>
  <c r="Q165" i="21" s="1"/>
  <c r="P166" i="21"/>
  <c r="Q166" i="21" s="1"/>
  <c r="O162" i="21"/>
  <c r="N162" i="21" s="1"/>
  <c r="G169" i="10"/>
  <c r="E176" i="10"/>
  <c r="FC269" i="16"/>
  <c r="FD269" i="16" s="1"/>
  <c r="F349" i="15"/>
  <c r="J185" i="15"/>
  <c r="J128" i="21"/>
  <c r="J108" i="21"/>
  <c r="J107" i="21"/>
  <c r="J105" i="21"/>
  <c r="H54" i="21"/>
  <c r="E174" i="10"/>
  <c r="FC267" i="16"/>
  <c r="FD267" i="16" s="1"/>
  <c r="EM260" i="16"/>
  <c r="EA260" i="16"/>
  <c r="AU260" i="16"/>
  <c r="W260" i="16"/>
  <c r="EP260" i="16"/>
  <c r="EC260" i="16"/>
  <c r="BB260" i="16"/>
  <c r="AO260" i="16"/>
  <c r="O260" i="16"/>
  <c r="EB260" i="16"/>
  <c r="DN260" i="16"/>
  <c r="AN260" i="16"/>
  <c r="AA260" i="16"/>
  <c r="FA260" i="16"/>
  <c r="DZ260" i="16"/>
  <c r="DM260" i="16"/>
  <c r="AM260" i="16"/>
  <c r="Z260" i="16"/>
  <c r="EZ260" i="16"/>
  <c r="DY260" i="16"/>
  <c r="DL260" i="16"/>
  <c r="BY260" i="16"/>
  <c r="AL260" i="16"/>
  <c r="Y260" i="16"/>
  <c r="EX260" i="16"/>
  <c r="DX260" i="16"/>
  <c r="DK260" i="16"/>
  <c r="BX260" i="16"/>
  <c r="AK260" i="16"/>
  <c r="X260" i="16"/>
  <c r="EW260" i="16"/>
  <c r="DW260" i="16"/>
  <c r="DJ260" i="16"/>
  <c r="BW260" i="16"/>
  <c r="AJ260" i="16"/>
  <c r="V260" i="16"/>
  <c r="EV260" i="16"/>
  <c r="DV260" i="16"/>
  <c r="DI260" i="16"/>
  <c r="BV260" i="16"/>
  <c r="AH260" i="16"/>
  <c r="U260" i="16"/>
  <c r="EU260" i="16"/>
  <c r="DU260" i="16"/>
  <c r="DH260" i="16"/>
  <c r="BU260" i="16"/>
  <c r="AG260" i="16"/>
  <c r="T260" i="16"/>
  <c r="EG260" i="16"/>
  <c r="DG260" i="16"/>
  <c r="CT260" i="16"/>
  <c r="BF260" i="16"/>
  <c r="S260" i="16"/>
  <c r="ES260" i="16"/>
  <c r="DS260" i="16"/>
  <c r="CS260" i="16"/>
  <c r="CF260" i="16"/>
  <c r="AR260" i="16"/>
  <c r="ER260" i="16"/>
  <c r="EE260" i="16"/>
  <c r="DE260" i="16"/>
  <c r="CD260" i="16"/>
  <c r="BQ260" i="16"/>
  <c r="AD260" i="16"/>
  <c r="BP260" i="16"/>
  <c r="BC260" i="16"/>
  <c r="AC260" i="16"/>
  <c r="EQ260" i="16"/>
  <c r="ED260" i="16"/>
  <c r="DD260" i="16"/>
  <c r="E167" i="10"/>
  <c r="G167" i="10" s="1"/>
  <c r="FC260" i="16"/>
  <c r="FD260" i="16" s="1"/>
  <c r="K133" i="21"/>
  <c r="K131" i="21"/>
  <c r="K130" i="21"/>
  <c r="K129" i="21"/>
  <c r="K127" i="21"/>
  <c r="K126" i="21"/>
  <c r="K125" i="21"/>
  <c r="K124" i="21"/>
  <c r="K123" i="21"/>
  <c r="K122" i="21"/>
  <c r="K121" i="21"/>
  <c r="K120" i="21"/>
  <c r="K119" i="21"/>
  <c r="K118" i="21"/>
  <c r="K117" i="21"/>
  <c r="K116" i="21"/>
  <c r="K115" i="21"/>
  <c r="K114" i="21"/>
  <c r="K113" i="21"/>
  <c r="L57" i="21"/>
  <c r="J167" i="10"/>
  <c r="H167" i="10"/>
  <c r="I167" i="10"/>
  <c r="K167" i="10"/>
  <c r="H173" i="10"/>
  <c r="J173" i="10"/>
  <c r="E165" i="10"/>
  <c r="H165" i="10" s="1"/>
  <c r="FC258" i="16"/>
  <c r="FD258" i="16" s="1"/>
  <c r="E49" i="10"/>
  <c r="F49" i="10" s="1"/>
  <c r="FD91" i="16"/>
  <c r="CK91" i="16" s="1"/>
  <c r="F51" i="16"/>
  <c r="G51" i="16" s="1"/>
  <c r="BY257" i="16"/>
  <c r="BM257" i="16"/>
  <c r="BX257" i="16"/>
  <c r="BL257" i="16"/>
  <c r="BW257" i="16"/>
  <c r="BK257" i="16"/>
  <c r="BV257" i="16"/>
  <c r="BJ257" i="16"/>
  <c r="CG257" i="16"/>
  <c r="BU257" i="16"/>
  <c r="CR257" i="16"/>
  <c r="CF257" i="16"/>
  <c r="DC257" i="16"/>
  <c r="CQ257" i="16"/>
  <c r="DN257" i="16"/>
  <c r="DB257" i="16"/>
  <c r="DY257" i="16"/>
  <c r="DM257" i="16"/>
  <c r="EJ257" i="16"/>
  <c r="DX257" i="16"/>
  <c r="EU257" i="16"/>
  <c r="EI257" i="16"/>
  <c r="DJ257" i="16"/>
  <c r="CX257" i="16"/>
  <c r="E170" i="10"/>
  <c r="J170" i="10" s="1"/>
  <c r="FC263" i="16"/>
  <c r="FD263" i="16" s="1"/>
  <c r="EJ261" i="16"/>
  <c r="CN261" i="16"/>
  <c r="CB261" i="16"/>
  <c r="EU261" i="16"/>
  <c r="CY261" i="16"/>
  <c r="ET261" i="16"/>
  <c r="CW261" i="16"/>
  <c r="DH261" i="16"/>
  <c r="CV261" i="16"/>
  <c r="DG261" i="16"/>
  <c r="BK261" i="16"/>
  <c r="AY261" i="16"/>
  <c r="CC261" i="16"/>
  <c r="CH261" i="16"/>
  <c r="BR261" i="16"/>
  <c r="CG261" i="16"/>
  <c r="Y261" i="16"/>
  <c r="L261" i="16"/>
  <c r="AK261" i="16"/>
  <c r="DZ261" i="16"/>
  <c r="CX261" i="16"/>
  <c r="EY261" i="16"/>
  <c r="BJ261" i="16"/>
  <c r="AV261" i="16"/>
  <c r="CA261" i="16"/>
  <c r="U261" i="16"/>
  <c r="EP261" i="16"/>
  <c r="S261" i="16"/>
  <c r="BY261" i="16"/>
  <c r="BG261" i="16"/>
  <c r="BV261" i="16"/>
  <c r="Q261" i="16"/>
  <c r="EM261" i="16"/>
  <c r="P261" i="16"/>
  <c r="BT261" i="16"/>
  <c r="BC261" i="16"/>
  <c r="AN261" i="16"/>
  <c r="ED261" i="16"/>
  <c r="E163" i="10"/>
  <c r="G163" i="10" s="1"/>
  <c r="FC256" i="16"/>
  <c r="FD256" i="16" s="1"/>
  <c r="E172" i="10"/>
  <c r="FC265" i="16"/>
  <c r="FD265" i="16" s="1"/>
  <c r="E169" i="10"/>
  <c r="K169" i="10" s="1"/>
  <c r="FC262" i="16"/>
  <c r="FD262" i="16" s="1"/>
  <c r="ES266" i="16"/>
  <c r="EG266" i="16"/>
  <c r="BA266" i="16"/>
  <c r="ER266" i="16"/>
  <c r="EF266" i="16"/>
  <c r="AZ266" i="16"/>
  <c r="EQ266" i="16"/>
  <c r="EE266" i="16"/>
  <c r="AY266" i="16"/>
  <c r="EP266" i="16"/>
  <c r="ED266" i="16"/>
  <c r="AX266" i="16"/>
  <c r="FA266" i="16"/>
  <c r="EO266" i="16"/>
  <c r="BI266" i="16"/>
  <c r="M266" i="16"/>
  <c r="EZ266" i="16"/>
  <c r="BT266" i="16"/>
  <c r="X266" i="16"/>
  <c r="L266" i="16"/>
  <c r="CE266" i="16"/>
  <c r="AI266" i="16"/>
  <c r="W266" i="16"/>
  <c r="CP266" i="16"/>
  <c r="AT266" i="16"/>
  <c r="AH266" i="16"/>
  <c r="DA266" i="16"/>
  <c r="BE266" i="16"/>
  <c r="AS266" i="16"/>
  <c r="DL266" i="16"/>
  <c r="BP266" i="16"/>
  <c r="BD266" i="16"/>
  <c r="DV266" i="16"/>
  <c r="BZ266" i="16"/>
  <c r="BN266" i="16"/>
  <c r="BO266" i="16"/>
  <c r="S266" i="16"/>
  <c r="EU266" i="16"/>
  <c r="CG82" i="16"/>
  <c r="BU82" i="16"/>
  <c r="CR82" i="16"/>
  <c r="CF82" i="16"/>
  <c r="DC82" i="16"/>
  <c r="CQ82" i="16"/>
  <c r="K82" i="16"/>
  <c r="DN82" i="16"/>
  <c r="DB82" i="16"/>
  <c r="V82" i="16"/>
  <c r="DY82" i="16"/>
  <c r="DM82" i="16"/>
  <c r="AG82" i="16"/>
  <c r="EJ82" i="16"/>
  <c r="DX82" i="16"/>
  <c r="AR82" i="16"/>
  <c r="EI82" i="16"/>
  <c r="DW82" i="16"/>
  <c r="AQ82" i="16"/>
  <c r="EH82" i="16"/>
  <c r="DV82" i="16"/>
  <c r="AP82" i="16"/>
  <c r="EG82" i="16"/>
  <c r="DU82" i="16"/>
  <c r="AO82" i="16"/>
  <c r="EF82" i="16"/>
  <c r="DT82" i="16"/>
  <c r="AN82" i="16"/>
  <c r="EE82" i="16"/>
  <c r="DS82" i="16"/>
  <c r="AM82" i="16"/>
  <c r="N82" i="16"/>
  <c r="EP82" i="16"/>
  <c r="BJ82" i="16"/>
  <c r="E175" i="10"/>
  <c r="FC268" i="16"/>
  <c r="FD268" i="16" s="1"/>
  <c r="I89" i="18"/>
  <c r="G153" i="20"/>
  <c r="G155" i="20"/>
  <c r="G152" i="20"/>
  <c r="F15" i="5"/>
  <c r="EV265" i="16"/>
  <c r="DX265" i="16"/>
  <c r="CZ265" i="16"/>
  <c r="CN265" i="16"/>
  <c r="CB265" i="16"/>
  <c r="BD265" i="16"/>
  <c r="AR265" i="16"/>
  <c r="T265" i="16"/>
  <c r="H265" i="16"/>
  <c r="EI265" i="16"/>
  <c r="DK265" i="16"/>
  <c r="CY265" i="16"/>
  <c r="CM265" i="16"/>
  <c r="BO265" i="16"/>
  <c r="BC265" i="16"/>
  <c r="AQ265" i="16"/>
  <c r="AE265" i="16"/>
  <c r="S265" i="16"/>
  <c r="EH265" i="16"/>
  <c r="DJ265" i="16"/>
  <c r="CX265" i="16"/>
  <c r="CL265" i="16"/>
  <c r="BN265" i="16"/>
  <c r="BB265" i="16"/>
  <c r="AP265" i="16"/>
  <c r="AD265" i="16"/>
  <c r="R265" i="16"/>
  <c r="EG265" i="16"/>
  <c r="DI265" i="16"/>
  <c r="CW265" i="16"/>
  <c r="CK265" i="16"/>
  <c r="BM265" i="16"/>
  <c r="BA265" i="16"/>
  <c r="AO265" i="16"/>
  <c r="AC265" i="16"/>
  <c r="Q265" i="16"/>
  <c r="EF265" i="16"/>
  <c r="DH265" i="16"/>
  <c r="CV265" i="16"/>
  <c r="CJ265" i="16"/>
  <c r="BL265" i="16"/>
  <c r="AZ265" i="16"/>
  <c r="AN265" i="16"/>
  <c r="AB265" i="16"/>
  <c r="P265" i="16"/>
  <c r="EE265" i="16"/>
  <c r="DG265" i="16"/>
  <c r="CU265" i="16"/>
  <c r="CI265" i="16"/>
  <c r="BK265" i="16"/>
  <c r="AY265" i="16"/>
  <c r="AM265" i="16"/>
  <c r="AA265" i="16"/>
  <c r="O265" i="16"/>
  <c r="ED265" i="16"/>
  <c r="DF265" i="16"/>
  <c r="CT265" i="16"/>
  <c r="CH265" i="16"/>
  <c r="BV265" i="16"/>
  <c r="BJ265" i="16"/>
  <c r="AX265" i="16"/>
  <c r="AL265" i="16"/>
  <c r="Z265" i="16"/>
  <c r="N265" i="16"/>
  <c r="EO265" i="16"/>
  <c r="EC265" i="16"/>
  <c r="DQ265" i="16"/>
  <c r="DE265" i="16"/>
  <c r="CS265" i="16"/>
  <c r="CG265" i="16"/>
  <c r="BU265" i="16"/>
  <c r="BI265" i="16"/>
  <c r="AW265" i="16"/>
  <c r="AK265" i="16"/>
  <c r="Y265" i="16"/>
  <c r="EZ265" i="16"/>
  <c r="EN265" i="16"/>
  <c r="EB265" i="16"/>
  <c r="DP265" i="16"/>
  <c r="DD265" i="16"/>
  <c r="CR265" i="16"/>
  <c r="CF265" i="16"/>
  <c r="BT265" i="16"/>
  <c r="BH265" i="16"/>
  <c r="AV265" i="16"/>
  <c r="AJ265" i="16"/>
  <c r="L265" i="16"/>
  <c r="EY265" i="16"/>
  <c r="EM265" i="16"/>
  <c r="EA265" i="16"/>
  <c r="DO265" i="16"/>
  <c r="DC265" i="16"/>
  <c r="CQ265" i="16"/>
  <c r="CE265" i="16"/>
  <c r="BS265" i="16"/>
  <c r="BG265" i="16"/>
  <c r="AU265" i="16"/>
  <c r="W265" i="16"/>
  <c r="K265" i="16"/>
  <c r="EW265" i="16"/>
  <c r="EK265" i="16"/>
  <c r="DY265" i="16"/>
  <c r="DM265" i="16"/>
  <c r="DA265" i="16"/>
  <c r="CO265" i="16"/>
  <c r="CC265" i="16"/>
  <c r="BQ265" i="16"/>
  <c r="BE265" i="16"/>
  <c r="AG265" i="16"/>
  <c r="U265" i="16"/>
  <c r="I265" i="16"/>
  <c r="DB265" i="16"/>
  <c r="CP265" i="16"/>
  <c r="CD265" i="16"/>
  <c r="BR265" i="16"/>
  <c r="BF265" i="16"/>
  <c r="AT265" i="16"/>
  <c r="AH265" i="16"/>
  <c r="V265" i="16"/>
  <c r="J265" i="16"/>
  <c r="EL265" i="16"/>
  <c r="DZ265" i="16"/>
  <c r="DN265" i="16"/>
  <c r="K172" i="10"/>
  <c r="J172" i="10"/>
  <c r="I172" i="10"/>
  <c r="H172" i="10"/>
  <c r="G172" i="10"/>
  <c r="EP267" i="16"/>
  <c r="ED267" i="16"/>
  <c r="DR267" i="16"/>
  <c r="DF267" i="16"/>
  <c r="CT267" i="16"/>
  <c r="CH267" i="16"/>
  <c r="BV267" i="16"/>
  <c r="BJ267" i="16"/>
  <c r="AX267" i="16"/>
  <c r="AL267" i="16"/>
  <c r="Z267" i="16"/>
  <c r="N267" i="16"/>
  <c r="FA267" i="16"/>
  <c r="EO267" i="16"/>
  <c r="EC267" i="16"/>
  <c r="DQ267" i="16"/>
  <c r="DE267" i="16"/>
  <c r="CS267" i="16"/>
  <c r="CG267" i="16"/>
  <c r="BU267" i="16"/>
  <c r="BI267" i="16"/>
  <c r="AW267" i="16"/>
  <c r="AK267" i="16"/>
  <c r="Y267" i="16"/>
  <c r="M267" i="16"/>
  <c r="EZ267" i="16"/>
  <c r="EN267" i="16"/>
  <c r="EB267" i="16"/>
  <c r="DP267" i="16"/>
  <c r="DD267" i="16"/>
  <c r="CR267" i="16"/>
  <c r="CF267" i="16"/>
  <c r="BT267" i="16"/>
  <c r="BH267" i="16"/>
  <c r="AV267" i="16"/>
  <c r="AJ267" i="16"/>
  <c r="X267" i="16"/>
  <c r="L267" i="16"/>
  <c r="EY267" i="16"/>
  <c r="EM267" i="16"/>
  <c r="EA267" i="16"/>
  <c r="DO267" i="16"/>
  <c r="DC267" i="16"/>
  <c r="CQ267" i="16"/>
  <c r="CE267" i="16"/>
  <c r="BS267" i="16"/>
  <c r="BG267" i="16"/>
  <c r="AU267" i="16"/>
  <c r="AI267" i="16"/>
  <c r="W267" i="16"/>
  <c r="K267" i="16"/>
  <c r="EX267" i="16"/>
  <c r="EL267" i="16"/>
  <c r="DZ267" i="16"/>
  <c r="DN267" i="16"/>
  <c r="DB267" i="16"/>
  <c r="CP267" i="16"/>
  <c r="CD267" i="16"/>
  <c r="BR267" i="16"/>
  <c r="BF267" i="16"/>
  <c r="AT267" i="16"/>
  <c r="AH267" i="16"/>
  <c r="V267" i="16"/>
  <c r="J267" i="16"/>
  <c r="EW267" i="16"/>
  <c r="EK267" i="16"/>
  <c r="DY267" i="16"/>
  <c r="DM267" i="16"/>
  <c r="DA267" i="16"/>
  <c r="CO267" i="16"/>
  <c r="CC267" i="16"/>
  <c r="BQ267" i="16"/>
  <c r="BE267" i="16"/>
  <c r="AS267" i="16"/>
  <c r="AG267" i="16"/>
  <c r="U267" i="16"/>
  <c r="I267" i="16"/>
  <c r="EV267" i="16"/>
  <c r="EJ267" i="16"/>
  <c r="DX267" i="16"/>
  <c r="DL267" i="16"/>
  <c r="CZ267" i="16"/>
  <c r="CN267" i="16"/>
  <c r="CB267" i="16"/>
  <c r="BP267" i="16"/>
  <c r="BD267" i="16"/>
  <c r="AR267" i="16"/>
  <c r="AF267" i="16"/>
  <c r="T267" i="16"/>
  <c r="H267" i="16"/>
  <c r="EU267" i="16"/>
  <c r="EI267" i="16"/>
  <c r="DW267" i="16"/>
  <c r="DK267" i="16"/>
  <c r="CY267" i="16"/>
  <c r="CM267" i="16"/>
  <c r="CA267" i="16"/>
  <c r="BO267" i="16"/>
  <c r="BC267" i="16"/>
  <c r="AQ267" i="16"/>
  <c r="AE267" i="16"/>
  <c r="S267" i="16"/>
  <c r="ET267" i="16"/>
  <c r="EH267" i="16"/>
  <c r="DV267" i="16"/>
  <c r="DJ267" i="16"/>
  <c r="CX267" i="16"/>
  <c r="CL267" i="16"/>
  <c r="BZ267" i="16"/>
  <c r="BN267" i="16"/>
  <c r="BB267" i="16"/>
  <c r="AP267" i="16"/>
  <c r="AD267" i="16"/>
  <c r="R267" i="16"/>
  <c r="ES267" i="16"/>
  <c r="EG267" i="16"/>
  <c r="DU267" i="16"/>
  <c r="DI267" i="16"/>
  <c r="CW267" i="16"/>
  <c r="CK267" i="16"/>
  <c r="BY267" i="16"/>
  <c r="BM267" i="16"/>
  <c r="BA267" i="16"/>
  <c r="AO267" i="16"/>
  <c r="AC267" i="16"/>
  <c r="Q267" i="16"/>
  <c r="EQ267" i="16"/>
  <c r="EE267" i="16"/>
  <c r="DS267" i="16"/>
  <c r="DG267" i="16"/>
  <c r="CU267" i="16"/>
  <c r="CI267" i="16"/>
  <c r="BW267" i="16"/>
  <c r="BK267" i="16"/>
  <c r="AY267" i="16"/>
  <c r="AM267" i="16"/>
  <c r="AA267" i="16"/>
  <c r="O267" i="16"/>
  <c r="BX267" i="16"/>
  <c r="BL267" i="16"/>
  <c r="AZ267" i="16"/>
  <c r="AN267" i="16"/>
  <c r="AB267" i="16"/>
  <c r="P267" i="16"/>
  <c r="ER267" i="16"/>
  <c r="EF267" i="16"/>
  <c r="DT267" i="16"/>
  <c r="DH267" i="16"/>
  <c r="CV267" i="16"/>
  <c r="CJ267" i="16"/>
  <c r="E168" i="10"/>
  <c r="I168" i="10" s="1"/>
  <c r="FC261" i="16"/>
  <c r="FD261" i="16" s="1"/>
  <c r="CQ264" i="16"/>
  <c r="AU264" i="16"/>
  <c r="AI264" i="16"/>
  <c r="DB264" i="16"/>
  <c r="BF264" i="16"/>
  <c r="AT264" i="16"/>
  <c r="DM264" i="16"/>
  <c r="BQ264" i="16"/>
  <c r="BE264" i="16"/>
  <c r="DX264" i="16"/>
  <c r="CB264" i="16"/>
  <c r="BP264" i="16"/>
  <c r="EI264" i="16"/>
  <c r="CM264" i="16"/>
  <c r="CA264" i="16"/>
  <c r="EH264" i="16"/>
  <c r="CL264" i="16"/>
  <c r="BZ264" i="16"/>
  <c r="EG264" i="16"/>
  <c r="CK264" i="16"/>
  <c r="BY264" i="16"/>
  <c r="EF264" i="16"/>
  <c r="CJ264" i="16"/>
  <c r="BX264" i="16"/>
  <c r="EE264" i="16"/>
  <c r="CI264" i="16"/>
  <c r="BW264" i="16"/>
  <c r="ED264" i="16"/>
  <c r="CH264" i="16"/>
  <c r="BV264" i="16"/>
  <c r="EN264" i="16"/>
  <c r="CR264" i="16"/>
  <c r="CF264" i="16"/>
  <c r="DQ264" i="16"/>
  <c r="BU264" i="16"/>
  <c r="BI264" i="16"/>
  <c r="EC264" i="16"/>
  <c r="EP259" i="16"/>
  <c r="ED259" i="16"/>
  <c r="DR259" i="16"/>
  <c r="DF259" i="16"/>
  <c r="CT259" i="16"/>
  <c r="ER259" i="16"/>
  <c r="EE259" i="16"/>
  <c r="DQ259" i="16"/>
  <c r="DD259" i="16"/>
  <c r="CQ259" i="16"/>
  <c r="CE259" i="16"/>
  <c r="BS259" i="16"/>
  <c r="BG259" i="16"/>
  <c r="AU259" i="16"/>
  <c r="AI259" i="16"/>
  <c r="W259" i="16"/>
  <c r="K259" i="16"/>
  <c r="EQ259" i="16"/>
  <c r="EC259" i="16"/>
  <c r="DP259" i="16"/>
  <c r="DC259" i="16"/>
  <c r="CP259" i="16"/>
  <c r="CD259" i="16"/>
  <c r="BR259" i="16"/>
  <c r="BF259" i="16"/>
  <c r="AT259" i="16"/>
  <c r="AH259" i="16"/>
  <c r="V259" i="16"/>
  <c r="J259" i="16"/>
  <c r="EO259" i="16"/>
  <c r="EB259" i="16"/>
  <c r="DO259" i="16"/>
  <c r="DB259" i="16"/>
  <c r="CO259" i="16"/>
  <c r="CC259" i="16"/>
  <c r="BQ259" i="16"/>
  <c r="BE259" i="16"/>
  <c r="AS259" i="16"/>
  <c r="AG259" i="16"/>
  <c r="U259" i="16"/>
  <c r="I259" i="16"/>
  <c r="FA259" i="16"/>
  <c r="EN259" i="16"/>
  <c r="EA259" i="16"/>
  <c r="DN259" i="16"/>
  <c r="DA259" i="16"/>
  <c r="CN259" i="16"/>
  <c r="CB259" i="16"/>
  <c r="BP259" i="16"/>
  <c r="BD259" i="16"/>
  <c r="AR259" i="16"/>
  <c r="AF259" i="16"/>
  <c r="T259" i="16"/>
  <c r="H259" i="16"/>
  <c r="EZ259" i="16"/>
  <c r="EM259" i="16"/>
  <c r="DZ259" i="16"/>
  <c r="DM259" i="16"/>
  <c r="CZ259" i="16"/>
  <c r="CM259" i="16"/>
  <c r="CA259" i="16"/>
  <c r="BO259" i="16"/>
  <c r="BC259" i="16"/>
  <c r="AQ259" i="16"/>
  <c r="AE259" i="16"/>
  <c r="S259" i="16"/>
  <c r="EY259" i="16"/>
  <c r="EL259" i="16"/>
  <c r="DY259" i="16"/>
  <c r="DL259" i="16"/>
  <c r="CY259" i="16"/>
  <c r="CL259" i="16"/>
  <c r="BZ259" i="16"/>
  <c r="BN259" i="16"/>
  <c r="BB259" i="16"/>
  <c r="AP259" i="16"/>
  <c r="AD259" i="16"/>
  <c r="R259" i="16"/>
  <c r="EX259" i="16"/>
  <c r="EK259" i="16"/>
  <c r="DX259" i="16"/>
  <c r="DK259" i="16"/>
  <c r="CX259" i="16"/>
  <c r="CK259" i="16"/>
  <c r="BY259" i="16"/>
  <c r="BM259" i="16"/>
  <c r="BA259" i="16"/>
  <c r="AO259" i="16"/>
  <c r="AC259" i="16"/>
  <c r="Q259" i="16"/>
  <c r="EW259" i="16"/>
  <c r="EJ259" i="16"/>
  <c r="DW259" i="16"/>
  <c r="DJ259" i="16"/>
  <c r="CW259" i="16"/>
  <c r="CJ259" i="16"/>
  <c r="BX259" i="16"/>
  <c r="BL259" i="16"/>
  <c r="AZ259" i="16"/>
  <c r="AN259" i="16"/>
  <c r="AB259" i="16"/>
  <c r="P259" i="16"/>
  <c r="EV259" i="16"/>
  <c r="EI259" i="16"/>
  <c r="DV259" i="16"/>
  <c r="DI259" i="16"/>
  <c r="CV259" i="16"/>
  <c r="CI259" i="16"/>
  <c r="BW259" i="16"/>
  <c r="BK259" i="16"/>
  <c r="AY259" i="16"/>
  <c r="AM259" i="16"/>
  <c r="AA259" i="16"/>
  <c r="O259" i="16"/>
  <c r="EU259" i="16"/>
  <c r="EH259" i="16"/>
  <c r="DU259" i="16"/>
  <c r="DH259" i="16"/>
  <c r="CU259" i="16"/>
  <c r="CH259" i="16"/>
  <c r="BV259" i="16"/>
  <c r="BJ259" i="16"/>
  <c r="AX259" i="16"/>
  <c r="AL259" i="16"/>
  <c r="Z259" i="16"/>
  <c r="N259" i="16"/>
  <c r="ET259" i="16"/>
  <c r="EG259" i="16"/>
  <c r="DT259" i="16"/>
  <c r="DG259" i="16"/>
  <c r="CS259" i="16"/>
  <c r="CG259" i="16"/>
  <c r="BU259" i="16"/>
  <c r="BI259" i="16"/>
  <c r="AW259" i="16"/>
  <c r="AK259" i="16"/>
  <c r="Y259" i="16"/>
  <c r="M259" i="16"/>
  <c r="CF259" i="16"/>
  <c r="BT259" i="16"/>
  <c r="BH259" i="16"/>
  <c r="AV259" i="16"/>
  <c r="AJ259" i="16"/>
  <c r="X259" i="16"/>
  <c r="L259" i="16"/>
  <c r="ES259" i="16"/>
  <c r="EF259" i="16"/>
  <c r="DS259" i="16"/>
  <c r="CR259" i="16"/>
  <c r="DE259" i="16"/>
  <c r="CJ164" i="16"/>
  <c r="AN164" i="16"/>
  <c r="AB164" i="16"/>
  <c r="CI164" i="16"/>
  <c r="AM164" i="16"/>
  <c r="AA164" i="16"/>
  <c r="CH164" i="16"/>
  <c r="AL164" i="16"/>
  <c r="Z164" i="16"/>
  <c r="CS164" i="16"/>
  <c r="AW164" i="16"/>
  <c r="AK164" i="16"/>
  <c r="DD164" i="16"/>
  <c r="BH164" i="16"/>
  <c r="AV164" i="16"/>
  <c r="DO164" i="16"/>
  <c r="BS164" i="16"/>
  <c r="BG164" i="16"/>
  <c r="DZ164" i="16"/>
  <c r="CD164" i="16"/>
  <c r="BR164" i="16"/>
  <c r="EK164" i="16"/>
  <c r="CO164" i="16"/>
  <c r="CC164" i="16"/>
  <c r="EV164" i="16"/>
  <c r="CZ164" i="16"/>
  <c r="CN164" i="16"/>
  <c r="H164" i="16"/>
  <c r="DK164" i="16"/>
  <c r="CY164" i="16"/>
  <c r="S164" i="16"/>
  <c r="DI164" i="16"/>
  <c r="CW164" i="16"/>
  <c r="Q164" i="16"/>
  <c r="BB164" i="16"/>
  <c r="AP164" i="16"/>
  <c r="CX164" i="16"/>
  <c r="E173" i="10"/>
  <c r="I173" i="10" s="1"/>
  <c r="FC266" i="16"/>
  <c r="FD266" i="16" s="1"/>
  <c r="J171" i="10"/>
  <c r="H171" i="10"/>
  <c r="G166" i="10"/>
  <c r="I166" i="10"/>
  <c r="K166" i="10"/>
  <c r="H166" i="10"/>
  <c r="J166" i="10"/>
  <c r="I72" i="10"/>
  <c r="J72" i="10"/>
  <c r="H129" i="20"/>
  <c r="H128" i="20"/>
  <c r="H127" i="20"/>
  <c r="H126" i="20"/>
  <c r="H125" i="20"/>
  <c r="H124" i="20"/>
  <c r="H123" i="20"/>
  <c r="K48" i="20"/>
  <c r="K46" i="20"/>
  <c r="I49" i="20"/>
  <c r="I48" i="20"/>
  <c r="I46" i="20"/>
  <c r="K49" i="20"/>
  <c r="EV256" i="16"/>
  <c r="EJ256" i="16"/>
  <c r="DX256" i="16"/>
  <c r="DL256" i="16"/>
  <c r="CZ256" i="16"/>
  <c r="CN256" i="16"/>
  <c r="CB256" i="16"/>
  <c r="BP256" i="16"/>
  <c r="BD256" i="16"/>
  <c r="AR256" i="16"/>
  <c r="AF256" i="16"/>
  <c r="T256" i="16"/>
  <c r="H256" i="16"/>
  <c r="EU256" i="16"/>
  <c r="EI256" i="16"/>
  <c r="DW256" i="16"/>
  <c r="DK256" i="16"/>
  <c r="CY256" i="16"/>
  <c r="CM256" i="16"/>
  <c r="CA256" i="16"/>
  <c r="BO256" i="16"/>
  <c r="BC256" i="16"/>
  <c r="AQ256" i="16"/>
  <c r="AE256" i="16"/>
  <c r="S256" i="16"/>
  <c r="ET256" i="16"/>
  <c r="EH256" i="16"/>
  <c r="DV256" i="16"/>
  <c r="DJ256" i="16"/>
  <c r="CX256" i="16"/>
  <c r="CL256" i="16"/>
  <c r="BZ256" i="16"/>
  <c r="BN256" i="16"/>
  <c r="BB256" i="16"/>
  <c r="AP256" i="16"/>
  <c r="AD256" i="16"/>
  <c r="R256" i="16"/>
  <c r="ES256" i="16"/>
  <c r="EG256" i="16"/>
  <c r="DU256" i="16"/>
  <c r="DI256" i="16"/>
  <c r="CW256" i="16"/>
  <c r="CK256" i="16"/>
  <c r="BY256" i="16"/>
  <c r="BM256" i="16"/>
  <c r="BA256" i="16"/>
  <c r="AO256" i="16"/>
  <c r="AC256" i="16"/>
  <c r="Q256" i="16"/>
  <c r="ER256" i="16"/>
  <c r="EF256" i="16"/>
  <c r="DT256" i="16"/>
  <c r="DH256" i="16"/>
  <c r="CV256" i="16"/>
  <c r="CJ256" i="16"/>
  <c r="BX256" i="16"/>
  <c r="BL256" i="16"/>
  <c r="AZ256" i="16"/>
  <c r="AN256" i="16"/>
  <c r="AB256" i="16"/>
  <c r="P256" i="16"/>
  <c r="EQ256" i="16"/>
  <c r="EE256" i="16"/>
  <c r="DS256" i="16"/>
  <c r="DG256" i="16"/>
  <c r="CU256" i="16"/>
  <c r="CI256" i="16"/>
  <c r="BW256" i="16"/>
  <c r="BK256" i="16"/>
  <c r="AY256" i="16"/>
  <c r="AM256" i="16"/>
  <c r="AA256" i="16"/>
  <c r="O256" i="16"/>
  <c r="EP256" i="16"/>
  <c r="ED256" i="16"/>
  <c r="DR256" i="16"/>
  <c r="DF256" i="16"/>
  <c r="CT256" i="16"/>
  <c r="CH256" i="16"/>
  <c r="BV256" i="16"/>
  <c r="BJ256" i="16"/>
  <c r="AX256" i="16"/>
  <c r="AL256" i="16"/>
  <c r="Z256" i="16"/>
  <c r="N256" i="16"/>
  <c r="FA256" i="16"/>
  <c r="EO256" i="16"/>
  <c r="EC256" i="16"/>
  <c r="DQ256" i="16"/>
  <c r="DE256" i="16"/>
  <c r="CS256" i="16"/>
  <c r="CG256" i="16"/>
  <c r="BU256" i="16"/>
  <c r="BI256" i="16"/>
  <c r="AW256" i="16"/>
  <c r="AK256" i="16"/>
  <c r="Y256" i="16"/>
  <c r="M256" i="16"/>
  <c r="EZ256" i="16"/>
  <c r="EN256" i="16"/>
  <c r="EB256" i="16"/>
  <c r="DP256" i="16"/>
  <c r="DD256" i="16"/>
  <c r="CR256" i="16"/>
  <c r="CF256" i="16"/>
  <c r="BT256" i="16"/>
  <c r="BH256" i="16"/>
  <c r="AV256" i="16"/>
  <c r="AJ256" i="16"/>
  <c r="X256" i="16"/>
  <c r="L256" i="16"/>
  <c r="EY256" i="16"/>
  <c r="EM256" i="16"/>
  <c r="EA256" i="16"/>
  <c r="DO256" i="16"/>
  <c r="DC256" i="16"/>
  <c r="CQ256" i="16"/>
  <c r="CE256" i="16"/>
  <c r="BS256" i="16"/>
  <c r="BG256" i="16"/>
  <c r="AU256" i="16"/>
  <c r="AI256" i="16"/>
  <c r="W256" i="16"/>
  <c r="K256" i="16"/>
  <c r="EX256" i="16"/>
  <c r="EL256" i="16"/>
  <c r="DZ256" i="16"/>
  <c r="DN256" i="16"/>
  <c r="DB256" i="16"/>
  <c r="CP256" i="16"/>
  <c r="CD256" i="16"/>
  <c r="BR256" i="16"/>
  <c r="BF256" i="16"/>
  <c r="AT256" i="16"/>
  <c r="AH256" i="16"/>
  <c r="V256" i="16"/>
  <c r="J256" i="16"/>
  <c r="DY256" i="16"/>
  <c r="DM256" i="16"/>
  <c r="DA256" i="16"/>
  <c r="CO256" i="16"/>
  <c r="CC256" i="16"/>
  <c r="BQ256" i="16"/>
  <c r="BE256" i="16"/>
  <c r="AS256" i="16"/>
  <c r="AG256" i="16"/>
  <c r="U256" i="16"/>
  <c r="EK256" i="16"/>
  <c r="EW256" i="16"/>
  <c r="I256" i="16"/>
  <c r="E41" i="10"/>
  <c r="F41" i="10" s="1"/>
  <c r="FD82" i="16"/>
  <c r="BI82" i="16" s="1"/>
  <c r="F43" i="16"/>
  <c r="G43" i="16" s="1"/>
  <c r="EP258" i="16"/>
  <c r="ED258" i="16"/>
  <c r="DR258" i="16"/>
  <c r="DF258" i="16"/>
  <c r="CT258" i="16"/>
  <c r="CH258" i="16"/>
  <c r="BV258" i="16"/>
  <c r="BJ258" i="16"/>
  <c r="AX258" i="16"/>
  <c r="AL258" i="16"/>
  <c r="Z258" i="16"/>
  <c r="N258" i="16"/>
  <c r="FA258" i="16"/>
  <c r="EO258" i="16"/>
  <c r="EC258" i="16"/>
  <c r="DQ258" i="16"/>
  <c r="DE258" i="16"/>
  <c r="CS258" i="16"/>
  <c r="CG258" i="16"/>
  <c r="BU258" i="16"/>
  <c r="BI258" i="16"/>
  <c r="AW258" i="16"/>
  <c r="AK258" i="16"/>
  <c r="Y258" i="16"/>
  <c r="M258" i="16"/>
  <c r="EZ258" i="16"/>
  <c r="EN258" i="16"/>
  <c r="EB258" i="16"/>
  <c r="DP258" i="16"/>
  <c r="DD258" i="16"/>
  <c r="CR258" i="16"/>
  <c r="CF258" i="16"/>
  <c r="BT258" i="16"/>
  <c r="BH258" i="16"/>
  <c r="AV258" i="16"/>
  <c r="AJ258" i="16"/>
  <c r="X258" i="16"/>
  <c r="L258" i="16"/>
  <c r="EY258" i="16"/>
  <c r="EM258" i="16"/>
  <c r="EA258" i="16"/>
  <c r="DO258" i="16"/>
  <c r="DC258" i="16"/>
  <c r="CQ258" i="16"/>
  <c r="CE258" i="16"/>
  <c r="BS258" i="16"/>
  <c r="BG258" i="16"/>
  <c r="AU258" i="16"/>
  <c r="AI258" i="16"/>
  <c r="W258" i="16"/>
  <c r="K258" i="16"/>
  <c r="EX258" i="16"/>
  <c r="EL258" i="16"/>
  <c r="DZ258" i="16"/>
  <c r="DN258" i="16"/>
  <c r="DB258" i="16"/>
  <c r="CP258" i="16"/>
  <c r="CD258" i="16"/>
  <c r="BR258" i="16"/>
  <c r="BF258" i="16"/>
  <c r="AT258" i="16"/>
  <c r="AH258" i="16"/>
  <c r="V258" i="16"/>
  <c r="J258" i="16"/>
  <c r="EW258" i="16"/>
  <c r="EK258" i="16"/>
  <c r="DY258" i="16"/>
  <c r="DM258" i="16"/>
  <c r="DA258" i="16"/>
  <c r="CO258" i="16"/>
  <c r="CC258" i="16"/>
  <c r="BQ258" i="16"/>
  <c r="BE258" i="16"/>
  <c r="AS258" i="16"/>
  <c r="AG258" i="16"/>
  <c r="U258" i="16"/>
  <c r="I258" i="16"/>
  <c r="EV258" i="16"/>
  <c r="EJ258" i="16"/>
  <c r="DX258" i="16"/>
  <c r="DL258" i="16"/>
  <c r="CZ258" i="16"/>
  <c r="CN258" i="16"/>
  <c r="CB258" i="16"/>
  <c r="BP258" i="16"/>
  <c r="BD258" i="16"/>
  <c r="AR258" i="16"/>
  <c r="AF258" i="16"/>
  <c r="T258" i="16"/>
  <c r="H258" i="16"/>
  <c r="EU258" i="16"/>
  <c r="EI258" i="16"/>
  <c r="DW258" i="16"/>
  <c r="DK258" i="16"/>
  <c r="CY258" i="16"/>
  <c r="CM258" i="16"/>
  <c r="CA258" i="16"/>
  <c r="BO258" i="16"/>
  <c r="BC258" i="16"/>
  <c r="AQ258" i="16"/>
  <c r="AE258" i="16"/>
  <c r="S258" i="16"/>
  <c r="ET258" i="16"/>
  <c r="EH258" i="16"/>
  <c r="DV258" i="16"/>
  <c r="DJ258" i="16"/>
  <c r="CX258" i="16"/>
  <c r="CL258" i="16"/>
  <c r="BZ258" i="16"/>
  <c r="BN258" i="16"/>
  <c r="BB258" i="16"/>
  <c r="AP258" i="16"/>
  <c r="AD258" i="16"/>
  <c r="R258" i="16"/>
  <c r="ES258" i="16"/>
  <c r="EG258" i="16"/>
  <c r="DU258" i="16"/>
  <c r="DI258" i="16"/>
  <c r="CW258" i="16"/>
  <c r="CK258" i="16"/>
  <c r="BY258" i="16"/>
  <c r="BM258" i="16"/>
  <c r="BA258" i="16"/>
  <c r="AO258" i="16"/>
  <c r="AC258" i="16"/>
  <c r="Q258" i="16"/>
  <c r="ER258" i="16"/>
  <c r="EF258" i="16"/>
  <c r="DT258" i="16"/>
  <c r="DH258" i="16"/>
  <c r="CV258" i="16"/>
  <c r="CJ258" i="16"/>
  <c r="BX258" i="16"/>
  <c r="BL258" i="16"/>
  <c r="AZ258" i="16"/>
  <c r="AN258" i="16"/>
  <c r="AB258" i="16"/>
  <c r="P258" i="16"/>
  <c r="CU258" i="16"/>
  <c r="CI258" i="16"/>
  <c r="BW258" i="16"/>
  <c r="BK258" i="16"/>
  <c r="AY258" i="16"/>
  <c r="AM258" i="16"/>
  <c r="AA258" i="16"/>
  <c r="O258" i="16"/>
  <c r="EQ258" i="16"/>
  <c r="EE258" i="16"/>
  <c r="DG258" i="16"/>
  <c r="DS258" i="16"/>
  <c r="H223" i="20"/>
  <c r="G223" i="20" s="1"/>
  <c r="H224" i="20"/>
  <c r="G224" i="20" s="1"/>
  <c r="H221" i="20"/>
  <c r="G221" i="20" s="1"/>
  <c r="H55" i="21"/>
  <c r="J134" i="21"/>
  <c r="J132" i="21"/>
  <c r="J110" i="21"/>
  <c r="J106" i="21"/>
  <c r="E72" i="10"/>
  <c r="K72" i="10" s="1"/>
  <c r="FC164" i="16"/>
  <c r="FD164" i="16" s="1"/>
  <c r="E171" i="10"/>
  <c r="G171" i="10" s="1"/>
  <c r="FC264" i="16"/>
  <c r="FD264" i="16" s="1"/>
  <c r="J197" i="21"/>
  <c r="A211" i="21"/>
  <c r="I111" i="18"/>
  <c r="H163" i="10"/>
  <c r="K112" i="21"/>
  <c r="K111" i="21"/>
  <c r="L56" i="21"/>
  <c r="ES262" i="16"/>
  <c r="EG262" i="16"/>
  <c r="DU262" i="16"/>
  <c r="DI262" i="16"/>
  <c r="CW262" i="16"/>
  <c r="CK262" i="16"/>
  <c r="BY262" i="16"/>
  <c r="BM262" i="16"/>
  <c r="BA262" i="16"/>
  <c r="AO262" i="16"/>
  <c r="AC262" i="16"/>
  <c r="Q262" i="16"/>
  <c r="ER262" i="16"/>
  <c r="EF262" i="16"/>
  <c r="DT262" i="16"/>
  <c r="DH262" i="16"/>
  <c r="CV262" i="16"/>
  <c r="CJ262" i="16"/>
  <c r="BX262" i="16"/>
  <c r="BL262" i="16"/>
  <c r="AZ262" i="16"/>
  <c r="AN262" i="16"/>
  <c r="AB262" i="16"/>
  <c r="P262" i="16"/>
  <c r="EQ262" i="16"/>
  <c r="EE262" i="16"/>
  <c r="DS262" i="16"/>
  <c r="DG262" i="16"/>
  <c r="CU262" i="16"/>
  <c r="CI262" i="16"/>
  <c r="BW262" i="16"/>
  <c r="BK262" i="16"/>
  <c r="AY262" i="16"/>
  <c r="AM262" i="16"/>
  <c r="AA262" i="16"/>
  <c r="O262" i="16"/>
  <c r="EP262" i="16"/>
  <c r="ED262" i="16"/>
  <c r="DR262" i="16"/>
  <c r="DF262" i="16"/>
  <c r="CT262" i="16"/>
  <c r="CH262" i="16"/>
  <c r="BV262" i="16"/>
  <c r="BJ262" i="16"/>
  <c r="AX262" i="16"/>
  <c r="AL262" i="16"/>
  <c r="Z262" i="16"/>
  <c r="N262" i="16"/>
  <c r="FA262" i="16"/>
  <c r="EO262" i="16"/>
  <c r="EC262" i="16"/>
  <c r="DQ262" i="16"/>
  <c r="DE262" i="16"/>
  <c r="CS262" i="16"/>
  <c r="CG262" i="16"/>
  <c r="BU262" i="16"/>
  <c r="BI262" i="16"/>
  <c r="AW262" i="16"/>
  <c r="AK262" i="16"/>
  <c r="Y262" i="16"/>
  <c r="M262" i="16"/>
  <c r="EZ262" i="16"/>
  <c r="EN262" i="16"/>
  <c r="EB262" i="16"/>
  <c r="DP262" i="16"/>
  <c r="DD262" i="16"/>
  <c r="CR262" i="16"/>
  <c r="CF262" i="16"/>
  <c r="BT262" i="16"/>
  <c r="BH262" i="16"/>
  <c r="AV262" i="16"/>
  <c r="AJ262" i="16"/>
  <c r="X262" i="16"/>
  <c r="L262" i="16"/>
  <c r="EY262" i="16"/>
  <c r="EM262" i="16"/>
  <c r="EA262" i="16"/>
  <c r="DO262" i="16"/>
  <c r="DC262" i="16"/>
  <c r="CQ262" i="16"/>
  <c r="CE262" i="16"/>
  <c r="BS262" i="16"/>
  <c r="BG262" i="16"/>
  <c r="AU262" i="16"/>
  <c r="AI262" i="16"/>
  <c r="W262" i="16"/>
  <c r="K262" i="16"/>
  <c r="EX262" i="16"/>
  <c r="EW262" i="16"/>
  <c r="EK262" i="16"/>
  <c r="DY262" i="16"/>
  <c r="DM262" i="16"/>
  <c r="DA262" i="16"/>
  <c r="CO262" i="16"/>
  <c r="CC262" i="16"/>
  <c r="BQ262" i="16"/>
  <c r="BE262" i="16"/>
  <c r="AS262" i="16"/>
  <c r="EV262" i="16"/>
  <c r="EJ262" i="16"/>
  <c r="DX262" i="16"/>
  <c r="ET262" i="16"/>
  <c r="EH262" i="16"/>
  <c r="DV262" i="16"/>
  <c r="DJ262" i="16"/>
  <c r="CX262" i="16"/>
  <c r="CL262" i="16"/>
  <c r="BZ262" i="16"/>
  <c r="BN262" i="16"/>
  <c r="BB262" i="16"/>
  <c r="AP262" i="16"/>
  <c r="AD262" i="16"/>
  <c r="R262" i="16"/>
  <c r="EU262" i="16"/>
  <c r="CN262" i="16"/>
  <c r="AR262" i="16"/>
  <c r="H262" i="16"/>
  <c r="EL262" i="16"/>
  <c r="CM262" i="16"/>
  <c r="AQ262" i="16"/>
  <c r="EI262" i="16"/>
  <c r="CD262" i="16"/>
  <c r="AH262" i="16"/>
  <c r="DZ262" i="16"/>
  <c r="CB262" i="16"/>
  <c r="AG262" i="16"/>
  <c r="DW262" i="16"/>
  <c r="CA262" i="16"/>
  <c r="AF262" i="16"/>
  <c r="DN262" i="16"/>
  <c r="BR262" i="16"/>
  <c r="AE262" i="16"/>
  <c r="DL262" i="16"/>
  <c r="BP262" i="16"/>
  <c r="V262" i="16"/>
  <c r="DK262" i="16"/>
  <c r="BO262" i="16"/>
  <c r="U262" i="16"/>
  <c r="DB262" i="16"/>
  <c r="BF262" i="16"/>
  <c r="T262" i="16"/>
  <c r="CZ262" i="16"/>
  <c r="BD262" i="16"/>
  <c r="S262" i="16"/>
  <c r="CY262" i="16"/>
  <c r="BC262" i="16"/>
  <c r="J262" i="16"/>
  <c r="CP262" i="16"/>
  <c r="AT262" i="16"/>
  <c r="I262" i="16"/>
  <c r="DX269" i="16"/>
  <c r="EI269" i="16"/>
  <c r="EH269" i="16"/>
  <c r="EG269" i="16"/>
  <c r="EF269" i="16"/>
  <c r="EE269" i="16"/>
  <c r="ED269" i="16"/>
  <c r="EO269" i="16"/>
  <c r="EZ269" i="16"/>
  <c r="L269" i="16"/>
  <c r="W269" i="16"/>
  <c r="AG269" i="16"/>
  <c r="CP269" i="16"/>
  <c r="E164" i="10"/>
  <c r="K164" i="10" s="1"/>
  <c r="FC257" i="16"/>
  <c r="FD257" i="16" s="1"/>
  <c r="DR268" i="16" l="1"/>
  <c r="CP268" i="16"/>
  <c r="M269" i="16"/>
  <c r="BI268" i="16"/>
  <c r="EE268" i="16"/>
  <c r="DX268" i="16"/>
  <c r="I176" i="10"/>
  <c r="K176" i="10"/>
  <c r="H176" i="10"/>
  <c r="G176" i="10"/>
  <c r="J176" i="10"/>
  <c r="I165" i="10"/>
  <c r="DN269" i="16"/>
  <c r="BE269" i="16"/>
  <c r="AU269" i="16"/>
  <c r="AJ269" i="16"/>
  <c r="Y269" i="16"/>
  <c r="N269" i="16"/>
  <c r="O269" i="16"/>
  <c r="P269" i="16"/>
  <c r="Q269" i="16"/>
  <c r="R269" i="16"/>
  <c r="S269" i="16"/>
  <c r="H269" i="16"/>
  <c r="EV269" i="16"/>
  <c r="I163" i="10"/>
  <c r="H49" i="20"/>
  <c r="J118" i="20"/>
  <c r="J119" i="20"/>
  <c r="J117" i="20"/>
  <c r="J121" i="20"/>
  <c r="J120" i="20"/>
  <c r="G72" i="10"/>
  <c r="K171" i="10"/>
  <c r="BN164" i="16"/>
  <c r="DU164" i="16"/>
  <c r="DW164" i="16"/>
  <c r="DL164" i="16"/>
  <c r="DA164" i="16"/>
  <c r="CP164" i="16"/>
  <c r="CE164" i="16"/>
  <c r="BT164" i="16"/>
  <c r="BI164" i="16"/>
  <c r="AX164" i="16"/>
  <c r="AY164" i="16"/>
  <c r="AZ164" i="16"/>
  <c r="CG264" i="16"/>
  <c r="DD264" i="16"/>
  <c r="CT264" i="16"/>
  <c r="CU264" i="16"/>
  <c r="CV264" i="16"/>
  <c r="CW264" i="16"/>
  <c r="CX264" i="16"/>
  <c r="CY264" i="16"/>
  <c r="CN264" i="16"/>
  <c r="CC264" i="16"/>
  <c r="BR264" i="16"/>
  <c r="BG264" i="16"/>
  <c r="DR265" i="16"/>
  <c r="DS265" i="16"/>
  <c r="DT265" i="16"/>
  <c r="DU265" i="16"/>
  <c r="DV265" i="16"/>
  <c r="DW265" i="16"/>
  <c r="DL265" i="16"/>
  <c r="AL82" i="16"/>
  <c r="FB82" i="16"/>
  <c r="EQ82" i="16"/>
  <c r="ER82" i="16"/>
  <c r="ES82" i="16"/>
  <c r="ET82" i="16"/>
  <c r="EU82" i="16"/>
  <c r="EV82" i="16"/>
  <c r="EK82" i="16"/>
  <c r="DZ82" i="16"/>
  <c r="DO82" i="16"/>
  <c r="DD82" i="16"/>
  <c r="CS82" i="16"/>
  <c r="AE266" i="16"/>
  <c r="CL266" i="16"/>
  <c r="CB266" i="16"/>
  <c r="BQ266" i="16"/>
  <c r="BF266" i="16"/>
  <c r="AU266" i="16"/>
  <c r="AJ266" i="16"/>
  <c r="Y266" i="16"/>
  <c r="N266" i="16"/>
  <c r="O266" i="16"/>
  <c r="P266" i="16"/>
  <c r="Q266" i="16"/>
  <c r="DE261" i="16"/>
  <c r="CL261" i="16"/>
  <c r="AD261" i="16"/>
  <c r="CQ261" i="16"/>
  <c r="AH261" i="16"/>
  <c r="CD261" i="16"/>
  <c r="EZ261" i="16"/>
  <c r="AL261" i="16"/>
  <c r="DD261" i="16"/>
  <c r="BW261" i="16"/>
  <c r="DT261" i="16"/>
  <c r="DK261" i="16"/>
  <c r="CZ261" i="16"/>
  <c r="EH257" i="16"/>
  <c r="S257" i="16"/>
  <c r="H257" i="16"/>
  <c r="EV257" i="16"/>
  <c r="EK257" i="16"/>
  <c r="DZ257" i="16"/>
  <c r="DO257" i="16"/>
  <c r="DD257" i="16"/>
  <c r="CS257" i="16"/>
  <c r="CH257" i="16"/>
  <c r="CI257" i="16"/>
  <c r="CJ257" i="16"/>
  <c r="CK257" i="16"/>
  <c r="K173" i="10"/>
  <c r="P260" i="16"/>
  <c r="CR260" i="16"/>
  <c r="DF260" i="16"/>
  <c r="DT260" i="16"/>
  <c r="EH260" i="16"/>
  <c r="EI260" i="16"/>
  <c r="EJ260" i="16"/>
  <c r="EK260" i="16"/>
  <c r="EL260" i="16"/>
  <c r="EN260" i="16"/>
  <c r="EO260" i="16"/>
  <c r="K260" i="16"/>
  <c r="EY260" i="16"/>
  <c r="CG268" i="16"/>
  <c r="L268" i="16"/>
  <c r="EZ268" i="16"/>
  <c r="EP268" i="16"/>
  <c r="EQ268" i="16"/>
  <c r="ER268" i="16"/>
  <c r="ES268" i="16"/>
  <c r="ET268" i="16"/>
  <c r="EU268" i="16"/>
  <c r="EJ268" i="16"/>
  <c r="DY268" i="16"/>
  <c r="DN268" i="16"/>
  <c r="DC268" i="16"/>
  <c r="J169" i="10"/>
  <c r="BB91" i="16"/>
  <c r="BC91" i="16"/>
  <c r="BD91" i="16"/>
  <c r="AS91" i="16"/>
  <c r="AH91" i="16"/>
  <c r="W91" i="16"/>
  <c r="L91" i="16"/>
  <c r="EZ91" i="16"/>
  <c r="EO91" i="16"/>
  <c r="ED91" i="16"/>
  <c r="DS91" i="16"/>
  <c r="DT91" i="16"/>
  <c r="DU91" i="16"/>
  <c r="DH263" i="16"/>
  <c r="DS263" i="16"/>
  <c r="DU263" i="16"/>
  <c r="DV263" i="16"/>
  <c r="DW263" i="16"/>
  <c r="DL263" i="16"/>
  <c r="DA263" i="16"/>
  <c r="CP263" i="16"/>
  <c r="CE263" i="16"/>
  <c r="BT263" i="16"/>
  <c r="BI263" i="16"/>
  <c r="AX263" i="16"/>
  <c r="K165" i="10"/>
  <c r="DV268" i="16"/>
  <c r="AS269" i="16"/>
  <c r="ES269" i="16"/>
  <c r="BU268" i="16"/>
  <c r="ED268" i="16"/>
  <c r="EF268" i="16"/>
  <c r="EH268" i="16"/>
  <c r="EI268" i="16"/>
  <c r="DB268" i="16"/>
  <c r="CQ268" i="16"/>
  <c r="BQ269" i="16"/>
  <c r="AV269" i="16"/>
  <c r="AA269" i="16"/>
  <c r="AD269" i="16"/>
  <c r="H72" i="10"/>
  <c r="BZ164" i="16"/>
  <c r="EG164" i="16"/>
  <c r="EI164" i="16"/>
  <c r="DX164" i="16"/>
  <c r="DM164" i="16"/>
  <c r="DB164" i="16"/>
  <c r="CQ164" i="16"/>
  <c r="CF164" i="16"/>
  <c r="BU164" i="16"/>
  <c r="BJ164" i="16"/>
  <c r="BK164" i="16"/>
  <c r="BL164" i="16"/>
  <c r="CS264" i="16"/>
  <c r="DP264" i="16"/>
  <c r="DF264" i="16"/>
  <c r="DG264" i="16"/>
  <c r="DH264" i="16"/>
  <c r="DI264" i="16"/>
  <c r="DJ264" i="16"/>
  <c r="DK264" i="16"/>
  <c r="CZ264" i="16"/>
  <c r="CO264" i="16"/>
  <c r="CD264" i="16"/>
  <c r="BS264" i="16"/>
  <c r="Z82" i="16"/>
  <c r="O82" i="16"/>
  <c r="P82" i="16"/>
  <c r="Q82" i="16"/>
  <c r="R82" i="16"/>
  <c r="S82" i="16"/>
  <c r="T82" i="16"/>
  <c r="I82" i="16"/>
  <c r="EW82" i="16"/>
  <c r="EL82" i="16"/>
  <c r="EA82" i="16"/>
  <c r="DP82" i="16"/>
  <c r="DE82" i="16"/>
  <c r="AQ266" i="16"/>
  <c r="CX266" i="16"/>
  <c r="CN266" i="16"/>
  <c r="CC266" i="16"/>
  <c r="BR266" i="16"/>
  <c r="BG266" i="16"/>
  <c r="AV266" i="16"/>
  <c r="AK266" i="16"/>
  <c r="Z266" i="16"/>
  <c r="AA266" i="16"/>
  <c r="AB266" i="16"/>
  <c r="AC266" i="16"/>
  <c r="N261" i="16"/>
  <c r="DF261" i="16"/>
  <c r="AQ261" i="16"/>
  <c r="DO261" i="16"/>
  <c r="AU261" i="16"/>
  <c r="CT261" i="16"/>
  <c r="K261" i="16"/>
  <c r="AZ261" i="16"/>
  <c r="EC261" i="16"/>
  <c r="CI261" i="16"/>
  <c r="EF261" i="16"/>
  <c r="DW261" i="16"/>
  <c r="DL261" i="16"/>
  <c r="DV257" i="16"/>
  <c r="AE257" i="16"/>
  <c r="T257" i="16"/>
  <c r="I257" i="16"/>
  <c r="EW257" i="16"/>
  <c r="EL257" i="16"/>
  <c r="EA257" i="16"/>
  <c r="DP257" i="16"/>
  <c r="DE257" i="16"/>
  <c r="CT257" i="16"/>
  <c r="CU257" i="16"/>
  <c r="CV257" i="16"/>
  <c r="CW257" i="16"/>
  <c r="G173" i="10"/>
  <c r="CS268" i="16"/>
  <c r="X268" i="16"/>
  <c r="N268" i="16"/>
  <c r="O268" i="16"/>
  <c r="P268" i="16"/>
  <c r="Q268" i="16"/>
  <c r="R268" i="16"/>
  <c r="S268" i="16"/>
  <c r="H268" i="16"/>
  <c r="EV268" i="16"/>
  <c r="EK268" i="16"/>
  <c r="DZ268" i="16"/>
  <c r="DO268" i="16"/>
  <c r="I169" i="10"/>
  <c r="BN91" i="16"/>
  <c r="BO91" i="16"/>
  <c r="BP91" i="16"/>
  <c r="BE91" i="16"/>
  <c r="AT91" i="16"/>
  <c r="AI91" i="16"/>
  <c r="X91" i="16"/>
  <c r="M91" i="16"/>
  <c r="FA91" i="16"/>
  <c r="EP91" i="16"/>
  <c r="EE91" i="16"/>
  <c r="EF91" i="16"/>
  <c r="EG91" i="16"/>
  <c r="DT263" i="16"/>
  <c r="EE263" i="16"/>
  <c r="EG263" i="16"/>
  <c r="EH263" i="16"/>
  <c r="EI263" i="16"/>
  <c r="DX263" i="16"/>
  <c r="DM263" i="16"/>
  <c r="DB263" i="16"/>
  <c r="CQ263" i="16"/>
  <c r="CF263" i="16"/>
  <c r="BU263" i="16"/>
  <c r="BJ263" i="16"/>
  <c r="J165" i="10"/>
  <c r="EP269" i="16"/>
  <c r="EN268" i="16"/>
  <c r="EG268" i="16"/>
  <c r="DM268" i="16"/>
  <c r="DZ269" i="16"/>
  <c r="BG269" i="16"/>
  <c r="AK269" i="16"/>
  <c r="Z269" i="16"/>
  <c r="AB269" i="16"/>
  <c r="AC269" i="16"/>
  <c r="AE269" i="16"/>
  <c r="T269" i="16"/>
  <c r="J163" i="10"/>
  <c r="EL269" i="16"/>
  <c r="CC269" i="16"/>
  <c r="BS269" i="16"/>
  <c r="BH269" i="16"/>
  <c r="AW269" i="16"/>
  <c r="AL269" i="16"/>
  <c r="AM269" i="16"/>
  <c r="AN269" i="16"/>
  <c r="AO269" i="16"/>
  <c r="AP269" i="16"/>
  <c r="AQ269" i="16"/>
  <c r="AF269" i="16"/>
  <c r="K163" i="10"/>
  <c r="I134" i="21"/>
  <c r="I132" i="21"/>
  <c r="I110" i="21"/>
  <c r="I106" i="21"/>
  <c r="J55" i="21"/>
  <c r="J41" i="10"/>
  <c r="N41" i="10"/>
  <c r="M41" i="10"/>
  <c r="H41" i="10"/>
  <c r="I41" i="10"/>
  <c r="K41" i="10"/>
  <c r="S41" i="10"/>
  <c r="R41" i="10"/>
  <c r="P41" i="10"/>
  <c r="O41" i="10"/>
  <c r="Q41" i="10"/>
  <c r="L41" i="10"/>
  <c r="G41" i="10"/>
  <c r="CL164" i="16"/>
  <c r="ES164" i="16"/>
  <c r="EU164" i="16"/>
  <c r="EJ164" i="16"/>
  <c r="DY164" i="16"/>
  <c r="DN164" i="16"/>
  <c r="DC164" i="16"/>
  <c r="CR164" i="16"/>
  <c r="CG164" i="16"/>
  <c r="BV164" i="16"/>
  <c r="BW164" i="16"/>
  <c r="BX164" i="16"/>
  <c r="DE264" i="16"/>
  <c r="EB264" i="16"/>
  <c r="DR264" i="16"/>
  <c r="DS264" i="16"/>
  <c r="DT264" i="16"/>
  <c r="DU264" i="16"/>
  <c r="DV264" i="16"/>
  <c r="DW264" i="16"/>
  <c r="DL264" i="16"/>
  <c r="DA264" i="16"/>
  <c r="CP264" i="16"/>
  <c r="CE264" i="16"/>
  <c r="EX265" i="16"/>
  <c r="AS265" i="16"/>
  <c r="AI265" i="16"/>
  <c r="X265" i="16"/>
  <c r="M265" i="16"/>
  <c r="FA265" i="16"/>
  <c r="EP265" i="16"/>
  <c r="EQ265" i="16"/>
  <c r="ER265" i="16"/>
  <c r="ES265" i="16"/>
  <c r="ET265" i="16"/>
  <c r="EU265" i="16"/>
  <c r="EJ265" i="16"/>
  <c r="AX82" i="16"/>
  <c r="AA82" i="16"/>
  <c r="AB82" i="16"/>
  <c r="AC82" i="16"/>
  <c r="AD82" i="16"/>
  <c r="AE82" i="16"/>
  <c r="AF82" i="16"/>
  <c r="U82" i="16"/>
  <c r="J82" i="16"/>
  <c r="EX82" i="16"/>
  <c r="EM82" i="16"/>
  <c r="EB82" i="16"/>
  <c r="DQ82" i="16"/>
  <c r="BC266" i="16"/>
  <c r="DJ266" i="16"/>
  <c r="CZ266" i="16"/>
  <c r="CO266" i="16"/>
  <c r="CD266" i="16"/>
  <c r="BS266" i="16"/>
  <c r="BH266" i="16"/>
  <c r="AW266" i="16"/>
  <c r="AL266" i="16"/>
  <c r="AM266" i="16"/>
  <c r="AN266" i="16"/>
  <c r="AO266" i="16"/>
  <c r="G164" i="10"/>
  <c r="AA261" i="16"/>
  <c r="EL261" i="16"/>
  <c r="BF261" i="16"/>
  <c r="EO261" i="16"/>
  <c r="BI261" i="16"/>
  <c r="DR261" i="16"/>
  <c r="X261" i="16"/>
  <c r="BO261" i="16"/>
  <c r="BQ261" i="16"/>
  <c r="CU261" i="16"/>
  <c r="ER261" i="16"/>
  <c r="EI261" i="16"/>
  <c r="DX261" i="16"/>
  <c r="ET257" i="16"/>
  <c r="AQ257" i="16"/>
  <c r="AF257" i="16"/>
  <c r="U257" i="16"/>
  <c r="J257" i="16"/>
  <c r="EX257" i="16"/>
  <c r="EM257" i="16"/>
  <c r="EB257" i="16"/>
  <c r="DQ257" i="16"/>
  <c r="DF257" i="16"/>
  <c r="DG257" i="16"/>
  <c r="DH257" i="16"/>
  <c r="DI257" i="16"/>
  <c r="AP260" i="16"/>
  <c r="DR260" i="16"/>
  <c r="EF260" i="16"/>
  <c r="ET260" i="16"/>
  <c r="H260" i="16"/>
  <c r="I260" i="16"/>
  <c r="J260" i="16"/>
  <c r="L260" i="16"/>
  <c r="M260" i="16"/>
  <c r="N260" i="16"/>
  <c r="AB260" i="16"/>
  <c r="AI260" i="16"/>
  <c r="I174" i="10"/>
  <c r="J174" i="10"/>
  <c r="K174" i="10"/>
  <c r="H174" i="10"/>
  <c r="G174" i="10"/>
  <c r="DE268" i="16"/>
  <c r="AJ268" i="16"/>
  <c r="Z268" i="16"/>
  <c r="AA268" i="16"/>
  <c r="AB268" i="16"/>
  <c r="AC268" i="16"/>
  <c r="AD268" i="16"/>
  <c r="AE268" i="16"/>
  <c r="T268" i="16"/>
  <c r="I268" i="16"/>
  <c r="EW268" i="16"/>
  <c r="EL268" i="16"/>
  <c r="EA268" i="16"/>
  <c r="H169" i="10"/>
  <c r="BZ91" i="16"/>
  <c r="CA91" i="16"/>
  <c r="CB91" i="16"/>
  <c r="BQ91" i="16"/>
  <c r="BF91" i="16"/>
  <c r="AU91" i="16"/>
  <c r="AJ91" i="16"/>
  <c r="Y91" i="16"/>
  <c r="N91" i="16"/>
  <c r="FB91" i="16"/>
  <c r="EQ91" i="16"/>
  <c r="ER91" i="16"/>
  <c r="ES91" i="16"/>
  <c r="EF263" i="16"/>
  <c r="EQ263" i="16"/>
  <c r="ES263" i="16"/>
  <c r="ET263" i="16"/>
  <c r="EU263" i="16"/>
  <c r="EJ263" i="16"/>
  <c r="DY263" i="16"/>
  <c r="DN263" i="16"/>
  <c r="DC263" i="16"/>
  <c r="CR263" i="16"/>
  <c r="CG263" i="16"/>
  <c r="BV263" i="16"/>
  <c r="DW268" i="16"/>
  <c r="G165" i="10"/>
  <c r="ER269" i="16"/>
  <c r="CO269" i="16"/>
  <c r="BB269" i="16"/>
  <c r="EY82" i="16"/>
  <c r="EN82" i="16"/>
  <c r="EC82" i="16"/>
  <c r="J164" i="10"/>
  <c r="R257" i="16"/>
  <c r="BC257" i="16"/>
  <c r="AR257" i="16"/>
  <c r="AG257" i="16"/>
  <c r="V257" i="16"/>
  <c r="K257" i="16"/>
  <c r="EY257" i="16"/>
  <c r="EN257" i="16"/>
  <c r="EC257" i="16"/>
  <c r="DR257" i="16"/>
  <c r="DS257" i="16"/>
  <c r="DT257" i="16"/>
  <c r="DU257" i="16"/>
  <c r="I128" i="21"/>
  <c r="I108" i="21"/>
  <c r="I107" i="21"/>
  <c r="I105" i="21"/>
  <c r="J54" i="21"/>
  <c r="I53" i="21"/>
  <c r="DQ268" i="16"/>
  <c r="AV268" i="16"/>
  <c r="AL268" i="16"/>
  <c r="AM268" i="16"/>
  <c r="AN268" i="16"/>
  <c r="AO268" i="16"/>
  <c r="AP268" i="16"/>
  <c r="AQ268" i="16"/>
  <c r="AF268" i="16"/>
  <c r="U268" i="16"/>
  <c r="J268" i="16"/>
  <c r="EX268" i="16"/>
  <c r="EM268" i="16"/>
  <c r="G168" i="10"/>
  <c r="DS268" i="16"/>
  <c r="AI269" i="16"/>
  <c r="J127" i="20"/>
  <c r="J124" i="20"/>
  <c r="J126" i="20"/>
  <c r="J123" i="20"/>
  <c r="J129" i="20"/>
  <c r="J125" i="20"/>
  <c r="H48" i="20"/>
  <c r="J128" i="20"/>
  <c r="I175" i="10"/>
  <c r="J175" i="10"/>
  <c r="H175" i="10"/>
  <c r="G175" i="10"/>
  <c r="K175" i="10"/>
  <c r="CE269" i="16"/>
  <c r="BA269" i="16"/>
  <c r="BM269" i="16"/>
  <c r="I224" i="20"/>
  <c r="J245" i="20"/>
  <c r="DJ164" i="16"/>
  <c r="AC164" i="16"/>
  <c r="AE164" i="16"/>
  <c r="T164" i="16"/>
  <c r="I164" i="16"/>
  <c r="EW164" i="16"/>
  <c r="EL164" i="16"/>
  <c r="EA164" i="16"/>
  <c r="DP164" i="16"/>
  <c r="DE164" i="16"/>
  <c r="CT164" i="16"/>
  <c r="CU164" i="16"/>
  <c r="CV164" i="16"/>
  <c r="EO264" i="16"/>
  <c r="L264" i="16"/>
  <c r="EZ264" i="16"/>
  <c r="EP264" i="16"/>
  <c r="EQ264" i="16"/>
  <c r="ER264" i="16"/>
  <c r="ES264" i="16"/>
  <c r="ET264" i="16"/>
  <c r="EU264" i="16"/>
  <c r="EJ264" i="16"/>
  <c r="DY264" i="16"/>
  <c r="DN264" i="16"/>
  <c r="DC264" i="16"/>
  <c r="G349" i="15"/>
  <c r="K185" i="15"/>
  <c r="BV82" i="16"/>
  <c r="AY82" i="16"/>
  <c r="AZ82" i="16"/>
  <c r="BA82" i="16"/>
  <c r="BB82" i="16"/>
  <c r="BC82" i="16"/>
  <c r="BD82" i="16"/>
  <c r="AS82" i="16"/>
  <c r="AH82" i="16"/>
  <c r="W82" i="16"/>
  <c r="L82" i="16"/>
  <c r="EZ82" i="16"/>
  <c r="EO82" i="16"/>
  <c r="CA266" i="16"/>
  <c r="EH266" i="16"/>
  <c r="DX266" i="16"/>
  <c r="DM266" i="16"/>
  <c r="DB266" i="16"/>
  <c r="CQ266" i="16"/>
  <c r="CF266" i="16"/>
  <c r="BU266" i="16"/>
  <c r="BJ266" i="16"/>
  <c r="BK266" i="16"/>
  <c r="BL266" i="16"/>
  <c r="BM266" i="16"/>
  <c r="I164" i="10"/>
  <c r="BB261" i="16"/>
  <c r="AC261" i="16"/>
  <c r="CP261" i="16"/>
  <c r="AG261" i="16"/>
  <c r="CS261" i="16"/>
  <c r="J261" i="16"/>
  <c r="AX261" i="16"/>
  <c r="DC261" i="16"/>
  <c r="CO261" i="16"/>
  <c r="DS261" i="16"/>
  <c r="DI261" i="16"/>
  <c r="H261" i="16"/>
  <c r="EV261" i="16"/>
  <c r="AD257" i="16"/>
  <c r="BO257" i="16"/>
  <c r="BD257" i="16"/>
  <c r="AS257" i="16"/>
  <c r="AH257" i="16"/>
  <c r="W257" i="16"/>
  <c r="L257" i="16"/>
  <c r="EZ257" i="16"/>
  <c r="EO257" i="16"/>
  <c r="ED257" i="16"/>
  <c r="EE257" i="16"/>
  <c r="EF257" i="16"/>
  <c r="EG257" i="16"/>
  <c r="BG260" i="16"/>
  <c r="EC268" i="16"/>
  <c r="BH268" i="16"/>
  <c r="AX268" i="16"/>
  <c r="AY268" i="16"/>
  <c r="AZ268" i="16"/>
  <c r="BA268" i="16"/>
  <c r="BB268" i="16"/>
  <c r="BC268" i="16"/>
  <c r="AR268" i="16"/>
  <c r="AG268" i="16"/>
  <c r="V268" i="16"/>
  <c r="K268" i="16"/>
  <c r="EY268" i="16"/>
  <c r="CX91" i="16"/>
  <c r="CY91" i="16"/>
  <c r="CZ91" i="16"/>
  <c r="CO91" i="16"/>
  <c r="CD91" i="16"/>
  <c r="BS91" i="16"/>
  <c r="BH91" i="16"/>
  <c r="AW91" i="16"/>
  <c r="AL91" i="16"/>
  <c r="AA91" i="16"/>
  <c r="AB91" i="16"/>
  <c r="AC91" i="16"/>
  <c r="P263" i="16"/>
  <c r="AA263" i="16"/>
  <c r="AC263" i="16"/>
  <c r="AD263" i="16"/>
  <c r="AE263" i="16"/>
  <c r="T263" i="16"/>
  <c r="I263" i="16"/>
  <c r="EW263" i="16"/>
  <c r="EL263" i="16"/>
  <c r="EA263" i="16"/>
  <c r="DP263" i="16"/>
  <c r="DE263" i="16"/>
  <c r="CT263" i="16"/>
  <c r="J115" i="20"/>
  <c r="J109" i="20"/>
  <c r="J111" i="20"/>
  <c r="J116" i="20"/>
  <c r="H46" i="20"/>
  <c r="J110" i="20"/>
  <c r="J112" i="20"/>
  <c r="DT268" i="16"/>
  <c r="ET269" i="16"/>
  <c r="BI269" i="16"/>
  <c r="AZ269" i="16"/>
  <c r="AR269" i="16"/>
  <c r="CQ269" i="16"/>
  <c r="V269" i="16"/>
  <c r="DM269" i="16"/>
  <c r="DC269" i="16"/>
  <c r="CR269" i="16"/>
  <c r="CG269" i="16"/>
  <c r="BV269" i="16"/>
  <c r="BW269" i="16"/>
  <c r="BX269" i="16"/>
  <c r="BY269" i="16"/>
  <c r="BZ269" i="16"/>
  <c r="CA269" i="16"/>
  <c r="BP269" i="16"/>
  <c r="D238" i="20"/>
  <c r="H222" i="20"/>
  <c r="G222" i="20" s="1"/>
  <c r="I223" i="20"/>
  <c r="DV164" i="16"/>
  <c r="AO164" i="16"/>
  <c r="AQ164" i="16"/>
  <c r="AF164" i="16"/>
  <c r="U164" i="16"/>
  <c r="J164" i="16"/>
  <c r="EX164" i="16"/>
  <c r="EM164" i="16"/>
  <c r="EB164" i="16"/>
  <c r="DQ164" i="16"/>
  <c r="DF164" i="16"/>
  <c r="DG164" i="16"/>
  <c r="DH164" i="16"/>
  <c r="M264" i="16"/>
  <c r="X264" i="16"/>
  <c r="N264" i="16"/>
  <c r="O264" i="16"/>
  <c r="P264" i="16"/>
  <c r="Q264" i="16"/>
  <c r="R264" i="16"/>
  <c r="S264" i="16"/>
  <c r="H264" i="16"/>
  <c r="EV264" i="16"/>
  <c r="EK264" i="16"/>
  <c r="DZ264" i="16"/>
  <c r="DO264" i="16"/>
  <c r="AF265" i="16"/>
  <c r="E16" i="5"/>
  <c r="H152" i="20"/>
  <c r="CH82" i="16"/>
  <c r="BK82" i="16"/>
  <c r="BL82" i="16"/>
  <c r="BM82" i="16"/>
  <c r="BN82" i="16"/>
  <c r="BO82" i="16"/>
  <c r="BP82" i="16"/>
  <c r="BE82" i="16"/>
  <c r="AT82" i="16"/>
  <c r="AI82" i="16"/>
  <c r="X82" i="16"/>
  <c r="M82" i="16"/>
  <c r="FA82" i="16"/>
  <c r="CM266" i="16"/>
  <c r="ET266" i="16"/>
  <c r="EJ266" i="16"/>
  <c r="DY266" i="16"/>
  <c r="DN266" i="16"/>
  <c r="DC266" i="16"/>
  <c r="CR266" i="16"/>
  <c r="CG266" i="16"/>
  <c r="BV266" i="16"/>
  <c r="BW266" i="16"/>
  <c r="BX266" i="16"/>
  <c r="BY266" i="16"/>
  <c r="H164" i="10"/>
  <c r="BS261" i="16"/>
  <c r="AP261" i="16"/>
  <c r="DN261" i="16"/>
  <c r="AT261" i="16"/>
  <c r="DQ261" i="16"/>
  <c r="W261" i="16"/>
  <c r="BN261" i="16"/>
  <c r="EB261" i="16"/>
  <c r="DA261" i="16"/>
  <c r="EE261" i="16"/>
  <c r="DU261" i="16"/>
  <c r="T261" i="16"/>
  <c r="AP257" i="16"/>
  <c r="CA257" i="16"/>
  <c r="BP257" i="16"/>
  <c r="BE257" i="16"/>
  <c r="AT257" i="16"/>
  <c r="AI257" i="16"/>
  <c r="X257" i="16"/>
  <c r="M257" i="16"/>
  <c r="FA257" i="16"/>
  <c r="EP257" i="16"/>
  <c r="EQ257" i="16"/>
  <c r="ER257" i="16"/>
  <c r="ES257" i="16"/>
  <c r="CC260" i="16"/>
  <c r="R260" i="16"/>
  <c r="AF260" i="16"/>
  <c r="AT260" i="16"/>
  <c r="AV260" i="16"/>
  <c r="AW260" i="16"/>
  <c r="AX260" i="16"/>
  <c r="AY260" i="16"/>
  <c r="AZ260" i="16"/>
  <c r="BA260" i="16"/>
  <c r="BO260" i="16"/>
  <c r="BS260" i="16"/>
  <c r="EO268" i="16"/>
  <c r="BT268" i="16"/>
  <c r="BJ268" i="16"/>
  <c r="BK268" i="16"/>
  <c r="BL268" i="16"/>
  <c r="BM268" i="16"/>
  <c r="BN268" i="16"/>
  <c r="BO268" i="16"/>
  <c r="BD268" i="16"/>
  <c r="AS268" i="16"/>
  <c r="AH268" i="16"/>
  <c r="W268" i="16"/>
  <c r="G170" i="10"/>
  <c r="O161" i="21"/>
  <c r="N161" i="21" s="1"/>
  <c r="P162" i="21"/>
  <c r="Q162" i="21" s="1"/>
  <c r="DJ91" i="16"/>
  <c r="DK91" i="16"/>
  <c r="DL91" i="16"/>
  <c r="DA91" i="16"/>
  <c r="CP91" i="16"/>
  <c r="CE91" i="16"/>
  <c r="BT91" i="16"/>
  <c r="BI91" i="16"/>
  <c r="AX91" i="16"/>
  <c r="AM91" i="16"/>
  <c r="AN91" i="16"/>
  <c r="AO91" i="16"/>
  <c r="AB263" i="16"/>
  <c r="AM263" i="16"/>
  <c r="AO263" i="16"/>
  <c r="AP263" i="16"/>
  <c r="AQ263" i="16"/>
  <c r="AF263" i="16"/>
  <c r="U263" i="16"/>
  <c r="J263" i="16"/>
  <c r="EX263" i="16"/>
  <c r="EM263" i="16"/>
  <c r="EB263" i="16"/>
  <c r="DQ263" i="16"/>
  <c r="DF263" i="16"/>
  <c r="DU268" i="16"/>
  <c r="DB269" i="16"/>
  <c r="EQ269" i="16"/>
  <c r="L111" i="18"/>
  <c r="N111" i="18" s="1"/>
  <c r="K111" i="18"/>
  <c r="J111" i="18"/>
  <c r="H111" i="18"/>
  <c r="M111" i="18" s="1"/>
  <c r="O111" i="18"/>
  <c r="EX269" i="16"/>
  <c r="BJ269" i="16"/>
  <c r="BL269" i="16"/>
  <c r="BN269" i="16"/>
  <c r="BD269" i="16"/>
  <c r="DO269" i="16"/>
  <c r="CH269" i="16"/>
  <c r="CI269" i="16"/>
  <c r="CJ269" i="16"/>
  <c r="CK269" i="16"/>
  <c r="CL269" i="16"/>
  <c r="CM269" i="16"/>
  <c r="CB269" i="16"/>
  <c r="EH164" i="16"/>
  <c r="BA164" i="16"/>
  <c r="BC164" i="16"/>
  <c r="AR164" i="16"/>
  <c r="AG164" i="16"/>
  <c r="V164" i="16"/>
  <c r="K164" i="16"/>
  <c r="EY164" i="16"/>
  <c r="EN164" i="16"/>
  <c r="EC164" i="16"/>
  <c r="DR164" i="16"/>
  <c r="DS164" i="16"/>
  <c r="DT164" i="16"/>
  <c r="FA264" i="16"/>
  <c r="AJ264" i="16"/>
  <c r="Z264" i="16"/>
  <c r="AA264" i="16"/>
  <c r="AB264" i="16"/>
  <c r="AC264" i="16"/>
  <c r="AD264" i="16"/>
  <c r="AE264" i="16"/>
  <c r="T264" i="16"/>
  <c r="I264" i="16"/>
  <c r="EW264" i="16"/>
  <c r="EL264" i="16"/>
  <c r="EA264" i="16"/>
  <c r="H155" i="20"/>
  <c r="E19" i="5"/>
  <c r="CT82" i="16"/>
  <c r="BW82" i="16"/>
  <c r="BX82" i="16"/>
  <c r="BY82" i="16"/>
  <c r="BZ82" i="16"/>
  <c r="CA82" i="16"/>
  <c r="CB82" i="16"/>
  <c r="BQ82" i="16"/>
  <c r="BF82" i="16"/>
  <c r="AU82" i="16"/>
  <c r="AJ82" i="16"/>
  <c r="Y82" i="16"/>
  <c r="CY266" i="16"/>
  <c r="R266" i="16"/>
  <c r="H266" i="16"/>
  <c r="EV266" i="16"/>
  <c r="EK266" i="16"/>
  <c r="DZ266" i="16"/>
  <c r="DO266" i="16"/>
  <c r="DD266" i="16"/>
  <c r="CS266" i="16"/>
  <c r="CH266" i="16"/>
  <c r="CI266" i="16"/>
  <c r="CJ266" i="16"/>
  <c r="CK266" i="16"/>
  <c r="CK261" i="16"/>
  <c r="BE261" i="16"/>
  <c r="EN261" i="16"/>
  <c r="BH261" i="16"/>
  <c r="EX261" i="16"/>
  <c r="AJ261" i="16"/>
  <c r="CF261" i="16"/>
  <c r="M261" i="16"/>
  <c r="DM261" i="16"/>
  <c r="EQ261" i="16"/>
  <c r="EG261" i="16"/>
  <c r="AF261" i="16"/>
  <c r="BB257" i="16"/>
  <c r="CM257" i="16"/>
  <c r="CB257" i="16"/>
  <c r="BQ257" i="16"/>
  <c r="BF257" i="16"/>
  <c r="AU257" i="16"/>
  <c r="AJ257" i="16"/>
  <c r="Y257" i="16"/>
  <c r="N257" i="16"/>
  <c r="O257" i="16"/>
  <c r="P257" i="16"/>
  <c r="Q257" i="16"/>
  <c r="Q260" i="16"/>
  <c r="AE260" i="16"/>
  <c r="AS260" i="16"/>
  <c r="BH260" i="16"/>
  <c r="BI260" i="16"/>
  <c r="BJ260" i="16"/>
  <c r="BK260" i="16"/>
  <c r="BL260" i="16"/>
  <c r="BM260" i="16"/>
  <c r="BN260" i="16"/>
  <c r="CB260" i="16"/>
  <c r="CE260" i="16"/>
  <c r="M268" i="16"/>
  <c r="CF268" i="16"/>
  <c r="BV268" i="16"/>
  <c r="BW268" i="16"/>
  <c r="BX268" i="16"/>
  <c r="BY268" i="16"/>
  <c r="BZ268" i="16"/>
  <c r="CA268" i="16"/>
  <c r="BP268" i="16"/>
  <c r="BE268" i="16"/>
  <c r="AT268" i="16"/>
  <c r="AI268" i="16"/>
  <c r="H170" i="10"/>
  <c r="DV91" i="16"/>
  <c r="DW91" i="16"/>
  <c r="DX91" i="16"/>
  <c r="DM91" i="16"/>
  <c r="DB91" i="16"/>
  <c r="CQ91" i="16"/>
  <c r="CF91" i="16"/>
  <c r="BU91" i="16"/>
  <c r="BJ91" i="16"/>
  <c r="AY91" i="16"/>
  <c r="AZ91" i="16"/>
  <c r="BA91" i="16"/>
  <c r="AN263" i="16"/>
  <c r="AY263" i="16"/>
  <c r="BA263" i="16"/>
  <c r="BB263" i="16"/>
  <c r="BC263" i="16"/>
  <c r="AR263" i="16"/>
  <c r="AG263" i="16"/>
  <c r="V263" i="16"/>
  <c r="K263" i="16"/>
  <c r="EY263" i="16"/>
  <c r="EN263" i="16"/>
  <c r="EC263" i="16"/>
  <c r="DR263" i="16"/>
  <c r="D42" i="10"/>
  <c r="FC83" i="16"/>
  <c r="E44" i="16"/>
  <c r="CE268" i="16"/>
  <c r="EU269" i="16"/>
  <c r="H168" i="10"/>
  <c r="BT269" i="16"/>
  <c r="CF269" i="16"/>
  <c r="AH269" i="16"/>
  <c r="DD269" i="16"/>
  <c r="EK269" i="16"/>
  <c r="DP269" i="16"/>
  <c r="CT269" i="16"/>
  <c r="CV269" i="16"/>
  <c r="CY269" i="16"/>
  <c r="L112" i="21"/>
  <c r="L111" i="21"/>
  <c r="ET164" i="16"/>
  <c r="BM164" i="16"/>
  <c r="BO164" i="16"/>
  <c r="BD164" i="16"/>
  <c r="AS164" i="16"/>
  <c r="AH164" i="16"/>
  <c r="W164" i="16"/>
  <c r="L164" i="16"/>
  <c r="EZ164" i="16"/>
  <c r="EO164" i="16"/>
  <c r="ED164" i="16"/>
  <c r="EE164" i="16"/>
  <c r="EF164" i="16"/>
  <c r="Y264" i="16"/>
  <c r="AV264" i="16"/>
  <c r="AL264" i="16"/>
  <c r="AM264" i="16"/>
  <c r="AN264" i="16"/>
  <c r="AO264" i="16"/>
  <c r="AP264" i="16"/>
  <c r="AQ264" i="16"/>
  <c r="AF264" i="16"/>
  <c r="U264" i="16"/>
  <c r="J264" i="16"/>
  <c r="EX264" i="16"/>
  <c r="EM264" i="16"/>
  <c r="E17" i="5"/>
  <c r="H153" i="20"/>
  <c r="DF82" i="16"/>
  <c r="CI82" i="16"/>
  <c r="CJ82" i="16"/>
  <c r="CK82" i="16"/>
  <c r="CL82" i="16"/>
  <c r="CM82" i="16"/>
  <c r="CN82" i="16"/>
  <c r="CC82" i="16"/>
  <c r="BR82" i="16"/>
  <c r="BG82" i="16"/>
  <c r="AV82" i="16"/>
  <c r="AK82" i="16"/>
  <c r="DK266" i="16"/>
  <c r="AD266" i="16"/>
  <c r="T266" i="16"/>
  <c r="I266" i="16"/>
  <c r="EW266" i="16"/>
  <c r="EL266" i="16"/>
  <c r="EA266" i="16"/>
  <c r="DP266" i="16"/>
  <c r="DE266" i="16"/>
  <c r="CT266" i="16"/>
  <c r="CU266" i="16"/>
  <c r="CV266" i="16"/>
  <c r="CW266" i="16"/>
  <c r="O261" i="16"/>
  <c r="BU261" i="16"/>
  <c r="R261" i="16"/>
  <c r="BZ261" i="16"/>
  <c r="I261" i="16"/>
  <c r="AW261" i="16"/>
  <c r="DB261" i="16"/>
  <c r="Z261" i="16"/>
  <c r="DY261" i="16"/>
  <c r="BL261" i="16"/>
  <c r="ES261" i="16"/>
  <c r="AR261" i="16"/>
  <c r="J168" i="10"/>
  <c r="BN257" i="16"/>
  <c r="CY257" i="16"/>
  <c r="CN257" i="16"/>
  <c r="CC257" i="16"/>
  <c r="BR257" i="16"/>
  <c r="BG257" i="16"/>
  <c r="AV257" i="16"/>
  <c r="AK257" i="16"/>
  <c r="Z257" i="16"/>
  <c r="AA257" i="16"/>
  <c r="AB257" i="16"/>
  <c r="AC257" i="16"/>
  <c r="BZ260" i="16"/>
  <c r="CA260" i="16"/>
  <c r="CO260" i="16"/>
  <c r="CQ260" i="16"/>
  <c r="FA268" i="16"/>
  <c r="CR268" i="16"/>
  <c r="CH268" i="16"/>
  <c r="CI268" i="16"/>
  <c r="CJ268" i="16"/>
  <c r="CK268" i="16"/>
  <c r="CL268" i="16"/>
  <c r="CM268" i="16"/>
  <c r="CB268" i="16"/>
  <c r="BQ268" i="16"/>
  <c r="BF268" i="16"/>
  <c r="AU268" i="16"/>
  <c r="K170" i="10"/>
  <c r="EH91" i="16"/>
  <c r="EI91" i="16"/>
  <c r="EJ91" i="16"/>
  <c r="DY91" i="16"/>
  <c r="DN91" i="16"/>
  <c r="DC91" i="16"/>
  <c r="CR91" i="16"/>
  <c r="CG91" i="16"/>
  <c r="BV91" i="16"/>
  <c r="BK91" i="16"/>
  <c r="BL91" i="16"/>
  <c r="BM91" i="16"/>
  <c r="AZ263" i="16"/>
  <c r="BK263" i="16"/>
  <c r="BM263" i="16"/>
  <c r="BN263" i="16"/>
  <c r="BO263" i="16"/>
  <c r="BD263" i="16"/>
  <c r="AS263" i="16"/>
  <c r="AH263" i="16"/>
  <c r="W263" i="16"/>
  <c r="L263" i="16"/>
  <c r="EZ263" i="16"/>
  <c r="EO263" i="16"/>
  <c r="ED263" i="16"/>
  <c r="AW268" i="16"/>
  <c r="DL268" i="16"/>
  <c r="FA269" i="16"/>
  <c r="EJ269" i="16"/>
  <c r="J269" i="16"/>
  <c r="AY269" i="16"/>
  <c r="M238" i="20"/>
  <c r="I221" i="20"/>
  <c r="BU269" i="16"/>
  <c r="DY269" i="16"/>
  <c r="BF269" i="16"/>
  <c r="EA269" i="16"/>
  <c r="DE269" i="16"/>
  <c r="CU269" i="16"/>
  <c r="CW269" i="16"/>
  <c r="CX269" i="16"/>
  <c r="CN269" i="16"/>
  <c r="BR269" i="16"/>
  <c r="I269" i="16"/>
  <c r="EW269" i="16"/>
  <c r="EM269" i="16"/>
  <c r="EB269" i="16"/>
  <c r="DQ269" i="16"/>
  <c r="DF269" i="16"/>
  <c r="DG269" i="16"/>
  <c r="DH269" i="16"/>
  <c r="DI269" i="16"/>
  <c r="DJ269" i="16"/>
  <c r="DK269" i="16"/>
  <c r="CZ269" i="16"/>
  <c r="I171" i="10"/>
  <c r="R164" i="16"/>
  <c r="BY164" i="16"/>
  <c r="CA164" i="16"/>
  <c r="BP164" i="16"/>
  <c r="BE164" i="16"/>
  <c r="AT164" i="16"/>
  <c r="AI164" i="16"/>
  <c r="X164" i="16"/>
  <c r="M164" i="16"/>
  <c r="FA164" i="16"/>
  <c r="EP164" i="16"/>
  <c r="EQ164" i="16"/>
  <c r="ER164" i="16"/>
  <c r="AK264" i="16"/>
  <c r="BH264" i="16"/>
  <c r="AX264" i="16"/>
  <c r="AY264" i="16"/>
  <c r="AZ264" i="16"/>
  <c r="BA264" i="16"/>
  <c r="BB264" i="16"/>
  <c r="BC264" i="16"/>
  <c r="AR264" i="16"/>
  <c r="AG264" i="16"/>
  <c r="V264" i="16"/>
  <c r="K264" i="16"/>
  <c r="EY264" i="16"/>
  <c r="BW265" i="16"/>
  <c r="BX265" i="16"/>
  <c r="BY265" i="16"/>
  <c r="BZ265" i="16"/>
  <c r="CA265" i="16"/>
  <c r="BP265" i="16"/>
  <c r="L151" i="20"/>
  <c r="DR82" i="16"/>
  <c r="CU82" i="16"/>
  <c r="CV82" i="16"/>
  <c r="CW82" i="16"/>
  <c r="CX82" i="16"/>
  <c r="CY82" i="16"/>
  <c r="CZ82" i="16"/>
  <c r="CO82" i="16"/>
  <c r="CD82" i="16"/>
  <c r="BS82" i="16"/>
  <c r="BH82" i="16"/>
  <c r="AW82" i="16"/>
  <c r="DW266" i="16"/>
  <c r="AP266" i="16"/>
  <c r="AF266" i="16"/>
  <c r="U266" i="16"/>
  <c r="J266" i="16"/>
  <c r="EX266" i="16"/>
  <c r="EM266" i="16"/>
  <c r="EB266" i="16"/>
  <c r="DQ266" i="16"/>
  <c r="DF266" i="16"/>
  <c r="DG266" i="16"/>
  <c r="DH266" i="16"/>
  <c r="DI266" i="16"/>
  <c r="AB261" i="16"/>
  <c r="CM261" i="16"/>
  <c r="AE261" i="16"/>
  <c r="CR261" i="16"/>
  <c r="V261" i="16"/>
  <c r="BM261" i="16"/>
  <c r="EA261" i="16"/>
  <c r="AM261" i="16"/>
  <c r="EK261" i="16"/>
  <c r="BX261" i="16"/>
  <c r="DV261" i="16"/>
  <c r="BD261" i="16"/>
  <c r="K168" i="10"/>
  <c r="BZ257" i="16"/>
  <c r="DK257" i="16"/>
  <c r="CZ257" i="16"/>
  <c r="CO257" i="16"/>
  <c r="CD257" i="16"/>
  <c r="BS257" i="16"/>
  <c r="BH257" i="16"/>
  <c r="AW257" i="16"/>
  <c r="AL257" i="16"/>
  <c r="AM257" i="16"/>
  <c r="AN257" i="16"/>
  <c r="AO257" i="16"/>
  <c r="K49" i="10"/>
  <c r="S49" i="10"/>
  <c r="R49" i="10"/>
  <c r="J49" i="10"/>
  <c r="Q49" i="10"/>
  <c r="P49" i="10"/>
  <c r="H49" i="10"/>
  <c r="I49" i="10"/>
  <c r="G49" i="10"/>
  <c r="O49" i="10"/>
  <c r="N49" i="10"/>
  <c r="L49" i="10"/>
  <c r="M49" i="10"/>
  <c r="CP260" i="16"/>
  <c r="AQ260" i="16"/>
  <c r="BE260" i="16"/>
  <c r="BT260" i="16"/>
  <c r="CH260" i="16"/>
  <c r="CI260" i="16"/>
  <c r="CJ260" i="16"/>
  <c r="CK260" i="16"/>
  <c r="CL260" i="16"/>
  <c r="CM260" i="16"/>
  <c r="CN260" i="16"/>
  <c r="DB260" i="16"/>
  <c r="DC260" i="16"/>
  <c r="Y268" i="16"/>
  <c r="DD268" i="16"/>
  <c r="CT268" i="16"/>
  <c r="CU268" i="16"/>
  <c r="CV268" i="16"/>
  <c r="CW268" i="16"/>
  <c r="CX268" i="16"/>
  <c r="CY268" i="16"/>
  <c r="CN268" i="16"/>
  <c r="CC268" i="16"/>
  <c r="BR268" i="16"/>
  <c r="BG268" i="16"/>
  <c r="I170" i="10"/>
  <c r="O163" i="21"/>
  <c r="N163" i="21" s="1"/>
  <c r="P163" i="21" s="1"/>
  <c r="Q163" i="21" s="1"/>
  <c r="P164" i="21"/>
  <c r="Q164" i="21" s="1"/>
  <c r="ET91" i="16"/>
  <c r="EU91" i="16"/>
  <c r="EV91" i="16"/>
  <c r="EK91" i="16"/>
  <c r="DZ91" i="16"/>
  <c r="DO91" i="16"/>
  <c r="DD91" i="16"/>
  <c r="CS91" i="16"/>
  <c r="CH91" i="16"/>
  <c r="BW91" i="16"/>
  <c r="BX91" i="16"/>
  <c r="BY91" i="16"/>
  <c r="BL263" i="16"/>
  <c r="BW263" i="16"/>
  <c r="BY263" i="16"/>
  <c r="BZ263" i="16"/>
  <c r="CA263" i="16"/>
  <c r="BP263" i="16"/>
  <c r="BE263" i="16"/>
  <c r="AT263" i="16"/>
  <c r="AI263" i="16"/>
  <c r="X263" i="16"/>
  <c r="M263" i="16"/>
  <c r="FA263" i="16"/>
  <c r="EP263" i="16"/>
  <c r="O67" i="18"/>
  <c r="EB268" i="16"/>
  <c r="DA268" i="16"/>
  <c r="X269" i="16"/>
  <c r="AX269" i="16"/>
  <c r="BC269" i="16"/>
  <c r="DA269" i="16"/>
  <c r="BK269" i="16"/>
  <c r="BO269" i="16"/>
  <c r="CS269" i="16"/>
  <c r="AT269" i="16"/>
  <c r="CD269" i="16"/>
  <c r="U269" i="16"/>
  <c r="K269" i="16"/>
  <c r="EY269" i="16"/>
  <c r="EN269" i="16"/>
  <c r="EC269" i="16"/>
  <c r="DR269" i="16"/>
  <c r="DS269" i="16"/>
  <c r="DT269" i="16"/>
  <c r="DU269" i="16"/>
  <c r="DV269" i="16"/>
  <c r="DW269" i="16"/>
  <c r="DL269" i="16"/>
  <c r="AD164" i="16"/>
  <c r="CK164" i="16"/>
  <c r="CM164" i="16"/>
  <c r="CB164" i="16"/>
  <c r="BQ164" i="16"/>
  <c r="BF164" i="16"/>
  <c r="AU164" i="16"/>
  <c r="AJ164" i="16"/>
  <c r="Y164" i="16"/>
  <c r="N164" i="16"/>
  <c r="O164" i="16"/>
  <c r="P164" i="16"/>
  <c r="AW264" i="16"/>
  <c r="BT264" i="16"/>
  <c r="BJ264" i="16"/>
  <c r="BK264" i="16"/>
  <c r="BL264" i="16"/>
  <c r="BM264" i="16"/>
  <c r="BN264" i="16"/>
  <c r="BO264" i="16"/>
  <c r="BD264" i="16"/>
  <c r="AS264" i="16"/>
  <c r="AH264" i="16"/>
  <c r="W264" i="16"/>
  <c r="G111" i="18"/>
  <c r="H89" i="18"/>
  <c r="M89" i="18" s="1"/>
  <c r="J89" i="18"/>
  <c r="K89" i="18"/>
  <c r="L89" i="18"/>
  <c r="N89" i="18" s="1"/>
  <c r="ED82" i="16"/>
  <c r="DG82" i="16"/>
  <c r="DH82" i="16"/>
  <c r="DI82" i="16"/>
  <c r="DJ82" i="16"/>
  <c r="DK82" i="16"/>
  <c r="DL82" i="16"/>
  <c r="DA82" i="16"/>
  <c r="CP82" i="16"/>
  <c r="CE82" i="16"/>
  <c r="BT82" i="16"/>
  <c r="EI266" i="16"/>
  <c r="BB266" i="16"/>
  <c r="AR266" i="16"/>
  <c r="AG266" i="16"/>
  <c r="V266" i="16"/>
  <c r="K266" i="16"/>
  <c r="EY266" i="16"/>
  <c r="EN266" i="16"/>
  <c r="EC266" i="16"/>
  <c r="DR266" i="16"/>
  <c r="DS266" i="16"/>
  <c r="DT266" i="16"/>
  <c r="DU266" i="16"/>
  <c r="AO261" i="16"/>
  <c r="DJ261" i="16"/>
  <c r="AS261" i="16"/>
  <c r="DP261" i="16"/>
  <c r="AI261" i="16"/>
  <c r="CE261" i="16"/>
  <c r="FA261" i="16"/>
  <c r="BA261" i="16"/>
  <c r="EW261" i="16"/>
  <c r="CJ261" i="16"/>
  <c r="EH261" i="16"/>
  <c r="BP261" i="16"/>
  <c r="CL257" i="16"/>
  <c r="DW257" i="16"/>
  <c r="DL257" i="16"/>
  <c r="DA257" i="16"/>
  <c r="CP257" i="16"/>
  <c r="CE257" i="16"/>
  <c r="BT257" i="16"/>
  <c r="BI257" i="16"/>
  <c r="AX257" i="16"/>
  <c r="AY257" i="16"/>
  <c r="AZ257" i="16"/>
  <c r="BA257" i="16"/>
  <c r="L133" i="21"/>
  <c r="L131" i="21"/>
  <c r="L130" i="21"/>
  <c r="L129" i="21"/>
  <c r="L127" i="21"/>
  <c r="L126" i="21"/>
  <c r="L125" i="21"/>
  <c r="L124" i="21"/>
  <c r="L123" i="21"/>
  <c r="L122" i="21"/>
  <c r="L121" i="21"/>
  <c r="L120" i="21"/>
  <c r="L119" i="21"/>
  <c r="L118" i="21"/>
  <c r="L117" i="21"/>
  <c r="L116" i="21"/>
  <c r="L115" i="21"/>
  <c r="L114" i="21"/>
  <c r="L113" i="21"/>
  <c r="DQ260" i="16"/>
  <c r="BD260" i="16"/>
  <c r="BR260" i="16"/>
  <c r="CG260" i="16"/>
  <c r="CU260" i="16"/>
  <c r="CV260" i="16"/>
  <c r="CW260" i="16"/>
  <c r="CX260" i="16"/>
  <c r="CY260" i="16"/>
  <c r="CZ260" i="16"/>
  <c r="DA260" i="16"/>
  <c r="DP260" i="16"/>
  <c r="DO260" i="16"/>
  <c r="I90" i="18"/>
  <c r="I68" i="18"/>
  <c r="D73" i="10"/>
  <c r="FB165" i="16"/>
  <c r="I112" i="18"/>
  <c r="AK268" i="16"/>
  <c r="DP268" i="16"/>
  <c r="DF268" i="16"/>
  <c r="DG268" i="16"/>
  <c r="DH268" i="16"/>
  <c r="DI268" i="16"/>
  <c r="DJ268" i="16"/>
  <c r="DK268" i="16"/>
  <c r="CZ268" i="16"/>
  <c r="CO268" i="16"/>
  <c r="CD268" i="16"/>
  <c r="BS268" i="16"/>
  <c r="AD91" i="16"/>
  <c r="S91" i="16"/>
  <c r="T91" i="16"/>
  <c r="I91" i="16"/>
  <c r="EW91" i="16"/>
  <c r="EL91" i="16"/>
  <c r="EA91" i="16"/>
  <c r="DP91" i="16"/>
  <c r="DE91" i="16"/>
  <c r="CT91" i="16"/>
  <c r="CI91" i="16"/>
  <c r="CJ91" i="16"/>
  <c r="BX263" i="16"/>
  <c r="CI263" i="16"/>
  <c r="CK263" i="16"/>
  <c r="CL263" i="16"/>
  <c r="CM263" i="16"/>
  <c r="CB263" i="16"/>
  <c r="BQ263" i="16"/>
  <c r="BF263" i="16"/>
  <c r="AU263" i="16"/>
  <c r="AJ263" i="16"/>
  <c r="Y263" i="16"/>
  <c r="N263" i="16"/>
  <c r="J223" i="20" l="1"/>
  <c r="D239" i="20"/>
  <c r="K112" i="18"/>
  <c r="J112" i="18"/>
  <c r="H112" i="18"/>
  <c r="M112" i="18" s="1"/>
  <c r="L112" i="18"/>
  <c r="N112" i="18" s="1"/>
  <c r="FA165" i="16"/>
  <c r="EC165" i="16"/>
  <c r="AW165" i="16"/>
  <c r="Y165" i="16"/>
  <c r="M165" i="16"/>
  <c r="EN165" i="16"/>
  <c r="BH165" i="16"/>
  <c r="AJ165" i="16"/>
  <c r="X165" i="16"/>
  <c r="EY165" i="16"/>
  <c r="BS165" i="16"/>
  <c r="AU165" i="16"/>
  <c r="AI165" i="16"/>
  <c r="K165" i="16"/>
  <c r="CD165" i="16"/>
  <c r="BF165" i="16"/>
  <c r="AT165" i="16"/>
  <c r="V165" i="16"/>
  <c r="CO165" i="16"/>
  <c r="BQ165" i="16"/>
  <c r="BE165" i="16"/>
  <c r="AG165" i="16"/>
  <c r="CZ165" i="16"/>
  <c r="CB165" i="16"/>
  <c r="BP165" i="16"/>
  <c r="AR165" i="16"/>
  <c r="DK165" i="16"/>
  <c r="CM165" i="16"/>
  <c r="CA165" i="16"/>
  <c r="BC165" i="16"/>
  <c r="DJ165" i="16"/>
  <c r="CL165" i="16"/>
  <c r="BZ165" i="16"/>
  <c r="BB165" i="16"/>
  <c r="DI165" i="16"/>
  <c r="CK165" i="16"/>
  <c r="BY165" i="16"/>
  <c r="BA165" i="16"/>
  <c r="DH165" i="16"/>
  <c r="CJ165" i="16"/>
  <c r="BX165" i="16"/>
  <c r="AZ165" i="16"/>
  <c r="DF165" i="16"/>
  <c r="CH165" i="16"/>
  <c r="BV165" i="16"/>
  <c r="AX165" i="16"/>
  <c r="AM165" i="16"/>
  <c r="O165" i="16"/>
  <c r="EQ165" i="16"/>
  <c r="DS165" i="16"/>
  <c r="EK83" i="16"/>
  <c r="DY83" i="16"/>
  <c r="DA83" i="16"/>
  <c r="U83" i="16"/>
  <c r="EV83" i="16"/>
  <c r="EJ83" i="16"/>
  <c r="DL83" i="16"/>
  <c r="AF83" i="16"/>
  <c r="EU83" i="16"/>
  <c r="EI83" i="16"/>
  <c r="DK83" i="16"/>
  <c r="AE83" i="16"/>
  <c r="ET83" i="16"/>
  <c r="EH83" i="16"/>
  <c r="DJ83" i="16"/>
  <c r="AD83" i="16"/>
  <c r="ES83" i="16"/>
  <c r="EG83" i="16"/>
  <c r="DI83" i="16"/>
  <c r="AC83" i="16"/>
  <c r="ER83" i="16"/>
  <c r="EF83" i="16"/>
  <c r="DH83" i="16"/>
  <c r="AB83" i="16"/>
  <c r="EQ83" i="16"/>
  <c r="EE83" i="16"/>
  <c r="DG83" i="16"/>
  <c r="AA83" i="16"/>
  <c r="FB83" i="16"/>
  <c r="EP83" i="16"/>
  <c r="DR83" i="16"/>
  <c r="AL83" i="16"/>
  <c r="N83" i="16"/>
  <c r="FA83" i="16"/>
  <c r="EC83" i="16"/>
  <c r="AW83" i="16"/>
  <c r="Y83" i="16"/>
  <c r="M83" i="16"/>
  <c r="EN83" i="16"/>
  <c r="BH83" i="16"/>
  <c r="AJ83" i="16"/>
  <c r="X83" i="16"/>
  <c r="EY83" i="16"/>
  <c r="BS83" i="16"/>
  <c r="AU83" i="16"/>
  <c r="AI83" i="16"/>
  <c r="K83" i="16"/>
  <c r="EX83" i="16"/>
  <c r="EL83" i="16"/>
  <c r="DZ83" i="16"/>
  <c r="CP83" i="16"/>
  <c r="J46" i="20"/>
  <c r="I116" i="20"/>
  <c r="I115" i="20"/>
  <c r="I112" i="20"/>
  <c r="I111" i="20"/>
  <c r="I110" i="20"/>
  <c r="I109" i="20"/>
  <c r="J49" i="20"/>
  <c r="I121" i="20"/>
  <c r="I120" i="20"/>
  <c r="I119" i="20"/>
  <c r="I118" i="20"/>
  <c r="I117" i="20"/>
  <c r="E73" i="10"/>
  <c r="G73" i="10" s="1"/>
  <c r="FC165" i="16"/>
  <c r="FD165" i="16" s="1"/>
  <c r="G238" i="20"/>
  <c r="I222" i="20"/>
  <c r="O160" i="21"/>
  <c r="N160" i="21" s="1"/>
  <c r="P161" i="21"/>
  <c r="Q161" i="21" s="1"/>
  <c r="G90" i="18"/>
  <c r="H68" i="18"/>
  <c r="M68" i="18" s="1"/>
  <c r="L68" i="18"/>
  <c r="N68" i="18" s="1"/>
  <c r="K68" i="18"/>
  <c r="J68" i="18"/>
  <c r="E42" i="10"/>
  <c r="F42" i="10" s="1"/>
  <c r="FD83" i="16"/>
  <c r="CO83" i="16" s="1"/>
  <c r="F44" i="16"/>
  <c r="G44" i="16" s="1"/>
  <c r="G154" i="20"/>
  <c r="F17" i="5"/>
  <c r="K73" i="10"/>
  <c r="H73" i="10"/>
  <c r="I73" i="10"/>
  <c r="O89" i="18"/>
  <c r="F351" i="15"/>
  <c r="J201" i="15"/>
  <c r="J200" i="15"/>
  <c r="J197" i="15"/>
  <c r="J199" i="15"/>
  <c r="J196" i="15"/>
  <c r="F353" i="15"/>
  <c r="J198" i="15"/>
  <c r="F16" i="5"/>
  <c r="F19" i="5"/>
  <c r="G157" i="20"/>
  <c r="J188" i="15"/>
  <c r="J195" i="15"/>
  <c r="J190" i="15"/>
  <c r="J194" i="15"/>
  <c r="F350" i="15"/>
  <c r="J189" i="15"/>
  <c r="J191" i="15"/>
  <c r="K134" i="21"/>
  <c r="K132" i="21"/>
  <c r="K110" i="21"/>
  <c r="K106" i="21"/>
  <c r="L55" i="21"/>
  <c r="K90" i="18"/>
  <c r="J90" i="18"/>
  <c r="G112" i="18"/>
  <c r="H90" i="18"/>
  <c r="M90" i="18" s="1"/>
  <c r="L90" i="18"/>
  <c r="N90" i="18" s="1"/>
  <c r="J221" i="20"/>
  <c r="M239" i="20"/>
  <c r="J224" i="20"/>
  <c r="J246" i="20"/>
  <c r="J48" i="20"/>
  <c r="I47" i="20"/>
  <c r="I129" i="20"/>
  <c r="I128" i="20"/>
  <c r="I127" i="20"/>
  <c r="I126" i="20"/>
  <c r="I125" i="20"/>
  <c r="I124" i="20"/>
  <c r="I123" i="20"/>
  <c r="J109" i="21"/>
  <c r="J104" i="21"/>
  <c r="H53" i="21"/>
  <c r="H220" i="20"/>
  <c r="G220" i="20" s="1"/>
  <c r="K128" i="21"/>
  <c r="K108" i="21"/>
  <c r="K107" i="21"/>
  <c r="K105" i="21"/>
  <c r="L54" i="21"/>
  <c r="H157" i="20" l="1"/>
  <c r="E21" i="5"/>
  <c r="D46" i="10"/>
  <c r="FC87" i="16"/>
  <c r="E48" i="16"/>
  <c r="G351" i="15"/>
  <c r="K201" i="15"/>
  <c r="DN83" i="16"/>
  <c r="W83" i="16"/>
  <c r="L83" i="16"/>
  <c r="EZ83" i="16"/>
  <c r="EO83" i="16"/>
  <c r="ED83" i="16"/>
  <c r="DS83" i="16"/>
  <c r="DT83" i="16"/>
  <c r="DU83" i="16"/>
  <c r="DV83" i="16"/>
  <c r="DW83" i="16"/>
  <c r="DX83" i="16"/>
  <c r="DM83" i="16"/>
  <c r="EE165" i="16"/>
  <c r="BJ165" i="16"/>
  <c r="BL165" i="16"/>
  <c r="BM165" i="16"/>
  <c r="BN165" i="16"/>
  <c r="BO165" i="16"/>
  <c r="BD165" i="16"/>
  <c r="AS165" i="16"/>
  <c r="AH165" i="16"/>
  <c r="W165" i="16"/>
  <c r="L165" i="16"/>
  <c r="EZ165" i="16"/>
  <c r="EO165" i="16"/>
  <c r="K200" i="15"/>
  <c r="K197" i="15"/>
  <c r="I80" i="18" s="1"/>
  <c r="K199" i="15"/>
  <c r="K196" i="15"/>
  <c r="K198" i="15"/>
  <c r="G353" i="15"/>
  <c r="J122" i="20"/>
  <c r="H47" i="20"/>
  <c r="D79" i="10"/>
  <c r="FB171" i="16"/>
  <c r="I118" i="18"/>
  <c r="I102" i="18"/>
  <c r="D85" i="10"/>
  <c r="FB177" i="16"/>
  <c r="J83" i="16"/>
  <c r="BG83" i="16"/>
  <c r="AV83" i="16"/>
  <c r="AK83" i="16"/>
  <c r="Z83" i="16"/>
  <c r="O83" i="16"/>
  <c r="P83" i="16"/>
  <c r="Q83" i="16"/>
  <c r="R83" i="16"/>
  <c r="S83" i="16"/>
  <c r="T83" i="16"/>
  <c r="I83" i="16"/>
  <c r="EW83" i="16"/>
  <c r="AA165" i="16"/>
  <c r="CT165" i="16"/>
  <c r="CV165" i="16"/>
  <c r="CW165" i="16"/>
  <c r="CX165" i="16"/>
  <c r="CY165" i="16"/>
  <c r="CN165" i="16"/>
  <c r="CC165" i="16"/>
  <c r="BR165" i="16"/>
  <c r="BG165" i="16"/>
  <c r="AV165" i="16"/>
  <c r="AK165" i="16"/>
  <c r="I126" i="18"/>
  <c r="D87" i="10"/>
  <c r="FB179" i="16"/>
  <c r="I104" i="18"/>
  <c r="I82" i="18"/>
  <c r="L48" i="20"/>
  <c r="K129" i="20"/>
  <c r="K128" i="20"/>
  <c r="K127" i="20"/>
  <c r="K126" i="20"/>
  <c r="K125" i="20"/>
  <c r="K124" i="20"/>
  <c r="K123" i="20"/>
  <c r="O42" i="10"/>
  <c r="Q42" i="10"/>
  <c r="I42" i="10"/>
  <c r="H42" i="10"/>
  <c r="R42" i="10"/>
  <c r="L42" i="10"/>
  <c r="K42" i="10"/>
  <c r="G42" i="10"/>
  <c r="S42" i="10"/>
  <c r="P42" i="10"/>
  <c r="J42" i="10"/>
  <c r="N42" i="10"/>
  <c r="M42" i="10"/>
  <c r="D43" i="10"/>
  <c r="FC84" i="16"/>
  <c r="E45" i="16"/>
  <c r="J73" i="10"/>
  <c r="O68" i="18"/>
  <c r="V83" i="16"/>
  <c r="CE83" i="16"/>
  <c r="BT83" i="16"/>
  <c r="BI83" i="16"/>
  <c r="AX83" i="16"/>
  <c r="AM83" i="16"/>
  <c r="AN83" i="16"/>
  <c r="AO83" i="16"/>
  <c r="AP83" i="16"/>
  <c r="AQ83" i="16"/>
  <c r="AR83" i="16"/>
  <c r="AG83" i="16"/>
  <c r="AY165" i="16"/>
  <c r="DR165" i="16"/>
  <c r="DT165" i="16"/>
  <c r="DU165" i="16"/>
  <c r="DV165" i="16"/>
  <c r="DW165" i="16"/>
  <c r="DL165" i="16"/>
  <c r="DA165" i="16"/>
  <c r="CP165" i="16"/>
  <c r="CE165" i="16"/>
  <c r="BT165" i="16"/>
  <c r="BI165" i="16"/>
  <c r="H154" i="20"/>
  <c r="E18" i="5"/>
  <c r="J231" i="20"/>
  <c r="H219" i="20"/>
  <c r="G219" i="20" s="1"/>
  <c r="I220" i="20"/>
  <c r="L134" i="21"/>
  <c r="L132" i="21"/>
  <c r="L110" i="21"/>
  <c r="L106" i="21"/>
  <c r="D82" i="10"/>
  <c r="FB174" i="16"/>
  <c r="D89" i="10"/>
  <c r="I128" i="18"/>
  <c r="FB181" i="16"/>
  <c r="I84" i="18"/>
  <c r="I106" i="18"/>
  <c r="L46" i="20"/>
  <c r="K116" i="20"/>
  <c r="K115" i="20"/>
  <c r="K112" i="20"/>
  <c r="K111" i="20"/>
  <c r="K110" i="20"/>
  <c r="K109" i="20"/>
  <c r="AH83" i="16"/>
  <c r="CQ83" i="16"/>
  <c r="CF83" i="16"/>
  <c r="BU83" i="16"/>
  <c r="BJ83" i="16"/>
  <c r="AY83" i="16"/>
  <c r="AZ83" i="16"/>
  <c r="BA83" i="16"/>
  <c r="BB83" i="16"/>
  <c r="BC83" i="16"/>
  <c r="BD83" i="16"/>
  <c r="AS83" i="16"/>
  <c r="BK165" i="16"/>
  <c r="ED165" i="16"/>
  <c r="EF165" i="16"/>
  <c r="EG165" i="16"/>
  <c r="EH165" i="16"/>
  <c r="EI165" i="16"/>
  <c r="DX165" i="16"/>
  <c r="DM165" i="16"/>
  <c r="DB165" i="16"/>
  <c r="CQ165" i="16"/>
  <c r="CF165" i="16"/>
  <c r="BU165" i="16"/>
  <c r="L49" i="20"/>
  <c r="K121" i="20"/>
  <c r="K120" i="20"/>
  <c r="K119" i="20"/>
  <c r="K118" i="20"/>
  <c r="K117" i="20"/>
  <c r="I109" i="21"/>
  <c r="I104" i="21"/>
  <c r="J53" i="21"/>
  <c r="L128" i="21"/>
  <c r="L108" i="21"/>
  <c r="L107" i="21"/>
  <c r="L105" i="21"/>
  <c r="O90" i="18"/>
  <c r="D78" i="10"/>
  <c r="FB170" i="16"/>
  <c r="D44" i="10"/>
  <c r="FC85" i="16"/>
  <c r="E46" i="16"/>
  <c r="AT83" i="16"/>
  <c r="DC83" i="16"/>
  <c r="CR83" i="16"/>
  <c r="CG83" i="16"/>
  <c r="BV83" i="16"/>
  <c r="BK83" i="16"/>
  <c r="BL83" i="16"/>
  <c r="BM83" i="16"/>
  <c r="BN83" i="16"/>
  <c r="BO83" i="16"/>
  <c r="BP83" i="16"/>
  <c r="BE83" i="16"/>
  <c r="BW165" i="16"/>
  <c r="EP165" i="16"/>
  <c r="ER165" i="16"/>
  <c r="ES165" i="16"/>
  <c r="ET165" i="16"/>
  <c r="EU165" i="16"/>
  <c r="EJ165" i="16"/>
  <c r="DY165" i="16"/>
  <c r="DN165" i="16"/>
  <c r="DC165" i="16"/>
  <c r="CR165" i="16"/>
  <c r="CG165" i="16"/>
  <c r="O112" i="18"/>
  <c r="I116" i="18"/>
  <c r="D77" i="10"/>
  <c r="FB169" i="16"/>
  <c r="BF83" i="16"/>
  <c r="DO83" i="16"/>
  <c r="DD83" i="16"/>
  <c r="CS83" i="16"/>
  <c r="CH83" i="16"/>
  <c r="BW83" i="16"/>
  <c r="BX83" i="16"/>
  <c r="BY83" i="16"/>
  <c r="BZ83" i="16"/>
  <c r="CA83" i="16"/>
  <c r="CB83" i="16"/>
  <c r="BQ83" i="16"/>
  <c r="CI165" i="16"/>
  <c r="N165" i="16"/>
  <c r="P165" i="16"/>
  <c r="Q165" i="16"/>
  <c r="R165" i="16"/>
  <c r="S165" i="16"/>
  <c r="H165" i="16"/>
  <c r="EV165" i="16"/>
  <c r="EK165" i="16"/>
  <c r="DZ165" i="16"/>
  <c r="DO165" i="16"/>
  <c r="DD165" i="16"/>
  <c r="CS165" i="16"/>
  <c r="I127" i="18"/>
  <c r="I105" i="18"/>
  <c r="D88" i="10"/>
  <c r="FB180" i="16"/>
  <c r="I83" i="18"/>
  <c r="K188" i="15"/>
  <c r="I115" i="18" s="1"/>
  <c r="K195" i="15"/>
  <c r="K190" i="15"/>
  <c r="I95" i="18" s="1"/>
  <c r="K194" i="15"/>
  <c r="I121" i="18" s="1"/>
  <c r="G350" i="15"/>
  <c r="K189" i="15"/>
  <c r="K191" i="15"/>
  <c r="I96" i="18" s="1"/>
  <c r="I93" i="18"/>
  <c r="D76" i="10"/>
  <c r="FB168" i="16"/>
  <c r="I71" i="18"/>
  <c r="P160" i="21"/>
  <c r="Q160" i="21" s="1"/>
  <c r="O159" i="21"/>
  <c r="N159" i="21" s="1"/>
  <c r="BR83" i="16"/>
  <c r="EA83" i="16"/>
  <c r="DP83" i="16"/>
  <c r="DE83" i="16"/>
  <c r="CT83" i="16"/>
  <c r="CI83" i="16"/>
  <c r="CJ83" i="16"/>
  <c r="CK83" i="16"/>
  <c r="CL83" i="16"/>
  <c r="CM83" i="16"/>
  <c r="CN83" i="16"/>
  <c r="CC83" i="16"/>
  <c r="CU165" i="16"/>
  <c r="Z165" i="16"/>
  <c r="AB165" i="16"/>
  <c r="AC165" i="16"/>
  <c r="AD165" i="16"/>
  <c r="AE165" i="16"/>
  <c r="T165" i="16"/>
  <c r="I165" i="16"/>
  <c r="EW165" i="16"/>
  <c r="EL165" i="16"/>
  <c r="EA165" i="16"/>
  <c r="DP165" i="16"/>
  <c r="DE165" i="16"/>
  <c r="I122" i="18"/>
  <c r="I78" i="18"/>
  <c r="D83" i="10"/>
  <c r="FB175" i="16"/>
  <c r="I100" i="18"/>
  <c r="DB83" i="16"/>
  <c r="CD83" i="16"/>
  <c r="EM83" i="16"/>
  <c r="EB83" i="16"/>
  <c r="DQ83" i="16"/>
  <c r="DF83" i="16"/>
  <c r="CU83" i="16"/>
  <c r="CV83" i="16"/>
  <c r="CW83" i="16"/>
  <c r="CX83" i="16"/>
  <c r="CY83" i="16"/>
  <c r="CZ83" i="16"/>
  <c r="DG165" i="16"/>
  <c r="AL165" i="16"/>
  <c r="AN165" i="16"/>
  <c r="AO165" i="16"/>
  <c r="AP165" i="16"/>
  <c r="AQ165" i="16"/>
  <c r="AF165" i="16"/>
  <c r="U165" i="16"/>
  <c r="J165" i="16"/>
  <c r="EX165" i="16"/>
  <c r="EM165" i="16"/>
  <c r="EB165" i="16"/>
  <c r="DQ165" i="16"/>
  <c r="I123" i="18"/>
  <c r="I79" i="18"/>
  <c r="D84" i="10"/>
  <c r="FB176" i="16"/>
  <c r="I101" i="18"/>
  <c r="I103" i="18"/>
  <c r="D86" i="10"/>
  <c r="FB178" i="16"/>
  <c r="I125" i="18"/>
  <c r="I81" i="18"/>
  <c r="J222" i="20"/>
  <c r="G239" i="20"/>
  <c r="J115" i="18" l="1"/>
  <c r="L115" i="18"/>
  <c r="N115" i="18" s="1"/>
  <c r="K115" i="18"/>
  <c r="K96" i="18"/>
  <c r="J96" i="18"/>
  <c r="G118" i="18"/>
  <c r="L96" i="18"/>
  <c r="N96" i="18" s="1"/>
  <c r="J121" i="18"/>
  <c r="L121" i="18"/>
  <c r="N121" i="18" s="1"/>
  <c r="K121" i="18"/>
  <c r="G102" i="18"/>
  <c r="K80" i="18"/>
  <c r="J80" i="18"/>
  <c r="H80" i="18"/>
  <c r="M80" i="18" s="1"/>
  <c r="L80" i="18"/>
  <c r="N80" i="18" s="1"/>
  <c r="G117" i="18"/>
  <c r="K95" i="18"/>
  <c r="J95" i="18"/>
  <c r="L95" i="18"/>
  <c r="N95" i="18" s="1"/>
  <c r="L123" i="18"/>
  <c r="N123" i="18" s="1"/>
  <c r="K123" i="18"/>
  <c r="J123" i="18"/>
  <c r="CL168" i="16"/>
  <c r="BZ168" i="16"/>
  <c r="CK168" i="16"/>
  <c r="BY168" i="16"/>
  <c r="BX168" i="16"/>
  <c r="BL168" i="16"/>
  <c r="BV168" i="16"/>
  <c r="BJ168" i="16"/>
  <c r="CG168" i="16"/>
  <c r="BU168" i="16"/>
  <c r="BT168" i="16"/>
  <c r="BH168" i="16"/>
  <c r="CD168" i="16"/>
  <c r="BR168" i="16"/>
  <c r="CA168" i="16"/>
  <c r="BO168" i="16"/>
  <c r="DM168" i="16"/>
  <c r="CC168" i="16"/>
  <c r="AM168" i="16"/>
  <c r="K168" i="16"/>
  <c r="EJ168" i="16"/>
  <c r="CZ168" i="16"/>
  <c r="Y168" i="16"/>
  <c r="DY168" i="16"/>
  <c r="U168" i="16"/>
  <c r="K83" i="18"/>
  <c r="H83" i="18"/>
  <c r="M83" i="18" s="1"/>
  <c r="G105" i="18"/>
  <c r="J83" i="18"/>
  <c r="L83" i="18"/>
  <c r="N83" i="18" s="1"/>
  <c r="K116" i="18"/>
  <c r="J116" i="18"/>
  <c r="L116" i="18"/>
  <c r="N116" i="18" s="1"/>
  <c r="L121" i="20"/>
  <c r="L120" i="20"/>
  <c r="L119" i="20"/>
  <c r="L118" i="20"/>
  <c r="L117" i="20"/>
  <c r="DV181" i="16"/>
  <c r="DJ181" i="16"/>
  <c r="CX181" i="16"/>
  <c r="DU181" i="16"/>
  <c r="DI181" i="16"/>
  <c r="CW181" i="16"/>
  <c r="CJ181" i="16"/>
  <c r="BX181" i="16"/>
  <c r="BL181" i="16"/>
  <c r="CI181" i="16"/>
  <c r="BW181" i="16"/>
  <c r="EP181" i="16"/>
  <c r="Z181" i="16"/>
  <c r="N181" i="16"/>
  <c r="FA181" i="16"/>
  <c r="AK181" i="16"/>
  <c r="EZ181" i="16"/>
  <c r="EN181" i="16"/>
  <c r="X181" i="16"/>
  <c r="L181" i="16"/>
  <c r="EX181" i="16"/>
  <c r="BO181" i="16"/>
  <c r="BC181" i="16"/>
  <c r="AQ181" i="16"/>
  <c r="AY181" i="16"/>
  <c r="AA181" i="16"/>
  <c r="H181" i="16"/>
  <c r="EW181" i="16"/>
  <c r="DC181" i="16"/>
  <c r="BS181" i="16"/>
  <c r="BQ181" i="16"/>
  <c r="AO181" i="16"/>
  <c r="T181" i="16"/>
  <c r="O181" i="16"/>
  <c r="EA181" i="16"/>
  <c r="CP181" i="16"/>
  <c r="CO181" i="16"/>
  <c r="BF181" i="16"/>
  <c r="AG181" i="16"/>
  <c r="J232" i="20"/>
  <c r="J220" i="20"/>
  <c r="G104" i="18"/>
  <c r="K82" i="18"/>
  <c r="J82" i="18"/>
  <c r="H82" i="18"/>
  <c r="M82" i="18" s="1"/>
  <c r="L82" i="18"/>
  <c r="N82" i="18" s="1"/>
  <c r="I74" i="18"/>
  <c r="E88" i="10"/>
  <c r="FC180" i="16"/>
  <c r="FD180" i="16" s="1"/>
  <c r="J81" i="18"/>
  <c r="G103" i="18"/>
  <c r="K81" i="18"/>
  <c r="H81" i="18"/>
  <c r="M81" i="18" s="1"/>
  <c r="L81" i="18"/>
  <c r="N81" i="18" s="1"/>
  <c r="EW175" i="16"/>
  <c r="U175" i="16"/>
  <c r="I175" i="16"/>
  <c r="AF175" i="16"/>
  <c r="T175" i="16"/>
  <c r="AQ175" i="16"/>
  <c r="AE175" i="16"/>
  <c r="AP175" i="16"/>
  <c r="AD175" i="16"/>
  <c r="AO175" i="16"/>
  <c r="AC175" i="16"/>
  <c r="AN175" i="16"/>
  <c r="AB175" i="16"/>
  <c r="AM175" i="16"/>
  <c r="AA175" i="16"/>
  <c r="AL175" i="16"/>
  <c r="Z175" i="16"/>
  <c r="AW175" i="16"/>
  <c r="AK175" i="16"/>
  <c r="BH175" i="16"/>
  <c r="AV175" i="16"/>
  <c r="BR175" i="16"/>
  <c r="BF175" i="16"/>
  <c r="AI175" i="16"/>
  <c r="W175" i="16"/>
  <c r="G127" i="18"/>
  <c r="K105" i="18"/>
  <c r="J105" i="18"/>
  <c r="H105" i="18"/>
  <c r="M105" i="18" s="1"/>
  <c r="L105" i="18"/>
  <c r="N105" i="18" s="1"/>
  <c r="O105" i="18"/>
  <c r="I77" i="18"/>
  <c r="H87" i="10"/>
  <c r="K125" i="18"/>
  <c r="J125" i="18"/>
  <c r="L125" i="18"/>
  <c r="N125" i="18" s="1"/>
  <c r="H127" i="18"/>
  <c r="M127" i="18" s="1"/>
  <c r="O127" i="18"/>
  <c r="J127" i="18"/>
  <c r="L127" i="18"/>
  <c r="N127" i="18" s="1"/>
  <c r="K127" i="18"/>
  <c r="FA85" i="16"/>
  <c r="CG85" i="16"/>
  <c r="BI85" i="16"/>
  <c r="AW85" i="16"/>
  <c r="AK85" i="16"/>
  <c r="M85" i="16"/>
  <c r="CR85" i="16"/>
  <c r="BT85" i="16"/>
  <c r="BH85" i="16"/>
  <c r="AV85" i="16"/>
  <c r="X85" i="16"/>
  <c r="DC85" i="16"/>
  <c r="CE85" i="16"/>
  <c r="BS85" i="16"/>
  <c r="BG85" i="16"/>
  <c r="AI85" i="16"/>
  <c r="DN85" i="16"/>
  <c r="CP85" i="16"/>
  <c r="CD85" i="16"/>
  <c r="BR85" i="16"/>
  <c r="AT85" i="16"/>
  <c r="DY85" i="16"/>
  <c r="DA85" i="16"/>
  <c r="CO85" i="16"/>
  <c r="CC85" i="16"/>
  <c r="BE85" i="16"/>
  <c r="EJ85" i="16"/>
  <c r="DL85" i="16"/>
  <c r="CZ85" i="16"/>
  <c r="CN85" i="16"/>
  <c r="BP85" i="16"/>
  <c r="EI85" i="16"/>
  <c r="DK85" i="16"/>
  <c r="CY85" i="16"/>
  <c r="CM85" i="16"/>
  <c r="BO85" i="16"/>
  <c r="EH85" i="16"/>
  <c r="DJ85" i="16"/>
  <c r="CX85" i="16"/>
  <c r="CL85" i="16"/>
  <c r="BN85" i="16"/>
  <c r="EG85" i="16"/>
  <c r="DI85" i="16"/>
  <c r="CW85" i="16"/>
  <c r="CK85" i="16"/>
  <c r="BM85" i="16"/>
  <c r="EF85" i="16"/>
  <c r="DH85" i="16"/>
  <c r="CV85" i="16"/>
  <c r="CJ85" i="16"/>
  <c r="BL85" i="16"/>
  <c r="EE85" i="16"/>
  <c r="DG85" i="16"/>
  <c r="CU85" i="16"/>
  <c r="CI85" i="16"/>
  <c r="BK85" i="16"/>
  <c r="BV85" i="16"/>
  <c r="AX85" i="16"/>
  <c r="AL85" i="16"/>
  <c r="Z85" i="16"/>
  <c r="N85" i="16"/>
  <c r="K109" i="21"/>
  <c r="K104" i="21"/>
  <c r="L53" i="21"/>
  <c r="EZ174" i="16"/>
  <c r="EB174" i="16"/>
  <c r="BH174" i="16"/>
  <c r="AJ174" i="16"/>
  <c r="X174" i="16"/>
  <c r="L174" i="16"/>
  <c r="EM174" i="16"/>
  <c r="BS174" i="16"/>
  <c r="AU174" i="16"/>
  <c r="AI174" i="16"/>
  <c r="W174" i="16"/>
  <c r="EX174" i="16"/>
  <c r="CD174" i="16"/>
  <c r="BF174" i="16"/>
  <c r="AT174" i="16"/>
  <c r="AH174" i="16"/>
  <c r="J174" i="16"/>
  <c r="CO174" i="16"/>
  <c r="BQ174" i="16"/>
  <c r="BE174" i="16"/>
  <c r="AS174" i="16"/>
  <c r="U174" i="16"/>
  <c r="CZ174" i="16"/>
  <c r="CB174" i="16"/>
  <c r="BP174" i="16"/>
  <c r="BD174" i="16"/>
  <c r="AF174" i="16"/>
  <c r="DK174" i="16"/>
  <c r="CM174" i="16"/>
  <c r="CA174" i="16"/>
  <c r="BO174" i="16"/>
  <c r="AQ174" i="16"/>
  <c r="DJ174" i="16"/>
  <c r="CL174" i="16"/>
  <c r="BZ174" i="16"/>
  <c r="BN174" i="16"/>
  <c r="AP174" i="16"/>
  <c r="DI174" i="16"/>
  <c r="CK174" i="16"/>
  <c r="BY174" i="16"/>
  <c r="BM174" i="16"/>
  <c r="AO174" i="16"/>
  <c r="DH174" i="16"/>
  <c r="CJ174" i="16"/>
  <c r="BX174" i="16"/>
  <c r="BL174" i="16"/>
  <c r="AN174" i="16"/>
  <c r="DG174" i="16"/>
  <c r="CI174" i="16"/>
  <c r="BW174" i="16"/>
  <c r="BK174" i="16"/>
  <c r="AM174" i="16"/>
  <c r="DQ174" i="16"/>
  <c r="CS174" i="16"/>
  <c r="CG174" i="16"/>
  <c r="BU174" i="16"/>
  <c r="AW174" i="16"/>
  <c r="CT174" i="16"/>
  <c r="BV174" i="16"/>
  <c r="BJ174" i="16"/>
  <c r="AX174" i="16"/>
  <c r="Z174" i="16"/>
  <c r="K126" i="18"/>
  <c r="J126" i="18"/>
  <c r="L126" i="18"/>
  <c r="N126" i="18" s="1"/>
  <c r="G122" i="18"/>
  <c r="K100" i="18"/>
  <c r="H100" i="18"/>
  <c r="M100" i="18" s="1"/>
  <c r="J100" i="18"/>
  <c r="L100" i="18"/>
  <c r="N100" i="18" s="1"/>
  <c r="G100" i="18"/>
  <c r="O78" i="18"/>
  <c r="K78" i="18"/>
  <c r="H78" i="18"/>
  <c r="M78" i="18" s="1"/>
  <c r="J78" i="18"/>
  <c r="L78" i="18"/>
  <c r="N78" i="18" s="1"/>
  <c r="E79" i="10"/>
  <c r="I79" i="10" s="1"/>
  <c r="FC171" i="16"/>
  <c r="FD171" i="16" s="1"/>
  <c r="K82" i="10"/>
  <c r="J212" i="15"/>
  <c r="J202" i="15"/>
  <c r="J204" i="15"/>
  <c r="F352" i="15"/>
  <c r="J211" i="15"/>
  <c r="J213" i="15"/>
  <c r="J210" i="15"/>
  <c r="J203" i="15"/>
  <c r="B36" i="5"/>
  <c r="J47" i="20"/>
  <c r="I122" i="20"/>
  <c r="I45" i="20"/>
  <c r="E89" i="10"/>
  <c r="K89" i="10" s="1"/>
  <c r="FC181" i="16"/>
  <c r="FD181" i="16" s="1"/>
  <c r="K128" i="18"/>
  <c r="J128" i="18"/>
  <c r="L128" i="18"/>
  <c r="N128" i="18" s="1"/>
  <c r="EB179" i="16"/>
  <c r="DP179" i="16"/>
  <c r="DV179" i="16"/>
  <c r="DI179" i="16"/>
  <c r="DU179" i="16"/>
  <c r="DH179" i="16"/>
  <c r="DT179" i="16"/>
  <c r="DG179" i="16"/>
  <c r="DF179" i="16"/>
  <c r="CS179" i="16"/>
  <c r="CQ179" i="16"/>
  <c r="CD179" i="16"/>
  <c r="CC179" i="16"/>
  <c r="BP179" i="16"/>
  <c r="BO179" i="16"/>
  <c r="BB179" i="16"/>
  <c r="BA179" i="16"/>
  <c r="AN179" i="16"/>
  <c r="AZ179" i="16"/>
  <c r="AM179" i="16"/>
  <c r="AY179" i="16"/>
  <c r="AL179" i="16"/>
  <c r="AW179" i="16"/>
  <c r="AI179" i="16"/>
  <c r="CX179" i="16"/>
  <c r="CK179" i="16"/>
  <c r="K122" i="18"/>
  <c r="H122" i="18"/>
  <c r="M122" i="18" s="1"/>
  <c r="J122" i="18"/>
  <c r="L122" i="18"/>
  <c r="N122" i="18" s="1"/>
  <c r="E77" i="10"/>
  <c r="H77" i="10" s="1"/>
  <c r="FC169" i="16"/>
  <c r="FD169" i="16" s="1"/>
  <c r="I99" i="18"/>
  <c r="G165" i="20"/>
  <c r="F18" i="5"/>
  <c r="G156" i="20"/>
  <c r="E44" i="10"/>
  <c r="F44" i="10" s="1"/>
  <c r="FD85" i="16"/>
  <c r="EO85" i="16" s="1"/>
  <c r="F46" i="16"/>
  <c r="G46" i="16" s="1"/>
  <c r="G126" i="18"/>
  <c r="H126" i="18" s="1"/>
  <c r="K104" i="18"/>
  <c r="H104" i="18"/>
  <c r="M104" i="18" s="1"/>
  <c r="J104" i="18"/>
  <c r="L104" i="18"/>
  <c r="N104" i="18" s="1"/>
  <c r="H103" i="18"/>
  <c r="M103" i="18" s="1"/>
  <c r="G125" i="18"/>
  <c r="H125" i="18" s="1"/>
  <c r="J103" i="18"/>
  <c r="L103" i="18"/>
  <c r="N103" i="18" s="1"/>
  <c r="K103" i="18"/>
  <c r="E43" i="10"/>
  <c r="F43" i="10" s="1"/>
  <c r="FD84" i="16"/>
  <c r="BU84" i="16" s="1"/>
  <c r="F45" i="16"/>
  <c r="G45" i="16" s="1"/>
  <c r="DP170" i="16"/>
  <c r="CR170" i="16"/>
  <c r="CF170" i="16"/>
  <c r="BT170" i="16"/>
  <c r="AV170" i="16"/>
  <c r="EA170" i="16"/>
  <c r="DC170" i="16"/>
  <c r="CQ170" i="16"/>
  <c r="CE170" i="16"/>
  <c r="BG170" i="16"/>
  <c r="EL170" i="16"/>
  <c r="DN170" i="16"/>
  <c r="DB170" i="16"/>
  <c r="CP170" i="16"/>
  <c r="BR170" i="16"/>
  <c r="EW170" i="16"/>
  <c r="DY170" i="16"/>
  <c r="DM170" i="16"/>
  <c r="DA170" i="16"/>
  <c r="CC170" i="16"/>
  <c r="I170" i="16"/>
  <c r="EJ170" i="16"/>
  <c r="DX170" i="16"/>
  <c r="DL170" i="16"/>
  <c r="CN170" i="16"/>
  <c r="T170" i="16"/>
  <c r="EU170" i="16"/>
  <c r="EI170" i="16"/>
  <c r="DW170" i="16"/>
  <c r="CY170" i="16"/>
  <c r="AE170" i="16"/>
  <c r="ET170" i="16"/>
  <c r="EH170" i="16"/>
  <c r="DV170" i="16"/>
  <c r="CX170" i="16"/>
  <c r="AD170" i="16"/>
  <c r="ES170" i="16"/>
  <c r="EG170" i="16"/>
  <c r="DU170" i="16"/>
  <c r="CW170" i="16"/>
  <c r="AC170" i="16"/>
  <c r="ER170" i="16"/>
  <c r="EF170" i="16"/>
  <c r="DT170" i="16"/>
  <c r="CV170" i="16"/>
  <c r="AB170" i="16"/>
  <c r="EQ170" i="16"/>
  <c r="EE170" i="16"/>
  <c r="DS170" i="16"/>
  <c r="CU170" i="16"/>
  <c r="AA170" i="16"/>
  <c r="FA170" i="16"/>
  <c r="EO170" i="16"/>
  <c r="EC170" i="16"/>
  <c r="DE170" i="16"/>
  <c r="AK170" i="16"/>
  <c r="M170" i="16"/>
  <c r="AL170" i="16"/>
  <c r="Z170" i="16"/>
  <c r="EP170" i="16"/>
  <c r="BV170" i="16"/>
  <c r="BJ170" i="16"/>
  <c r="I124" i="18"/>
  <c r="E46" i="10"/>
  <c r="F46" i="10" s="1"/>
  <c r="FD87" i="16"/>
  <c r="F48" i="16"/>
  <c r="G48" i="16" s="1"/>
  <c r="J88" i="10"/>
  <c r="K88" i="10"/>
  <c r="G88" i="10"/>
  <c r="I88" i="10"/>
  <c r="H88" i="10"/>
  <c r="G83" i="10"/>
  <c r="K101" i="18"/>
  <c r="J101" i="18"/>
  <c r="G123" i="18"/>
  <c r="H123" i="18" s="1"/>
  <c r="L101" i="18"/>
  <c r="N101" i="18" s="1"/>
  <c r="E82" i="10"/>
  <c r="G82" i="10" s="1"/>
  <c r="FC174" i="16"/>
  <c r="FD174" i="16" s="1"/>
  <c r="I72" i="18"/>
  <c r="H78" i="10"/>
  <c r="K78" i="10"/>
  <c r="J78" i="10"/>
  <c r="EE177" i="16"/>
  <c r="DG177" i="16"/>
  <c r="CU177" i="16"/>
  <c r="CI177" i="16"/>
  <c r="BK177" i="16"/>
  <c r="ED177" i="16"/>
  <c r="DF177" i="16"/>
  <c r="CT177" i="16"/>
  <c r="CH177" i="16"/>
  <c r="BJ177" i="16"/>
  <c r="EO177" i="16"/>
  <c r="DQ177" i="16"/>
  <c r="DE177" i="16"/>
  <c r="CS177" i="16"/>
  <c r="BU177" i="16"/>
  <c r="EZ177" i="16"/>
  <c r="EB177" i="16"/>
  <c r="DP177" i="16"/>
  <c r="DD177" i="16"/>
  <c r="CF177" i="16"/>
  <c r="L177" i="16"/>
  <c r="EM177" i="16"/>
  <c r="EA177" i="16"/>
  <c r="DO177" i="16"/>
  <c r="CQ177" i="16"/>
  <c r="W177" i="16"/>
  <c r="EX177" i="16"/>
  <c r="EL177" i="16"/>
  <c r="DZ177" i="16"/>
  <c r="DB177" i="16"/>
  <c r="AH177" i="16"/>
  <c r="J177" i="16"/>
  <c r="EW177" i="16"/>
  <c r="EK177" i="16"/>
  <c r="DM177" i="16"/>
  <c r="AS177" i="16"/>
  <c r="U177" i="16"/>
  <c r="I177" i="16"/>
  <c r="EV177" i="16"/>
  <c r="DX177" i="16"/>
  <c r="BD177" i="16"/>
  <c r="AF177" i="16"/>
  <c r="T177" i="16"/>
  <c r="H177" i="16"/>
  <c r="EI177" i="16"/>
  <c r="BO177" i="16"/>
  <c r="AQ177" i="16"/>
  <c r="AE177" i="16"/>
  <c r="S177" i="16"/>
  <c r="EH177" i="16"/>
  <c r="BN177" i="16"/>
  <c r="AP177" i="16"/>
  <c r="AD177" i="16"/>
  <c r="R177" i="16"/>
  <c r="EF177" i="16"/>
  <c r="BL177" i="16"/>
  <c r="AN177" i="16"/>
  <c r="AB177" i="16"/>
  <c r="P177" i="16"/>
  <c r="BM177" i="16"/>
  <c r="EG177" i="16"/>
  <c r="DI177" i="16"/>
  <c r="CK177" i="16"/>
  <c r="CW177" i="16"/>
  <c r="E86" i="10"/>
  <c r="FC178" i="16"/>
  <c r="FD178" i="16" s="1"/>
  <c r="ES87" i="16"/>
  <c r="EG87" i="16"/>
  <c r="DU87" i="16"/>
  <c r="DI87" i="16"/>
  <c r="CW87" i="16"/>
  <c r="CK87" i="16"/>
  <c r="BY87" i="16"/>
  <c r="BM87" i="16"/>
  <c r="BA87" i="16"/>
  <c r="AO87" i="16"/>
  <c r="AC87" i="16"/>
  <c r="Q87" i="16"/>
  <c r="ER87" i="16"/>
  <c r="EF87" i="16"/>
  <c r="DT87" i="16"/>
  <c r="DH87" i="16"/>
  <c r="CV87" i="16"/>
  <c r="CJ87" i="16"/>
  <c r="BX87" i="16"/>
  <c r="BL87" i="16"/>
  <c r="AZ87" i="16"/>
  <c r="AN87" i="16"/>
  <c r="AB87" i="16"/>
  <c r="P87" i="16"/>
  <c r="EQ87" i="16"/>
  <c r="EE87" i="16"/>
  <c r="DS87" i="16"/>
  <c r="DG87" i="16"/>
  <c r="CU87" i="16"/>
  <c r="CI87" i="16"/>
  <c r="BW87" i="16"/>
  <c r="BK87" i="16"/>
  <c r="AY87" i="16"/>
  <c r="AM87" i="16"/>
  <c r="AA87" i="16"/>
  <c r="O87" i="16"/>
  <c r="FB87" i="16"/>
  <c r="EP87" i="16"/>
  <c r="ED87" i="16"/>
  <c r="DR87" i="16"/>
  <c r="DF87" i="16"/>
  <c r="CT87" i="16"/>
  <c r="CH87" i="16"/>
  <c r="BV87" i="16"/>
  <c r="BJ87" i="16"/>
  <c r="AX87" i="16"/>
  <c r="AL87" i="16"/>
  <c r="Z87" i="16"/>
  <c r="N87" i="16"/>
  <c r="FA87" i="16"/>
  <c r="EO87" i="16"/>
  <c r="EC87" i="16"/>
  <c r="DQ87" i="16"/>
  <c r="DE87" i="16"/>
  <c r="CS87" i="16"/>
  <c r="CG87" i="16"/>
  <c r="BU87" i="16"/>
  <c r="BI87" i="16"/>
  <c r="AW87" i="16"/>
  <c r="AK87" i="16"/>
  <c r="Y87" i="16"/>
  <c r="M87" i="16"/>
  <c r="EZ87" i="16"/>
  <c r="EN87" i="16"/>
  <c r="EB87" i="16"/>
  <c r="DP87" i="16"/>
  <c r="DD87" i="16"/>
  <c r="CR87" i="16"/>
  <c r="CF87" i="16"/>
  <c r="BT87" i="16"/>
  <c r="BH87" i="16"/>
  <c r="AV87" i="16"/>
  <c r="AJ87" i="16"/>
  <c r="X87" i="16"/>
  <c r="L87" i="16"/>
  <c r="EY87" i="16"/>
  <c r="EM87" i="16"/>
  <c r="EA87" i="16"/>
  <c r="DO87" i="16"/>
  <c r="DC87" i="16"/>
  <c r="CQ87" i="16"/>
  <c r="CE87" i="16"/>
  <c r="BS87" i="16"/>
  <c r="BG87" i="16"/>
  <c r="AU87" i="16"/>
  <c r="AI87" i="16"/>
  <c r="W87" i="16"/>
  <c r="K87" i="16"/>
  <c r="EX87" i="16"/>
  <c r="EL87" i="16"/>
  <c r="DZ87" i="16"/>
  <c r="DN87" i="16"/>
  <c r="DB87" i="16"/>
  <c r="CP87" i="16"/>
  <c r="CD87" i="16"/>
  <c r="BR87" i="16"/>
  <c r="BF87" i="16"/>
  <c r="AT87" i="16"/>
  <c r="AH87" i="16"/>
  <c r="V87" i="16"/>
  <c r="J87" i="16"/>
  <c r="EW87" i="16"/>
  <c r="EK87" i="16"/>
  <c r="DY87" i="16"/>
  <c r="DM87" i="16"/>
  <c r="DA87" i="16"/>
  <c r="CO87" i="16"/>
  <c r="CC87" i="16"/>
  <c r="BQ87" i="16"/>
  <c r="BE87" i="16"/>
  <c r="AS87" i="16"/>
  <c r="AG87" i="16"/>
  <c r="U87" i="16"/>
  <c r="I87" i="16"/>
  <c r="EV87" i="16"/>
  <c r="EJ87" i="16"/>
  <c r="DX87" i="16"/>
  <c r="DL87" i="16"/>
  <c r="CZ87" i="16"/>
  <c r="CN87" i="16"/>
  <c r="CB87" i="16"/>
  <c r="BP87" i="16"/>
  <c r="BD87" i="16"/>
  <c r="AR87" i="16"/>
  <c r="AF87" i="16"/>
  <c r="T87" i="16"/>
  <c r="EU87" i="16"/>
  <c r="EI87" i="16"/>
  <c r="DW87" i="16"/>
  <c r="DK87" i="16"/>
  <c r="CY87" i="16"/>
  <c r="CM87" i="16"/>
  <c r="CA87" i="16"/>
  <c r="BO87" i="16"/>
  <c r="BC87" i="16"/>
  <c r="AQ87" i="16"/>
  <c r="AE87" i="16"/>
  <c r="S87" i="16"/>
  <c r="BZ87" i="16"/>
  <c r="BN87" i="16"/>
  <c r="BB87" i="16"/>
  <c r="AP87" i="16"/>
  <c r="AD87" i="16"/>
  <c r="R87" i="16"/>
  <c r="ET87" i="16"/>
  <c r="EH87" i="16"/>
  <c r="DV87" i="16"/>
  <c r="DJ87" i="16"/>
  <c r="CL87" i="16"/>
  <c r="CX87" i="16"/>
  <c r="G115" i="18"/>
  <c r="H115" i="18" s="1"/>
  <c r="J93" i="18"/>
  <c r="L93" i="18"/>
  <c r="N93" i="18" s="1"/>
  <c r="K93" i="18"/>
  <c r="J86" i="10"/>
  <c r="G86" i="10"/>
  <c r="H86" i="10"/>
  <c r="I86" i="10"/>
  <c r="K86" i="10"/>
  <c r="DJ176" i="16"/>
  <c r="CL176" i="16"/>
  <c r="BZ176" i="16"/>
  <c r="BN176" i="16"/>
  <c r="AP176" i="16"/>
  <c r="DI176" i="16"/>
  <c r="CK176" i="16"/>
  <c r="BY176" i="16"/>
  <c r="BM176" i="16"/>
  <c r="AO176" i="16"/>
  <c r="DH176" i="16"/>
  <c r="CJ176" i="16"/>
  <c r="BX176" i="16"/>
  <c r="BL176" i="16"/>
  <c r="AN176" i="16"/>
  <c r="DG176" i="16"/>
  <c r="CI176" i="16"/>
  <c r="BW176" i="16"/>
  <c r="BK176" i="16"/>
  <c r="AM176" i="16"/>
  <c r="DF176" i="16"/>
  <c r="CH176" i="16"/>
  <c r="BV176" i="16"/>
  <c r="BJ176" i="16"/>
  <c r="AL176" i="16"/>
  <c r="DQ176" i="16"/>
  <c r="CS176" i="16"/>
  <c r="CG176" i="16"/>
  <c r="BU176" i="16"/>
  <c r="AW176" i="16"/>
  <c r="EB176" i="16"/>
  <c r="DD176" i="16"/>
  <c r="CR176" i="16"/>
  <c r="CF176" i="16"/>
  <c r="BH176" i="16"/>
  <c r="EM176" i="16"/>
  <c r="DO176" i="16"/>
  <c r="DC176" i="16"/>
  <c r="CQ176" i="16"/>
  <c r="BS176" i="16"/>
  <c r="EX176" i="16"/>
  <c r="DZ176" i="16"/>
  <c r="DN176" i="16"/>
  <c r="DB176" i="16"/>
  <c r="CD176" i="16"/>
  <c r="J176" i="16"/>
  <c r="EK176" i="16"/>
  <c r="DY176" i="16"/>
  <c r="DM176" i="16"/>
  <c r="CO176" i="16"/>
  <c r="U176" i="16"/>
  <c r="EU176" i="16"/>
  <c r="EI176" i="16"/>
  <c r="DW176" i="16"/>
  <c r="CY176" i="16"/>
  <c r="AE176" i="16"/>
  <c r="CN176" i="16"/>
  <c r="CB176" i="16"/>
  <c r="BP176" i="16"/>
  <c r="AR176" i="16"/>
  <c r="DX176" i="16"/>
  <c r="DL176" i="16"/>
  <c r="P159" i="21"/>
  <c r="Q159" i="21" s="1"/>
  <c r="O158" i="21"/>
  <c r="N158" i="21" s="1"/>
  <c r="E78" i="10"/>
  <c r="I78" i="10" s="1"/>
  <c r="FC170" i="16"/>
  <c r="FD170" i="16" s="1"/>
  <c r="I94" i="18"/>
  <c r="I73" i="18"/>
  <c r="L116" i="20"/>
  <c r="L115" i="20"/>
  <c r="L112" i="20"/>
  <c r="L111" i="20"/>
  <c r="L110" i="20"/>
  <c r="L109" i="20"/>
  <c r="G85" i="10"/>
  <c r="E84" i="10"/>
  <c r="I84" i="10" s="1"/>
  <c r="FC176" i="16"/>
  <c r="FD176" i="16" s="1"/>
  <c r="EW180" i="16"/>
  <c r="EK180" i="16"/>
  <c r="DY180" i="16"/>
  <c r="DM180" i="16"/>
  <c r="DA180" i="16"/>
  <c r="CO180" i="16"/>
  <c r="CC180" i="16"/>
  <c r="BQ180" i="16"/>
  <c r="BE180" i="16"/>
  <c r="AS180" i="16"/>
  <c r="AG180" i="16"/>
  <c r="U180" i="16"/>
  <c r="I180" i="16"/>
  <c r="EQ180" i="16"/>
  <c r="EE180" i="16"/>
  <c r="DS180" i="16"/>
  <c r="DG180" i="16"/>
  <c r="CU180" i="16"/>
  <c r="CI180" i="16"/>
  <c r="BW180" i="16"/>
  <c r="BK180" i="16"/>
  <c r="AY180" i="16"/>
  <c r="AM180" i="16"/>
  <c r="AA180" i="16"/>
  <c r="O180" i="16"/>
  <c r="EU180" i="16"/>
  <c r="EG180" i="16"/>
  <c r="DR180" i="16"/>
  <c r="DD180" i="16"/>
  <c r="CP180" i="16"/>
  <c r="CA180" i="16"/>
  <c r="BM180" i="16"/>
  <c r="AX180" i="16"/>
  <c r="AJ180" i="16"/>
  <c r="V180" i="16"/>
  <c r="ET180" i="16"/>
  <c r="EF180" i="16"/>
  <c r="DQ180" i="16"/>
  <c r="DC180" i="16"/>
  <c r="CN180" i="16"/>
  <c r="BZ180" i="16"/>
  <c r="BL180" i="16"/>
  <c r="AW180" i="16"/>
  <c r="AI180" i="16"/>
  <c r="T180" i="16"/>
  <c r="ES180" i="16"/>
  <c r="ED180" i="16"/>
  <c r="DP180" i="16"/>
  <c r="DB180" i="16"/>
  <c r="CM180" i="16"/>
  <c r="BY180" i="16"/>
  <c r="BJ180" i="16"/>
  <c r="AV180" i="16"/>
  <c r="AH180" i="16"/>
  <c r="S180" i="16"/>
  <c r="ER180" i="16"/>
  <c r="EC180" i="16"/>
  <c r="DO180" i="16"/>
  <c r="CZ180" i="16"/>
  <c r="CL180" i="16"/>
  <c r="BX180" i="16"/>
  <c r="BI180" i="16"/>
  <c r="AU180" i="16"/>
  <c r="AF180" i="16"/>
  <c r="R180" i="16"/>
  <c r="EP180" i="16"/>
  <c r="EB180" i="16"/>
  <c r="DN180" i="16"/>
  <c r="CY180" i="16"/>
  <c r="CK180" i="16"/>
  <c r="BV180" i="16"/>
  <c r="BH180" i="16"/>
  <c r="AT180" i="16"/>
  <c r="AE180" i="16"/>
  <c r="Q180" i="16"/>
  <c r="EO180" i="16"/>
  <c r="EA180" i="16"/>
  <c r="DL180" i="16"/>
  <c r="CX180" i="16"/>
  <c r="CJ180" i="16"/>
  <c r="BU180" i="16"/>
  <c r="BG180" i="16"/>
  <c r="AR180" i="16"/>
  <c r="AD180" i="16"/>
  <c r="P180" i="16"/>
  <c r="EN180" i="16"/>
  <c r="DZ180" i="16"/>
  <c r="DK180" i="16"/>
  <c r="CW180" i="16"/>
  <c r="CH180" i="16"/>
  <c r="BT180" i="16"/>
  <c r="BF180" i="16"/>
  <c r="AQ180" i="16"/>
  <c r="AC180" i="16"/>
  <c r="N180" i="16"/>
  <c r="FA180" i="16"/>
  <c r="EM180" i="16"/>
  <c r="DX180" i="16"/>
  <c r="DJ180" i="16"/>
  <c r="CV180" i="16"/>
  <c r="CG180" i="16"/>
  <c r="BS180" i="16"/>
  <c r="BD180" i="16"/>
  <c r="AP180" i="16"/>
  <c r="AB180" i="16"/>
  <c r="M180" i="16"/>
  <c r="EZ180" i="16"/>
  <c r="EL180" i="16"/>
  <c r="DW180" i="16"/>
  <c r="DI180" i="16"/>
  <c r="CT180" i="16"/>
  <c r="CF180" i="16"/>
  <c r="BR180" i="16"/>
  <c r="BC180" i="16"/>
  <c r="AO180" i="16"/>
  <c r="Z180" i="16"/>
  <c r="L180" i="16"/>
  <c r="EY180" i="16"/>
  <c r="EJ180" i="16"/>
  <c r="DV180" i="16"/>
  <c r="DH180" i="16"/>
  <c r="CS180" i="16"/>
  <c r="CE180" i="16"/>
  <c r="BP180" i="16"/>
  <c r="BB180" i="16"/>
  <c r="AN180" i="16"/>
  <c r="Y180" i="16"/>
  <c r="K180" i="16"/>
  <c r="EV180" i="16"/>
  <c r="EH180" i="16"/>
  <c r="DT180" i="16"/>
  <c r="DE180" i="16"/>
  <c r="CQ180" i="16"/>
  <c r="CB180" i="16"/>
  <c r="BN180" i="16"/>
  <c r="AZ180" i="16"/>
  <c r="AK180" i="16"/>
  <c r="W180" i="16"/>
  <c r="H180" i="16"/>
  <c r="BA180" i="16"/>
  <c r="AL180" i="16"/>
  <c r="X180" i="16"/>
  <c r="J180" i="16"/>
  <c r="EX180" i="16"/>
  <c r="EI180" i="16"/>
  <c r="DU180" i="16"/>
  <c r="DF180" i="16"/>
  <c r="CR180" i="16"/>
  <c r="BO180" i="16"/>
  <c r="CD180" i="16"/>
  <c r="K118" i="18"/>
  <c r="J118" i="18"/>
  <c r="H118" i="18"/>
  <c r="M118" i="18" s="1"/>
  <c r="L118" i="18"/>
  <c r="N118" i="18" s="1"/>
  <c r="BT178" i="16"/>
  <c r="BH178" i="16"/>
  <c r="AV178" i="16"/>
  <c r="X178" i="16"/>
  <c r="CE178" i="16"/>
  <c r="BS178" i="16"/>
  <c r="BG178" i="16"/>
  <c r="AI178" i="16"/>
  <c r="CP178" i="16"/>
  <c r="CD178" i="16"/>
  <c r="BR178" i="16"/>
  <c r="AT178" i="16"/>
  <c r="DA178" i="16"/>
  <c r="CO178" i="16"/>
  <c r="CC178" i="16"/>
  <c r="BE178" i="16"/>
  <c r="DL178" i="16"/>
  <c r="CZ178" i="16"/>
  <c r="CN178" i="16"/>
  <c r="BP178" i="16"/>
  <c r="DW178" i="16"/>
  <c r="DK178" i="16"/>
  <c r="CY178" i="16"/>
  <c r="CA178" i="16"/>
  <c r="DV178" i="16"/>
  <c r="DJ178" i="16"/>
  <c r="CX178" i="16"/>
  <c r="BZ178" i="16"/>
  <c r="ES178" i="16"/>
  <c r="DU178" i="16"/>
  <c r="DI178" i="16"/>
  <c r="CW178" i="16"/>
  <c r="BY178" i="16"/>
  <c r="ER178" i="16"/>
  <c r="DT178" i="16"/>
  <c r="DH178" i="16"/>
  <c r="CV178" i="16"/>
  <c r="BX178" i="16"/>
  <c r="EQ178" i="16"/>
  <c r="DS178" i="16"/>
  <c r="DG178" i="16"/>
  <c r="CU178" i="16"/>
  <c r="BW178" i="16"/>
  <c r="FA178" i="16"/>
  <c r="EC178" i="16"/>
  <c r="DQ178" i="16"/>
  <c r="DE178" i="16"/>
  <c r="CG178" i="16"/>
  <c r="M178" i="16"/>
  <c r="AX178" i="16"/>
  <c r="AL178" i="16"/>
  <c r="Z178" i="16"/>
  <c r="EP178" i="16"/>
  <c r="CH178" i="16"/>
  <c r="G84" i="10"/>
  <c r="E83" i="10"/>
  <c r="I83" i="10" s="1"/>
  <c r="FC175" i="16"/>
  <c r="FD175" i="16" s="1"/>
  <c r="CU169" i="16"/>
  <c r="CI169" i="16"/>
  <c r="CT169" i="16"/>
  <c r="CH169" i="16"/>
  <c r="DE169" i="16"/>
  <c r="CS169" i="16"/>
  <c r="DP169" i="16"/>
  <c r="DD169" i="16"/>
  <c r="AU169" i="16"/>
  <c r="AI169" i="16"/>
  <c r="BF169" i="16"/>
  <c r="AT169" i="16"/>
  <c r="BQ169" i="16"/>
  <c r="BE169" i="16"/>
  <c r="CB169" i="16"/>
  <c r="EU169" i="16"/>
  <c r="S169" i="16"/>
  <c r="ET169" i="16"/>
  <c r="DH169" i="16"/>
  <c r="CV169" i="16"/>
  <c r="AD169" i="16"/>
  <c r="BM169" i="16"/>
  <c r="BA169" i="16"/>
  <c r="Q169" i="16"/>
  <c r="AO169" i="16"/>
  <c r="CF169" i="16"/>
  <c r="I117" i="18"/>
  <c r="G128" i="18"/>
  <c r="H128" i="18" s="1"/>
  <c r="K106" i="18"/>
  <c r="J106" i="18"/>
  <c r="L106" i="18"/>
  <c r="N106" i="18" s="1"/>
  <c r="E87" i="10"/>
  <c r="K87" i="10" s="1"/>
  <c r="FC179" i="16"/>
  <c r="FD179" i="16" s="1"/>
  <c r="J265" i="15"/>
  <c r="J272" i="15"/>
  <c r="J267" i="15"/>
  <c r="J274" i="15"/>
  <c r="J262" i="15"/>
  <c r="J269" i="15"/>
  <c r="J264" i="15"/>
  <c r="J271" i="15"/>
  <c r="J266" i="15"/>
  <c r="J273" i="15"/>
  <c r="J261" i="15"/>
  <c r="F355" i="15"/>
  <c r="J268" i="15"/>
  <c r="J270" i="15"/>
  <c r="J263" i="15"/>
  <c r="G231" i="20"/>
  <c r="H218" i="20"/>
  <c r="G218" i="20" s="1"/>
  <c r="I219" i="20"/>
  <c r="G101" i="18"/>
  <c r="H101" i="18" s="1"/>
  <c r="O79" i="18"/>
  <c r="J79" i="18"/>
  <c r="H79" i="18"/>
  <c r="M79" i="18" s="1"/>
  <c r="K79" i="18"/>
  <c r="L79" i="18"/>
  <c r="N79" i="18" s="1"/>
  <c r="G93" i="18"/>
  <c r="H93" i="18" s="1"/>
  <c r="H71" i="18"/>
  <c r="M71" i="18" s="1"/>
  <c r="J71" i="18"/>
  <c r="K71" i="18"/>
  <c r="L71" i="18"/>
  <c r="N71" i="18" s="1"/>
  <c r="E76" i="10"/>
  <c r="K76" i="10" s="1"/>
  <c r="FC168" i="16"/>
  <c r="FD168" i="16" s="1"/>
  <c r="G77" i="10"/>
  <c r="G106" i="18"/>
  <c r="H106" i="18" s="1"/>
  <c r="J84" i="18"/>
  <c r="K84" i="18"/>
  <c r="O84" i="18"/>
  <c r="H84" i="18"/>
  <c r="M84" i="18" s="1"/>
  <c r="L84" i="18"/>
  <c r="N84" i="18" s="1"/>
  <c r="CK84" i="16"/>
  <c r="BY84" i="16"/>
  <c r="CJ84" i="16"/>
  <c r="BX84" i="16"/>
  <c r="CI84" i="16"/>
  <c r="BW84" i="16"/>
  <c r="CT84" i="16"/>
  <c r="CH84" i="16"/>
  <c r="DE84" i="16"/>
  <c r="CS84" i="16"/>
  <c r="DP84" i="16"/>
  <c r="DD84" i="16"/>
  <c r="EA84" i="16"/>
  <c r="DO84" i="16"/>
  <c r="EL84" i="16"/>
  <c r="DZ84" i="16"/>
  <c r="EW84" i="16"/>
  <c r="EK84" i="16"/>
  <c r="I84" i="16"/>
  <c r="EV84" i="16"/>
  <c r="T84" i="16"/>
  <c r="EU84" i="16"/>
  <c r="S84" i="16"/>
  <c r="ET84" i="16"/>
  <c r="AD84" i="16"/>
  <c r="L129" i="20"/>
  <c r="L128" i="20"/>
  <c r="L127" i="20"/>
  <c r="L126" i="20"/>
  <c r="L125" i="20"/>
  <c r="L124" i="20"/>
  <c r="L123" i="20"/>
  <c r="K102" i="18"/>
  <c r="J102" i="18"/>
  <c r="G124" i="18"/>
  <c r="H102" i="18"/>
  <c r="M102" i="18" s="1"/>
  <c r="L102" i="18"/>
  <c r="N102" i="18" s="1"/>
  <c r="E85" i="10"/>
  <c r="K85" i="10" s="1"/>
  <c r="FC177" i="16"/>
  <c r="FD177" i="16" s="1"/>
  <c r="G159" i="20"/>
  <c r="F21" i="5"/>
  <c r="M93" i="18" l="1"/>
  <c r="O93" i="18"/>
  <c r="M123" i="18"/>
  <c r="O123" i="18"/>
  <c r="M106" i="18"/>
  <c r="O106" i="18"/>
  <c r="M126" i="18"/>
  <c r="O126" i="18"/>
  <c r="M101" i="18"/>
  <c r="O101" i="18"/>
  <c r="M128" i="18"/>
  <c r="O128" i="18"/>
  <c r="M115" i="18"/>
  <c r="O115" i="18"/>
  <c r="M125" i="18"/>
  <c r="O125" i="18"/>
  <c r="G96" i="18"/>
  <c r="H96" i="18" s="1"/>
  <c r="J74" i="18"/>
  <c r="K74" i="18"/>
  <c r="H74" i="18"/>
  <c r="M74" i="18" s="1"/>
  <c r="L74" i="18"/>
  <c r="N74" i="18" s="1"/>
  <c r="DV84" i="16"/>
  <c r="DX84" i="16"/>
  <c r="DB84" i="16"/>
  <c r="CQ84" i="16"/>
  <c r="CF84" i="16"/>
  <c r="BJ84" i="16"/>
  <c r="AY84" i="16"/>
  <c r="AZ84" i="16"/>
  <c r="BA84" i="16"/>
  <c r="D149" i="10"/>
  <c r="FB242" i="16"/>
  <c r="AV169" i="16"/>
  <c r="BX169" i="16"/>
  <c r="DW169" i="16"/>
  <c r="V169" i="16"/>
  <c r="K169" i="16"/>
  <c r="BU169" i="16"/>
  <c r="BJ169" i="16"/>
  <c r="BK169" i="16"/>
  <c r="O156" i="21"/>
  <c r="N156" i="21" s="1"/>
  <c r="P158" i="21"/>
  <c r="Q158" i="21" s="1"/>
  <c r="EH84" i="16"/>
  <c r="EI84" i="16"/>
  <c r="EJ84" i="16"/>
  <c r="DY84" i="16"/>
  <c r="DN84" i="16"/>
  <c r="DC84" i="16"/>
  <c r="CR84" i="16"/>
  <c r="CG84" i="16"/>
  <c r="BV84" i="16"/>
  <c r="BK84" i="16"/>
  <c r="BL84" i="16"/>
  <c r="BM84" i="16"/>
  <c r="D161" i="10"/>
  <c r="FB254" i="16"/>
  <c r="DI169" i="16"/>
  <c r="AC169" i="16"/>
  <c r="CJ169" i="16"/>
  <c r="EH169" i="16"/>
  <c r="EI169" i="16"/>
  <c r="AS169" i="16"/>
  <c r="AH169" i="16"/>
  <c r="W169" i="16"/>
  <c r="CR169" i="16"/>
  <c r="CG169" i="16"/>
  <c r="BV169" i="16"/>
  <c r="BW169" i="16"/>
  <c r="J84" i="10"/>
  <c r="N178" i="16"/>
  <c r="CS178" i="16"/>
  <c r="CI178" i="16"/>
  <c r="CJ178" i="16"/>
  <c r="CK178" i="16"/>
  <c r="CL178" i="16"/>
  <c r="CM178" i="16"/>
  <c r="CB178" i="16"/>
  <c r="BQ178" i="16"/>
  <c r="BF178" i="16"/>
  <c r="AU178" i="16"/>
  <c r="AJ178" i="16"/>
  <c r="BD176" i="16"/>
  <c r="DK176" i="16"/>
  <c r="DA176" i="16"/>
  <c r="CP176" i="16"/>
  <c r="CE176" i="16"/>
  <c r="BT176" i="16"/>
  <c r="BI176" i="16"/>
  <c r="AX176" i="16"/>
  <c r="AY176" i="16"/>
  <c r="AZ176" i="16"/>
  <c r="BA176" i="16"/>
  <c r="BB176" i="16"/>
  <c r="BY177" i="16"/>
  <c r="ER177" i="16"/>
  <c r="ET177" i="16"/>
  <c r="EU177" i="16"/>
  <c r="EJ177" i="16"/>
  <c r="DY177" i="16"/>
  <c r="DN177" i="16"/>
  <c r="DC177" i="16"/>
  <c r="CR177" i="16"/>
  <c r="CG177" i="16"/>
  <c r="BV177" i="16"/>
  <c r="BW177" i="16"/>
  <c r="G78" i="10"/>
  <c r="H83" i="10"/>
  <c r="N170" i="16"/>
  <c r="DQ170" i="16"/>
  <c r="DG170" i="16"/>
  <c r="DH170" i="16"/>
  <c r="DI170" i="16"/>
  <c r="DJ170" i="16"/>
  <c r="DK170" i="16"/>
  <c r="CZ170" i="16"/>
  <c r="CO170" i="16"/>
  <c r="CD170" i="16"/>
  <c r="BS170" i="16"/>
  <c r="BH170" i="16"/>
  <c r="BK179" i="16"/>
  <c r="V179" i="16"/>
  <c r="Y179" i="16"/>
  <c r="Z179" i="16"/>
  <c r="AA179" i="16"/>
  <c r="AO179" i="16"/>
  <c r="BC179" i="16"/>
  <c r="BQ179" i="16"/>
  <c r="CE179" i="16"/>
  <c r="CT179" i="16"/>
  <c r="CU179" i="16"/>
  <c r="CV179" i="16"/>
  <c r="DD179" i="16"/>
  <c r="D99" i="10"/>
  <c r="FB191" i="16"/>
  <c r="AL174" i="16"/>
  <c r="BI174" i="16"/>
  <c r="AY174" i="16"/>
  <c r="AZ174" i="16"/>
  <c r="BA174" i="16"/>
  <c r="BB174" i="16"/>
  <c r="BC174" i="16"/>
  <c r="AR174" i="16"/>
  <c r="AG174" i="16"/>
  <c r="V174" i="16"/>
  <c r="K174" i="16"/>
  <c r="EY174" i="16"/>
  <c r="EN174" i="16"/>
  <c r="FB85" i="16"/>
  <c r="BW85" i="16"/>
  <c r="BX85" i="16"/>
  <c r="BY85" i="16"/>
  <c r="BZ85" i="16"/>
  <c r="CA85" i="16"/>
  <c r="CB85" i="16"/>
  <c r="BQ85" i="16"/>
  <c r="BF85" i="16"/>
  <c r="AU85" i="16"/>
  <c r="AJ85" i="16"/>
  <c r="Y85" i="16"/>
  <c r="AU171" i="16"/>
  <c r="W171" i="16"/>
  <c r="EL171" i="16"/>
  <c r="EB171" i="16"/>
  <c r="DQ171" i="16"/>
  <c r="DF171" i="16"/>
  <c r="DG171" i="16"/>
  <c r="DH171" i="16"/>
  <c r="DI171" i="16"/>
  <c r="DJ171" i="16"/>
  <c r="DK171" i="16"/>
  <c r="CZ171" i="16"/>
  <c r="CO171" i="16"/>
  <c r="EY175" i="16"/>
  <c r="AT175" i="16"/>
  <c r="AJ175" i="16"/>
  <c r="Y175" i="16"/>
  <c r="N175" i="16"/>
  <c r="O175" i="16"/>
  <c r="P175" i="16"/>
  <c r="Q175" i="16"/>
  <c r="R175" i="16"/>
  <c r="S175" i="16"/>
  <c r="H175" i="16"/>
  <c r="EV175" i="16"/>
  <c r="EK175" i="16"/>
  <c r="K181" i="16"/>
  <c r="BG181" i="16"/>
  <c r="EK181" i="16"/>
  <c r="AS181" i="16"/>
  <c r="DM181" i="16"/>
  <c r="AE181" i="16"/>
  <c r="EL181" i="16"/>
  <c r="EB181" i="16"/>
  <c r="EO181" i="16"/>
  <c r="ED181" i="16"/>
  <c r="AZ181" i="16"/>
  <c r="CK181" i="16"/>
  <c r="CL181" i="16"/>
  <c r="CO168" i="16"/>
  <c r="BP168" i="16"/>
  <c r="EM168" i="16"/>
  <c r="AS168" i="16"/>
  <c r="BC168" i="16"/>
  <c r="BF168" i="16"/>
  <c r="AV168" i="16"/>
  <c r="BI168" i="16"/>
  <c r="AX168" i="16"/>
  <c r="AZ168" i="16"/>
  <c r="BM168" i="16"/>
  <c r="BN168" i="16"/>
  <c r="DR171" i="16"/>
  <c r="DA171" i="16"/>
  <c r="H84" i="10"/>
  <c r="EG171" i="16"/>
  <c r="EX84" i="16"/>
  <c r="CV84" i="16"/>
  <c r="DU169" i="16"/>
  <c r="BG169" i="16"/>
  <c r="DG169" i="16"/>
  <c r="O43" i="10"/>
  <c r="Q43" i="10"/>
  <c r="I43" i="10"/>
  <c r="H43" i="10"/>
  <c r="L43" i="10"/>
  <c r="K43" i="10"/>
  <c r="S43" i="10"/>
  <c r="M43" i="10"/>
  <c r="J43" i="10"/>
  <c r="R43" i="10"/>
  <c r="G43" i="10"/>
  <c r="P43" i="10"/>
  <c r="N43" i="10"/>
  <c r="DK179" i="16"/>
  <c r="BJ179" i="16"/>
  <c r="BL179" i="16"/>
  <c r="BM179" i="16"/>
  <c r="BN179" i="16"/>
  <c r="CB179" i="16"/>
  <c r="CP179" i="16"/>
  <c r="DE179" i="16"/>
  <c r="DS179" i="16"/>
  <c r="EG179" i="16"/>
  <c r="EH179" i="16"/>
  <c r="EI179" i="16"/>
  <c r="EN179" i="16"/>
  <c r="J106" i="20"/>
  <c r="H45" i="20"/>
  <c r="D90" i="10"/>
  <c r="FB182" i="16"/>
  <c r="O100" i="18"/>
  <c r="L109" i="21"/>
  <c r="L104" i="21"/>
  <c r="BS171" i="16"/>
  <c r="AH171" i="16"/>
  <c r="X171" i="16"/>
  <c r="M171" i="16"/>
  <c r="FA171" i="16"/>
  <c r="EP171" i="16"/>
  <c r="EQ171" i="16"/>
  <c r="ER171" i="16"/>
  <c r="ES171" i="16"/>
  <c r="ET171" i="16"/>
  <c r="EU171" i="16"/>
  <c r="EJ171" i="16"/>
  <c r="DY171" i="16"/>
  <c r="G87" i="10"/>
  <c r="AU175" i="16"/>
  <c r="CD175" i="16"/>
  <c r="BT175" i="16"/>
  <c r="BI175" i="16"/>
  <c r="AX175" i="16"/>
  <c r="AY175" i="16"/>
  <c r="AZ175" i="16"/>
  <c r="BA175" i="16"/>
  <c r="BB175" i="16"/>
  <c r="BC175" i="16"/>
  <c r="AR175" i="16"/>
  <c r="AG175" i="16"/>
  <c r="BD168" i="16"/>
  <c r="BG168" i="16"/>
  <c r="I168" i="16"/>
  <c r="BW168" i="16"/>
  <c r="EW168" i="16"/>
  <c r="CM168" i="16"/>
  <c r="CP168" i="16"/>
  <c r="CF168" i="16"/>
  <c r="CS168" i="16"/>
  <c r="CH168" i="16"/>
  <c r="CJ168" i="16"/>
  <c r="CW168" i="16"/>
  <c r="CX168" i="16"/>
  <c r="J171" i="16"/>
  <c r="DL171" i="16"/>
  <c r="G89" i="10"/>
  <c r="L171" i="16"/>
  <c r="EI171" i="16"/>
  <c r="U84" i="16"/>
  <c r="D152" i="10"/>
  <c r="FB245" i="16"/>
  <c r="DQ169" i="16"/>
  <c r="AP84" i="16"/>
  <c r="AQ84" i="16"/>
  <c r="AR84" i="16"/>
  <c r="AG84" i="16"/>
  <c r="V84" i="16"/>
  <c r="K84" i="16"/>
  <c r="EY84" i="16"/>
  <c r="EN84" i="16"/>
  <c r="EC84" i="16"/>
  <c r="DR84" i="16"/>
  <c r="DG84" i="16"/>
  <c r="DH84" i="16"/>
  <c r="DI84" i="16"/>
  <c r="H217" i="20"/>
  <c r="G217" i="20" s="1"/>
  <c r="D231" i="20"/>
  <c r="I218" i="20"/>
  <c r="D157" i="10"/>
  <c r="FB250" i="16"/>
  <c r="BY169" i="16"/>
  <c r="R169" i="16"/>
  <c r="AF169" i="16"/>
  <c r="EF169" i="16"/>
  <c r="AQ169" i="16"/>
  <c r="CZ169" i="16"/>
  <c r="CO169" i="16"/>
  <c r="CD169" i="16"/>
  <c r="BS169" i="16"/>
  <c r="EN169" i="16"/>
  <c r="EC169" i="16"/>
  <c r="DR169" i="16"/>
  <c r="DS169" i="16"/>
  <c r="K84" i="10"/>
  <c r="BJ178" i="16"/>
  <c r="EO178" i="16"/>
  <c r="EE178" i="16"/>
  <c r="EF178" i="16"/>
  <c r="EG178" i="16"/>
  <c r="EH178" i="16"/>
  <c r="EI178" i="16"/>
  <c r="DX178" i="16"/>
  <c r="DM178" i="16"/>
  <c r="DB178" i="16"/>
  <c r="CQ178" i="16"/>
  <c r="CF178" i="16"/>
  <c r="O118" i="18"/>
  <c r="J85" i="10"/>
  <c r="G95" i="18"/>
  <c r="H95" i="18" s="1"/>
  <c r="L73" i="18"/>
  <c r="N73" i="18" s="1"/>
  <c r="K73" i="18"/>
  <c r="J73" i="18"/>
  <c r="O73" i="18"/>
  <c r="H73" i="18"/>
  <c r="M73" i="18" s="1"/>
  <c r="CZ176" i="16"/>
  <c r="S176" i="16"/>
  <c r="I176" i="16"/>
  <c r="EW176" i="16"/>
  <c r="EL176" i="16"/>
  <c r="EA176" i="16"/>
  <c r="DP176" i="16"/>
  <c r="DE176" i="16"/>
  <c r="CT176" i="16"/>
  <c r="CU176" i="16"/>
  <c r="CV176" i="16"/>
  <c r="CW176" i="16"/>
  <c r="CX176" i="16"/>
  <c r="J89" i="10"/>
  <c r="DU177" i="16"/>
  <c r="AZ177" i="16"/>
  <c r="BB177" i="16"/>
  <c r="BC177" i="16"/>
  <c r="AR177" i="16"/>
  <c r="AG177" i="16"/>
  <c r="V177" i="16"/>
  <c r="K177" i="16"/>
  <c r="EY177" i="16"/>
  <c r="EN177" i="16"/>
  <c r="EC177" i="16"/>
  <c r="DR177" i="16"/>
  <c r="DS177" i="16"/>
  <c r="G94" i="18"/>
  <c r="K72" i="18"/>
  <c r="H72" i="18"/>
  <c r="M72" i="18" s="1"/>
  <c r="O72" i="18"/>
  <c r="J72" i="18"/>
  <c r="L72" i="18"/>
  <c r="N72" i="18" s="1"/>
  <c r="AX170" i="16"/>
  <c r="Y170" i="16"/>
  <c r="O170" i="16"/>
  <c r="P170" i="16"/>
  <c r="Q170" i="16"/>
  <c r="R170" i="16"/>
  <c r="S170" i="16"/>
  <c r="H170" i="16"/>
  <c r="EV170" i="16"/>
  <c r="EK170" i="16"/>
  <c r="DZ170" i="16"/>
  <c r="DO170" i="16"/>
  <c r="DD170" i="16"/>
  <c r="DX179" i="16"/>
  <c r="BW179" i="16"/>
  <c r="BY179" i="16"/>
  <c r="BZ179" i="16"/>
  <c r="CA179" i="16"/>
  <c r="CO179" i="16"/>
  <c r="DC179" i="16"/>
  <c r="DR179" i="16"/>
  <c r="EF179" i="16"/>
  <c r="ET179" i="16"/>
  <c r="EU179" i="16"/>
  <c r="EV179" i="16"/>
  <c r="EZ179" i="16"/>
  <c r="D100" i="10"/>
  <c r="FB192" i="16"/>
  <c r="CH174" i="16"/>
  <c r="DE174" i="16"/>
  <c r="CU174" i="16"/>
  <c r="CV174" i="16"/>
  <c r="CW174" i="16"/>
  <c r="CX174" i="16"/>
  <c r="CY174" i="16"/>
  <c r="CN174" i="16"/>
  <c r="CC174" i="16"/>
  <c r="BR174" i="16"/>
  <c r="BG174" i="16"/>
  <c r="AV174" i="16"/>
  <c r="BJ85" i="16"/>
  <c r="DS85" i="16"/>
  <c r="DT85" i="16"/>
  <c r="DU85" i="16"/>
  <c r="DV85" i="16"/>
  <c r="DW85" i="16"/>
  <c r="DX85" i="16"/>
  <c r="DM85" i="16"/>
  <c r="DB85" i="16"/>
  <c r="CQ85" i="16"/>
  <c r="CF85" i="16"/>
  <c r="BU85" i="16"/>
  <c r="CE171" i="16"/>
  <c r="AT171" i="16"/>
  <c r="AJ171" i="16"/>
  <c r="Y171" i="16"/>
  <c r="N171" i="16"/>
  <c r="O171" i="16"/>
  <c r="P171" i="16"/>
  <c r="Q171" i="16"/>
  <c r="R171" i="16"/>
  <c r="S171" i="16"/>
  <c r="H171" i="16"/>
  <c r="EV171" i="16"/>
  <c r="EK171" i="16"/>
  <c r="J87" i="10"/>
  <c r="BG175" i="16"/>
  <c r="CP175" i="16"/>
  <c r="CF175" i="16"/>
  <c r="BU175" i="16"/>
  <c r="BJ175" i="16"/>
  <c r="BK175" i="16"/>
  <c r="BL175" i="16"/>
  <c r="BM175" i="16"/>
  <c r="BN175" i="16"/>
  <c r="BO175" i="16"/>
  <c r="BD175" i="16"/>
  <c r="AS175" i="16"/>
  <c r="O81" i="18"/>
  <c r="DY181" i="16"/>
  <c r="AI181" i="16"/>
  <c r="DA181" i="16"/>
  <c r="W181" i="16"/>
  <c r="CD181" i="16"/>
  <c r="CA181" i="16"/>
  <c r="AJ181" i="16"/>
  <c r="AW181" i="16"/>
  <c r="AL181" i="16"/>
  <c r="CU181" i="16"/>
  <c r="CV181" i="16"/>
  <c r="EG181" i="16"/>
  <c r="EH181" i="16"/>
  <c r="CN168" i="16"/>
  <c r="CQ168" i="16"/>
  <c r="AG168" i="16"/>
  <c r="DG168" i="16"/>
  <c r="Q168" i="16"/>
  <c r="CY168" i="16"/>
  <c r="DB168" i="16"/>
  <c r="CR168" i="16"/>
  <c r="DE168" i="16"/>
  <c r="CT168" i="16"/>
  <c r="CV168" i="16"/>
  <c r="DI168" i="16"/>
  <c r="DJ168" i="16"/>
  <c r="Q44" i="10"/>
  <c r="H44" i="10"/>
  <c r="R44" i="10"/>
  <c r="I44" i="10"/>
  <c r="M44" i="10"/>
  <c r="N44" i="10"/>
  <c r="L44" i="10"/>
  <c r="G44" i="10"/>
  <c r="P44" i="10"/>
  <c r="O44" i="10"/>
  <c r="K44" i="10"/>
  <c r="S44" i="10"/>
  <c r="J44" i="10"/>
  <c r="EX171" i="16"/>
  <c r="DU171" i="16"/>
  <c r="ED171" i="16"/>
  <c r="DM171" i="16"/>
  <c r="J84" i="16"/>
  <c r="G232" i="20"/>
  <c r="J219" i="20"/>
  <c r="BR169" i="16"/>
  <c r="L84" i="16"/>
  <c r="DU84" i="16"/>
  <c r="AP169" i="16"/>
  <c r="CE169" i="16"/>
  <c r="DN178" i="16"/>
  <c r="EK179" i="16"/>
  <c r="CJ179" i="16"/>
  <c r="CL179" i="16"/>
  <c r="CM179" i="16"/>
  <c r="CN179" i="16"/>
  <c r="DB179" i="16"/>
  <c r="DQ179" i="16"/>
  <c r="EE179" i="16"/>
  <c r="ES179" i="16"/>
  <c r="H179" i="16"/>
  <c r="I179" i="16"/>
  <c r="X179" i="16"/>
  <c r="L47" i="20"/>
  <c r="L122" i="20" s="1"/>
  <c r="K122" i="20"/>
  <c r="G76" i="10"/>
  <c r="CQ171" i="16"/>
  <c r="BF171" i="16"/>
  <c r="AV171" i="16"/>
  <c r="AK171" i="16"/>
  <c r="Z171" i="16"/>
  <c r="AA171" i="16"/>
  <c r="AB171" i="16"/>
  <c r="AC171" i="16"/>
  <c r="AD171" i="16"/>
  <c r="AE171" i="16"/>
  <c r="T171" i="16"/>
  <c r="I171" i="16"/>
  <c r="EW171" i="16"/>
  <c r="I87" i="10"/>
  <c r="BS175" i="16"/>
  <c r="DB175" i="16"/>
  <c r="CR175" i="16"/>
  <c r="CG175" i="16"/>
  <c r="BV175" i="16"/>
  <c r="BW175" i="16"/>
  <c r="BX175" i="16"/>
  <c r="BY175" i="16"/>
  <c r="BZ175" i="16"/>
  <c r="CA175" i="16"/>
  <c r="BP175" i="16"/>
  <c r="BE175" i="16"/>
  <c r="J181" i="16"/>
  <c r="BK181" i="16"/>
  <c r="EM181" i="16"/>
  <c r="AT181" i="16"/>
  <c r="DN181" i="16"/>
  <c r="CM181" i="16"/>
  <c r="AV181" i="16"/>
  <c r="BI181" i="16"/>
  <c r="AX181" i="16"/>
  <c r="DG181" i="16"/>
  <c r="DH181" i="16"/>
  <c r="ES181" i="16"/>
  <c r="ET181" i="16"/>
  <c r="DX168" i="16"/>
  <c r="EA168" i="16"/>
  <c r="BQ168" i="16"/>
  <c r="EQ168" i="16"/>
  <c r="AU168" i="16"/>
  <c r="DK168" i="16"/>
  <c r="DN168" i="16"/>
  <c r="DD168" i="16"/>
  <c r="DQ168" i="16"/>
  <c r="DF168" i="16"/>
  <c r="DH168" i="16"/>
  <c r="DU168" i="16"/>
  <c r="DV168" i="16"/>
  <c r="D45" i="10"/>
  <c r="FC86" i="16"/>
  <c r="E47" i="16"/>
  <c r="EC171" i="16"/>
  <c r="DV171" i="16"/>
  <c r="BG171" i="16"/>
  <c r="EM84" i="16"/>
  <c r="AJ169" i="16"/>
  <c r="CC169" i="16"/>
  <c r="DF169" i="16"/>
  <c r="BD84" i="16"/>
  <c r="W84" i="16"/>
  <c r="EO84" i="16"/>
  <c r="DS84" i="16"/>
  <c r="BB169" i="16"/>
  <c r="DA169" i="16"/>
  <c r="ED169" i="16"/>
  <c r="ET178" i="16"/>
  <c r="DC178" i="16"/>
  <c r="K272" i="15"/>
  <c r="K267" i="15"/>
  <c r="K274" i="15"/>
  <c r="K262" i="15"/>
  <c r="K269" i="15"/>
  <c r="K264" i="15"/>
  <c r="K271" i="15"/>
  <c r="K266" i="15"/>
  <c r="K273" i="15"/>
  <c r="K261" i="15"/>
  <c r="G355" i="15"/>
  <c r="K268" i="15"/>
  <c r="K263" i="15"/>
  <c r="K265" i="15"/>
  <c r="K270" i="15"/>
  <c r="BN84" i="16"/>
  <c r="BO84" i="16"/>
  <c r="BP84" i="16"/>
  <c r="BE84" i="16"/>
  <c r="AT84" i="16"/>
  <c r="AI84" i="16"/>
  <c r="X84" i="16"/>
  <c r="M84" i="16"/>
  <c r="FA84" i="16"/>
  <c r="EP84" i="16"/>
  <c r="EE84" i="16"/>
  <c r="EF84" i="16"/>
  <c r="EG84" i="16"/>
  <c r="J77" i="10"/>
  <c r="O71" i="18"/>
  <c r="D162" i="10"/>
  <c r="FB255" i="16"/>
  <c r="CK169" i="16"/>
  <c r="EG169" i="16"/>
  <c r="P169" i="16"/>
  <c r="BN169" i="16"/>
  <c r="BO169" i="16"/>
  <c r="DX169" i="16"/>
  <c r="DM169" i="16"/>
  <c r="DB169" i="16"/>
  <c r="CQ169" i="16"/>
  <c r="M169" i="16"/>
  <c r="FA169" i="16"/>
  <c r="EP169" i="16"/>
  <c r="EQ169" i="16"/>
  <c r="BV178" i="16"/>
  <c r="Y178" i="16"/>
  <c r="O178" i="16"/>
  <c r="P178" i="16"/>
  <c r="Q178" i="16"/>
  <c r="R178" i="16"/>
  <c r="S178" i="16"/>
  <c r="H178" i="16"/>
  <c r="EV178" i="16"/>
  <c r="EK178" i="16"/>
  <c r="DZ178" i="16"/>
  <c r="DO178" i="16"/>
  <c r="DD178" i="16"/>
  <c r="I85" i="10"/>
  <c r="EJ176" i="16"/>
  <c r="AQ176" i="16"/>
  <c r="AG176" i="16"/>
  <c r="V176" i="16"/>
  <c r="K176" i="16"/>
  <c r="EY176" i="16"/>
  <c r="EN176" i="16"/>
  <c r="EC176" i="16"/>
  <c r="DR176" i="16"/>
  <c r="DS176" i="16"/>
  <c r="DT176" i="16"/>
  <c r="DU176" i="16"/>
  <c r="DV176" i="16"/>
  <c r="H89" i="10"/>
  <c r="ES177" i="16"/>
  <c r="BX177" i="16"/>
  <c r="BZ177" i="16"/>
  <c r="CA177" i="16"/>
  <c r="BP177" i="16"/>
  <c r="BE177" i="16"/>
  <c r="AT177" i="16"/>
  <c r="AI177" i="16"/>
  <c r="X177" i="16"/>
  <c r="M177" i="16"/>
  <c r="FA177" i="16"/>
  <c r="EP177" i="16"/>
  <c r="EQ177" i="16"/>
  <c r="CH170" i="16"/>
  <c r="AW170" i="16"/>
  <c r="AM170" i="16"/>
  <c r="AN170" i="16"/>
  <c r="AO170" i="16"/>
  <c r="AP170" i="16"/>
  <c r="AQ170" i="16"/>
  <c r="AF170" i="16"/>
  <c r="U170" i="16"/>
  <c r="J170" i="16"/>
  <c r="EX170" i="16"/>
  <c r="EM170" i="16"/>
  <c r="EB170" i="16"/>
  <c r="E20" i="5"/>
  <c r="H156" i="20"/>
  <c r="L152" i="20"/>
  <c r="L153" i="20"/>
  <c r="EX179" i="16"/>
  <c r="CW179" i="16"/>
  <c r="CY179" i="16"/>
  <c r="CZ179" i="16"/>
  <c r="DA179" i="16"/>
  <c r="DO179" i="16"/>
  <c r="ED179" i="16"/>
  <c r="ER179" i="16"/>
  <c r="S179" i="16"/>
  <c r="T179" i="16"/>
  <c r="U179" i="16"/>
  <c r="AJ179" i="16"/>
  <c r="H82" i="10"/>
  <c r="H76" i="10"/>
  <c r="DF174" i="16"/>
  <c r="EC174" i="16"/>
  <c r="DS174" i="16"/>
  <c r="DT174" i="16"/>
  <c r="DU174" i="16"/>
  <c r="DV174" i="16"/>
  <c r="DW174" i="16"/>
  <c r="DL174" i="16"/>
  <c r="DA174" i="16"/>
  <c r="CP174" i="16"/>
  <c r="CE174" i="16"/>
  <c r="BT174" i="16"/>
  <c r="DF85" i="16"/>
  <c r="CH85" i="16"/>
  <c r="EQ85" i="16"/>
  <c r="ER85" i="16"/>
  <c r="ES85" i="16"/>
  <c r="ET85" i="16"/>
  <c r="EU85" i="16"/>
  <c r="EV85" i="16"/>
  <c r="EK85" i="16"/>
  <c r="DZ85" i="16"/>
  <c r="DO85" i="16"/>
  <c r="DD85" i="16"/>
  <c r="CS85" i="16"/>
  <c r="DC171" i="16"/>
  <c r="BR171" i="16"/>
  <c r="BH171" i="16"/>
  <c r="AW171" i="16"/>
  <c r="AL171" i="16"/>
  <c r="AM171" i="16"/>
  <c r="AN171" i="16"/>
  <c r="AO171" i="16"/>
  <c r="AP171" i="16"/>
  <c r="AQ171" i="16"/>
  <c r="AF171" i="16"/>
  <c r="U171" i="16"/>
  <c r="CE175" i="16"/>
  <c r="DN175" i="16"/>
  <c r="DD175" i="16"/>
  <c r="CS175" i="16"/>
  <c r="CH175" i="16"/>
  <c r="CI175" i="16"/>
  <c r="CJ175" i="16"/>
  <c r="CK175" i="16"/>
  <c r="CL175" i="16"/>
  <c r="CM175" i="16"/>
  <c r="CB175" i="16"/>
  <c r="BQ175" i="16"/>
  <c r="O82" i="18"/>
  <c r="AF181" i="16"/>
  <c r="CQ181" i="16"/>
  <c r="U181" i="16"/>
  <c r="CB181" i="16"/>
  <c r="I181" i="16"/>
  <c r="CY181" i="16"/>
  <c r="BH181" i="16"/>
  <c r="BU181" i="16"/>
  <c r="BJ181" i="16"/>
  <c r="DS181" i="16"/>
  <c r="DT181" i="16"/>
  <c r="R181" i="16"/>
  <c r="T168" i="16"/>
  <c r="AA168" i="16"/>
  <c r="DA168" i="16"/>
  <c r="M168" i="16"/>
  <c r="CE168" i="16"/>
  <c r="DW168" i="16"/>
  <c r="DZ168" i="16"/>
  <c r="DP168" i="16"/>
  <c r="EC168" i="16"/>
  <c r="DR168" i="16"/>
  <c r="DT168" i="16"/>
  <c r="EG168" i="16"/>
  <c r="EH168" i="16"/>
  <c r="O80" i="18"/>
  <c r="D154" i="10"/>
  <c r="FB247" i="16"/>
  <c r="EZ171" i="16"/>
  <c r="EF171" i="16"/>
  <c r="DX171" i="16"/>
  <c r="R84" i="16"/>
  <c r="EB84" i="16"/>
  <c r="AE169" i="16"/>
  <c r="BC84" i="16"/>
  <c r="AH84" i="16"/>
  <c r="ED84" i="16"/>
  <c r="D150" i="10"/>
  <c r="FB243" i="16"/>
  <c r="BC169" i="16"/>
  <c r="EZ169" i="16"/>
  <c r="DY178" i="16"/>
  <c r="BZ84" i="16"/>
  <c r="CA84" i="16"/>
  <c r="CB84" i="16"/>
  <c r="BQ84" i="16"/>
  <c r="BF84" i="16"/>
  <c r="AU84" i="16"/>
  <c r="AJ84" i="16"/>
  <c r="Y84" i="16"/>
  <c r="N84" i="16"/>
  <c r="FB84" i="16"/>
  <c r="EQ84" i="16"/>
  <c r="ER84" i="16"/>
  <c r="ES84" i="16"/>
  <c r="K77" i="10"/>
  <c r="D151" i="10"/>
  <c r="FB244" i="16"/>
  <c r="D155" i="10"/>
  <c r="FB248" i="16"/>
  <c r="H169" i="16"/>
  <c r="T169" i="16"/>
  <c r="AB169" i="16"/>
  <c r="BZ169" i="16"/>
  <c r="CA169" i="16"/>
  <c r="EJ169" i="16"/>
  <c r="DY169" i="16"/>
  <c r="DN169" i="16"/>
  <c r="DC169" i="16"/>
  <c r="Y169" i="16"/>
  <c r="N169" i="16"/>
  <c r="O169" i="16"/>
  <c r="CT178" i="16"/>
  <c r="AK178" i="16"/>
  <c r="AA178" i="16"/>
  <c r="AB178" i="16"/>
  <c r="AC178" i="16"/>
  <c r="AD178" i="16"/>
  <c r="AE178" i="16"/>
  <c r="T178" i="16"/>
  <c r="I178" i="16"/>
  <c r="EW178" i="16"/>
  <c r="EL178" i="16"/>
  <c r="EA178" i="16"/>
  <c r="DP178" i="16"/>
  <c r="G116" i="18"/>
  <c r="H116" i="18" s="1"/>
  <c r="K94" i="18"/>
  <c r="H94" i="18"/>
  <c r="M94" i="18" s="1"/>
  <c r="L94" i="18"/>
  <c r="N94" i="18" s="1"/>
  <c r="J94" i="18"/>
  <c r="H176" i="16"/>
  <c r="BC176" i="16"/>
  <c r="AS176" i="16"/>
  <c r="AH176" i="16"/>
  <c r="W176" i="16"/>
  <c r="L176" i="16"/>
  <c r="EZ176" i="16"/>
  <c r="EO176" i="16"/>
  <c r="ED176" i="16"/>
  <c r="EE176" i="16"/>
  <c r="EF176" i="16"/>
  <c r="EG176" i="16"/>
  <c r="EH176" i="16"/>
  <c r="Q177" i="16"/>
  <c r="CJ177" i="16"/>
  <c r="CL177" i="16"/>
  <c r="CM177" i="16"/>
  <c r="CB177" i="16"/>
  <c r="BQ177" i="16"/>
  <c r="BF177" i="16"/>
  <c r="AU177" i="16"/>
  <c r="AJ177" i="16"/>
  <c r="Y177" i="16"/>
  <c r="N177" i="16"/>
  <c r="O177" i="16"/>
  <c r="CT170" i="16"/>
  <c r="BI170" i="16"/>
  <c r="AY170" i="16"/>
  <c r="AZ170" i="16"/>
  <c r="BA170" i="16"/>
  <c r="BB170" i="16"/>
  <c r="BC170" i="16"/>
  <c r="AR170" i="16"/>
  <c r="AG170" i="16"/>
  <c r="V170" i="16"/>
  <c r="K170" i="16"/>
  <c r="EY170" i="16"/>
  <c r="EN170" i="16"/>
  <c r="K212" i="15"/>
  <c r="K202" i="15"/>
  <c r="I129" i="18" s="1"/>
  <c r="K204" i="15"/>
  <c r="G352" i="15"/>
  <c r="K211" i="15"/>
  <c r="K213" i="15"/>
  <c r="K203" i="15"/>
  <c r="K210" i="15"/>
  <c r="C36" i="5"/>
  <c r="D36" i="5" s="1"/>
  <c r="K179" i="16"/>
  <c r="DJ179" i="16"/>
  <c r="DL179" i="16"/>
  <c r="DM179" i="16"/>
  <c r="DN179" i="16"/>
  <c r="EC179" i="16"/>
  <c r="EQ179" i="16"/>
  <c r="R179" i="16"/>
  <c r="AF179" i="16"/>
  <c r="AG179" i="16"/>
  <c r="AH179" i="16"/>
  <c r="AV179" i="16"/>
  <c r="I82" i="10"/>
  <c r="I76" i="10"/>
  <c r="DR174" i="16"/>
  <c r="EO174" i="16"/>
  <c r="EE174" i="16"/>
  <c r="EF174" i="16"/>
  <c r="EG174" i="16"/>
  <c r="EH174" i="16"/>
  <c r="EI174" i="16"/>
  <c r="DX174" i="16"/>
  <c r="DM174" i="16"/>
  <c r="DB174" i="16"/>
  <c r="CQ174" i="16"/>
  <c r="CF174" i="16"/>
  <c r="CT85" i="16"/>
  <c r="O85" i="16"/>
  <c r="P85" i="16"/>
  <c r="Q85" i="16"/>
  <c r="R85" i="16"/>
  <c r="S85" i="16"/>
  <c r="T85" i="16"/>
  <c r="I85" i="16"/>
  <c r="EW85" i="16"/>
  <c r="EL85" i="16"/>
  <c r="EA85" i="16"/>
  <c r="DP85" i="16"/>
  <c r="DE85" i="16"/>
  <c r="DO171" i="16"/>
  <c r="CD171" i="16"/>
  <c r="BT171" i="16"/>
  <c r="BI171" i="16"/>
  <c r="AX171" i="16"/>
  <c r="AY171" i="16"/>
  <c r="AZ171" i="16"/>
  <c r="BA171" i="16"/>
  <c r="BB171" i="16"/>
  <c r="BC171" i="16"/>
  <c r="AR171" i="16"/>
  <c r="AG171" i="16"/>
  <c r="G79" i="10"/>
  <c r="CQ175" i="16"/>
  <c r="DZ175" i="16"/>
  <c r="DP175" i="16"/>
  <c r="DE175" i="16"/>
  <c r="CT175" i="16"/>
  <c r="CU175" i="16"/>
  <c r="CV175" i="16"/>
  <c r="CW175" i="16"/>
  <c r="CX175" i="16"/>
  <c r="CY175" i="16"/>
  <c r="CN175" i="16"/>
  <c r="CC175" i="16"/>
  <c r="BE181" i="16"/>
  <c r="EJ181" i="16"/>
  <c r="AR181" i="16"/>
  <c r="DL181" i="16"/>
  <c r="AC181" i="16"/>
  <c r="DK181" i="16"/>
  <c r="BT181" i="16"/>
  <c r="CG181" i="16"/>
  <c r="BV181" i="16"/>
  <c r="EE181" i="16"/>
  <c r="EF181" i="16"/>
  <c r="AD181" i="16"/>
  <c r="AY168" i="16"/>
  <c r="BK168" i="16"/>
  <c r="EK168" i="16"/>
  <c r="AR168" i="16"/>
  <c r="DO168" i="16"/>
  <c r="EI168" i="16"/>
  <c r="EL168" i="16"/>
  <c r="EB168" i="16"/>
  <c r="EO168" i="16"/>
  <c r="ED168" i="16"/>
  <c r="EF168" i="16"/>
  <c r="ES168" i="16"/>
  <c r="ET168" i="16"/>
  <c r="DW171" i="16"/>
  <c r="V171" i="16"/>
  <c r="CU84" i="16"/>
  <c r="BP169" i="16"/>
  <c r="H85" i="10"/>
  <c r="I89" i="10"/>
  <c r="ER169" i="16"/>
  <c r="H159" i="20"/>
  <c r="E23" i="5"/>
  <c r="L158" i="20"/>
  <c r="CM84" i="16"/>
  <c r="BR84" i="16"/>
  <c r="AV84" i="16"/>
  <c r="AK84" i="16"/>
  <c r="P84" i="16"/>
  <c r="Q84" i="16"/>
  <c r="I77" i="10"/>
  <c r="D158" i="10"/>
  <c r="FB251" i="16"/>
  <c r="D160" i="10"/>
  <c r="FB253" i="16"/>
  <c r="AR169" i="16"/>
  <c r="BD169" i="16"/>
  <c r="AN169" i="16"/>
  <c r="CL169" i="16"/>
  <c r="CM169" i="16"/>
  <c r="EV169" i="16"/>
  <c r="EK169" i="16"/>
  <c r="DZ169" i="16"/>
  <c r="DO169" i="16"/>
  <c r="AK169" i="16"/>
  <c r="Z169" i="16"/>
  <c r="AA169" i="16"/>
  <c r="DF178" i="16"/>
  <c r="AW178" i="16"/>
  <c r="AM178" i="16"/>
  <c r="AN178" i="16"/>
  <c r="AO178" i="16"/>
  <c r="AP178" i="16"/>
  <c r="AQ178" i="16"/>
  <c r="AF178" i="16"/>
  <c r="U178" i="16"/>
  <c r="J178" i="16"/>
  <c r="EX178" i="16"/>
  <c r="EM178" i="16"/>
  <c r="EB178" i="16"/>
  <c r="EV176" i="16"/>
  <c r="BO176" i="16"/>
  <c r="BE176" i="16"/>
  <c r="AT176" i="16"/>
  <c r="AI176" i="16"/>
  <c r="X176" i="16"/>
  <c r="M176" i="16"/>
  <c r="FA176" i="16"/>
  <c r="EP176" i="16"/>
  <c r="EQ176" i="16"/>
  <c r="ER176" i="16"/>
  <c r="ES176" i="16"/>
  <c r="ET176" i="16"/>
  <c r="AC177" i="16"/>
  <c r="CV177" i="16"/>
  <c r="CX177" i="16"/>
  <c r="CY177" i="16"/>
  <c r="CN177" i="16"/>
  <c r="CC177" i="16"/>
  <c r="BR177" i="16"/>
  <c r="BG177" i="16"/>
  <c r="AV177" i="16"/>
  <c r="AK177" i="16"/>
  <c r="Z177" i="16"/>
  <c r="AA177" i="16"/>
  <c r="K83" i="10"/>
  <c r="DF170" i="16"/>
  <c r="BU170" i="16"/>
  <c r="BK170" i="16"/>
  <c r="BL170" i="16"/>
  <c r="BM170" i="16"/>
  <c r="BN170" i="16"/>
  <c r="BO170" i="16"/>
  <c r="BD170" i="16"/>
  <c r="AS170" i="16"/>
  <c r="AH170" i="16"/>
  <c r="W170" i="16"/>
  <c r="L170" i="16"/>
  <c r="EZ170" i="16"/>
  <c r="H165" i="20"/>
  <c r="E29" i="5"/>
  <c r="W179" i="16"/>
  <c r="DW179" i="16"/>
  <c r="DY179" i="16"/>
  <c r="DZ179" i="16"/>
  <c r="EA179" i="16"/>
  <c r="EP179" i="16"/>
  <c r="Q179" i="16"/>
  <c r="AE179" i="16"/>
  <c r="AS179" i="16"/>
  <c r="AT179" i="16"/>
  <c r="AU179" i="16"/>
  <c r="BH179" i="16"/>
  <c r="J82" i="10"/>
  <c r="J76" i="10"/>
  <c r="EP174" i="16"/>
  <c r="M174" i="16"/>
  <c r="FA174" i="16"/>
  <c r="EQ174" i="16"/>
  <c r="ER174" i="16"/>
  <c r="ES174" i="16"/>
  <c r="ET174" i="16"/>
  <c r="EU174" i="16"/>
  <c r="EJ174" i="16"/>
  <c r="DY174" i="16"/>
  <c r="DN174" i="16"/>
  <c r="DC174" i="16"/>
  <c r="CR174" i="16"/>
  <c r="DR85" i="16"/>
  <c r="AA85" i="16"/>
  <c r="AB85" i="16"/>
  <c r="AC85" i="16"/>
  <c r="AD85" i="16"/>
  <c r="AE85" i="16"/>
  <c r="AF85" i="16"/>
  <c r="U85" i="16"/>
  <c r="J85" i="16"/>
  <c r="EX85" i="16"/>
  <c r="EM85" i="16"/>
  <c r="EB85" i="16"/>
  <c r="DQ85" i="16"/>
  <c r="EA171" i="16"/>
  <c r="CP171" i="16"/>
  <c r="CF171" i="16"/>
  <c r="BU171" i="16"/>
  <c r="BJ171" i="16"/>
  <c r="BK171" i="16"/>
  <c r="BL171" i="16"/>
  <c r="BM171" i="16"/>
  <c r="BN171" i="16"/>
  <c r="BO171" i="16"/>
  <c r="BD171" i="16"/>
  <c r="AS171" i="16"/>
  <c r="J79" i="10"/>
  <c r="EA175" i="16"/>
  <c r="DC175" i="16"/>
  <c r="EL175" i="16"/>
  <c r="EB175" i="16"/>
  <c r="DQ175" i="16"/>
  <c r="DF175" i="16"/>
  <c r="DG175" i="16"/>
  <c r="DH175" i="16"/>
  <c r="DI175" i="16"/>
  <c r="DJ175" i="16"/>
  <c r="DK175" i="16"/>
  <c r="CZ175" i="16"/>
  <c r="CO175" i="16"/>
  <c r="CN181" i="16"/>
  <c r="Q181" i="16"/>
  <c r="BR181" i="16"/>
  <c r="EY181" i="16"/>
  <c r="BD181" i="16"/>
  <c r="DW181" i="16"/>
  <c r="CF181" i="16"/>
  <c r="CS181" i="16"/>
  <c r="CH181" i="16"/>
  <c r="EQ181" i="16"/>
  <c r="ER181" i="16"/>
  <c r="AP181" i="16"/>
  <c r="CI168" i="16"/>
  <c r="CU168" i="16"/>
  <c r="J168" i="16"/>
  <c r="CB168" i="16"/>
  <c r="EY168" i="16"/>
  <c r="EU168" i="16"/>
  <c r="EX168" i="16"/>
  <c r="EN168" i="16"/>
  <c r="FA168" i="16"/>
  <c r="EP168" i="16"/>
  <c r="ER168" i="16"/>
  <c r="R168" i="16"/>
  <c r="AI171" i="16"/>
  <c r="O102" i="18"/>
  <c r="D159" i="10"/>
  <c r="FB252" i="16"/>
  <c r="I109" i="18"/>
  <c r="D92" i="10"/>
  <c r="I87" i="18"/>
  <c r="FB184" i="16"/>
  <c r="I131" i="18"/>
  <c r="EO171" i="16"/>
  <c r="EH171" i="16"/>
  <c r="AF84" i="16"/>
  <c r="DQ84" i="16"/>
  <c r="CW84" i="16"/>
  <c r="DT169" i="16"/>
  <c r="BB84" i="16"/>
  <c r="AS84" i="16"/>
  <c r="EZ84" i="16"/>
  <c r="DT84" i="16"/>
  <c r="DL169" i="16"/>
  <c r="EO169" i="16"/>
  <c r="EU178" i="16"/>
  <c r="CN84" i="16"/>
  <c r="BG84" i="16"/>
  <c r="Z84" i="16"/>
  <c r="CZ84" i="16"/>
  <c r="CD84" i="16"/>
  <c r="BH84" i="16"/>
  <c r="AL84" i="16"/>
  <c r="AA84" i="16"/>
  <c r="AC84" i="16"/>
  <c r="D153" i="10"/>
  <c r="FB246" i="16"/>
  <c r="CW169" i="16"/>
  <c r="ES169" i="16"/>
  <c r="AZ169" i="16"/>
  <c r="CX169" i="16"/>
  <c r="CY169" i="16"/>
  <c r="I169" i="16"/>
  <c r="EW169" i="16"/>
  <c r="EL169" i="16"/>
  <c r="EA169" i="16"/>
  <c r="AW169" i="16"/>
  <c r="AL169" i="16"/>
  <c r="AM169" i="16"/>
  <c r="DR178" i="16"/>
  <c r="BI178" i="16"/>
  <c r="AY178" i="16"/>
  <c r="AZ178" i="16"/>
  <c r="BA178" i="16"/>
  <c r="BB178" i="16"/>
  <c r="BC178" i="16"/>
  <c r="AR178" i="16"/>
  <c r="AG178" i="16"/>
  <c r="V178" i="16"/>
  <c r="K178" i="16"/>
  <c r="EY178" i="16"/>
  <c r="EN178" i="16"/>
  <c r="T176" i="16"/>
  <c r="CA176" i="16"/>
  <c r="BQ176" i="16"/>
  <c r="BF176" i="16"/>
  <c r="AU176" i="16"/>
  <c r="AJ176" i="16"/>
  <c r="Y176" i="16"/>
  <c r="N176" i="16"/>
  <c r="O176" i="16"/>
  <c r="P176" i="16"/>
  <c r="Q176" i="16"/>
  <c r="R176" i="16"/>
  <c r="AO177" i="16"/>
  <c r="DH177" i="16"/>
  <c r="DJ177" i="16"/>
  <c r="DK177" i="16"/>
  <c r="CZ177" i="16"/>
  <c r="CO177" i="16"/>
  <c r="CD177" i="16"/>
  <c r="BS177" i="16"/>
  <c r="BH177" i="16"/>
  <c r="AW177" i="16"/>
  <c r="AL177" i="16"/>
  <c r="AM177" i="16"/>
  <c r="J83" i="10"/>
  <c r="DR170" i="16"/>
  <c r="CG170" i="16"/>
  <c r="BW170" i="16"/>
  <c r="BX170" i="16"/>
  <c r="BY170" i="16"/>
  <c r="BZ170" i="16"/>
  <c r="CA170" i="16"/>
  <c r="BP170" i="16"/>
  <c r="BE170" i="16"/>
  <c r="AT170" i="16"/>
  <c r="AI170" i="16"/>
  <c r="X170" i="16"/>
  <c r="O103" i="18"/>
  <c r="O104" i="18"/>
  <c r="L154" i="20"/>
  <c r="O122" i="18"/>
  <c r="AK179" i="16"/>
  <c r="EJ179" i="16"/>
  <c r="EL179" i="16"/>
  <c r="EM179" i="16"/>
  <c r="EO179" i="16"/>
  <c r="P179" i="16"/>
  <c r="AD179" i="16"/>
  <c r="AR179" i="16"/>
  <c r="BF179" i="16"/>
  <c r="BG179" i="16"/>
  <c r="BI179" i="16"/>
  <c r="BT179" i="16"/>
  <c r="I108" i="18"/>
  <c r="D91" i="10"/>
  <c r="I86" i="18"/>
  <c r="FB183" i="16"/>
  <c r="I130" i="18"/>
  <c r="ED174" i="16"/>
  <c r="Y174" i="16"/>
  <c r="O174" i="16"/>
  <c r="P174" i="16"/>
  <c r="Q174" i="16"/>
  <c r="R174" i="16"/>
  <c r="S174" i="16"/>
  <c r="H174" i="16"/>
  <c r="EV174" i="16"/>
  <c r="EK174" i="16"/>
  <c r="DZ174" i="16"/>
  <c r="DO174" i="16"/>
  <c r="DD174" i="16"/>
  <c r="ED85" i="16"/>
  <c r="AM85" i="16"/>
  <c r="AN85" i="16"/>
  <c r="AO85" i="16"/>
  <c r="AP85" i="16"/>
  <c r="AQ85" i="16"/>
  <c r="AR85" i="16"/>
  <c r="AG85" i="16"/>
  <c r="V85" i="16"/>
  <c r="K85" i="16"/>
  <c r="EY85" i="16"/>
  <c r="EN85" i="16"/>
  <c r="EC85" i="16"/>
  <c r="EM171" i="16"/>
  <c r="DB171" i="16"/>
  <c r="CR171" i="16"/>
  <c r="CG171" i="16"/>
  <c r="BV171" i="16"/>
  <c r="BW171" i="16"/>
  <c r="BX171" i="16"/>
  <c r="BY171" i="16"/>
  <c r="BZ171" i="16"/>
  <c r="CA171" i="16"/>
  <c r="BP171" i="16"/>
  <c r="BE171" i="16"/>
  <c r="K79" i="10"/>
  <c r="G99" i="18"/>
  <c r="L77" i="18"/>
  <c r="N77" i="18" s="1"/>
  <c r="J77" i="18"/>
  <c r="H77" i="18"/>
  <c r="M77" i="18" s="1"/>
  <c r="K77" i="18"/>
  <c r="DO175" i="16"/>
  <c r="J175" i="16"/>
  <c r="EX175" i="16"/>
  <c r="EN175" i="16"/>
  <c r="EC175" i="16"/>
  <c r="DR175" i="16"/>
  <c r="DS175" i="16"/>
  <c r="DT175" i="16"/>
  <c r="DU175" i="16"/>
  <c r="DV175" i="16"/>
  <c r="DW175" i="16"/>
  <c r="DL175" i="16"/>
  <c r="DA175" i="16"/>
  <c r="DX181" i="16"/>
  <c r="AM181" i="16"/>
  <c r="DB181" i="16"/>
  <c r="Y181" i="16"/>
  <c r="CE181" i="16"/>
  <c r="EI181" i="16"/>
  <c r="CR181" i="16"/>
  <c r="DE181" i="16"/>
  <c r="CT181" i="16"/>
  <c r="P181" i="16"/>
  <c r="BA181" i="16"/>
  <c r="BB181" i="16"/>
  <c r="DS168" i="16"/>
  <c r="EE168" i="16"/>
  <c r="AI168" i="16"/>
  <c r="DL168" i="16"/>
  <c r="S168" i="16"/>
  <c r="V168" i="16"/>
  <c r="L168" i="16"/>
  <c r="EZ168" i="16"/>
  <c r="N168" i="16"/>
  <c r="P168" i="16"/>
  <c r="AC168" i="16"/>
  <c r="AD168" i="16"/>
  <c r="DS171" i="16"/>
  <c r="EE171" i="16"/>
  <c r="AE84" i="16"/>
  <c r="DF84" i="16"/>
  <c r="CN169" i="16"/>
  <c r="EB169" i="16"/>
  <c r="BT169" i="16"/>
  <c r="CP169" i="16"/>
  <c r="EE169" i="16"/>
  <c r="EJ178" i="16"/>
  <c r="CR178" i="16"/>
  <c r="L157" i="20"/>
  <c r="CL84" i="16"/>
  <c r="CC84" i="16"/>
  <c r="O84" i="16"/>
  <c r="CX84" i="16"/>
  <c r="CY84" i="16"/>
  <c r="CO84" i="16"/>
  <c r="BS84" i="16"/>
  <c r="AW84" i="16"/>
  <c r="AB84" i="16"/>
  <c r="D156" i="10"/>
  <c r="FB249" i="16"/>
  <c r="DJ84" i="16"/>
  <c r="DK84" i="16"/>
  <c r="DL84" i="16"/>
  <c r="DA84" i="16"/>
  <c r="CP84" i="16"/>
  <c r="CE84" i="16"/>
  <c r="BT84" i="16"/>
  <c r="BI84" i="16"/>
  <c r="AX84" i="16"/>
  <c r="AM84" i="16"/>
  <c r="AN84" i="16"/>
  <c r="AO84" i="16"/>
  <c r="D48" i="10"/>
  <c r="FC90" i="16"/>
  <c r="E50" i="16"/>
  <c r="L169" i="16"/>
  <c r="X169" i="16"/>
  <c r="BL169" i="16"/>
  <c r="DJ169" i="16"/>
  <c r="DK169" i="16"/>
  <c r="U169" i="16"/>
  <c r="J169" i="16"/>
  <c r="EX169" i="16"/>
  <c r="EM169" i="16"/>
  <c r="BI169" i="16"/>
  <c r="AX169" i="16"/>
  <c r="AY169" i="16"/>
  <c r="ED178" i="16"/>
  <c r="BU178" i="16"/>
  <c r="BK178" i="16"/>
  <c r="BL178" i="16"/>
  <c r="BM178" i="16"/>
  <c r="BN178" i="16"/>
  <c r="BO178" i="16"/>
  <c r="BD178" i="16"/>
  <c r="AS178" i="16"/>
  <c r="AH178" i="16"/>
  <c r="W178" i="16"/>
  <c r="L178" i="16"/>
  <c r="EZ178" i="16"/>
  <c r="AF176" i="16"/>
  <c r="CM176" i="16"/>
  <c r="CC176" i="16"/>
  <c r="BR176" i="16"/>
  <c r="BG176" i="16"/>
  <c r="AV176" i="16"/>
  <c r="AK176" i="16"/>
  <c r="Z176" i="16"/>
  <c r="AA176" i="16"/>
  <c r="AB176" i="16"/>
  <c r="AC176" i="16"/>
  <c r="AD176" i="16"/>
  <c r="BA177" i="16"/>
  <c r="DT177" i="16"/>
  <c r="DV177" i="16"/>
  <c r="DW177" i="16"/>
  <c r="DL177" i="16"/>
  <c r="DA177" i="16"/>
  <c r="CP177" i="16"/>
  <c r="CE177" i="16"/>
  <c r="BT177" i="16"/>
  <c r="BI177" i="16"/>
  <c r="AX177" i="16"/>
  <c r="AY177" i="16"/>
  <c r="G46" i="10"/>
  <c r="I46" i="10"/>
  <c r="H46" i="10"/>
  <c r="Q46" i="10"/>
  <c r="P46" i="10"/>
  <c r="O46" i="10"/>
  <c r="N46" i="10"/>
  <c r="R46" i="10"/>
  <c r="M46" i="10"/>
  <c r="L46" i="10"/>
  <c r="K46" i="10"/>
  <c r="S46" i="10"/>
  <c r="J46" i="10"/>
  <c r="ED170" i="16"/>
  <c r="CS170" i="16"/>
  <c r="CI170" i="16"/>
  <c r="CJ170" i="16"/>
  <c r="CK170" i="16"/>
  <c r="CL170" i="16"/>
  <c r="CM170" i="16"/>
  <c r="CB170" i="16"/>
  <c r="BQ170" i="16"/>
  <c r="BF170" i="16"/>
  <c r="AU170" i="16"/>
  <c r="AJ170" i="16"/>
  <c r="G121" i="18"/>
  <c r="H121" i="18" s="1"/>
  <c r="K99" i="18"/>
  <c r="J99" i="18"/>
  <c r="O99" i="18"/>
  <c r="H99" i="18"/>
  <c r="M99" i="18" s="1"/>
  <c r="L99" i="18"/>
  <c r="N99" i="18" s="1"/>
  <c r="AX179" i="16"/>
  <c r="EW179" i="16"/>
  <c r="EY179" i="16"/>
  <c r="FA179" i="16"/>
  <c r="O179" i="16"/>
  <c r="AC179" i="16"/>
  <c r="AQ179" i="16"/>
  <c r="BE179" i="16"/>
  <c r="BS179" i="16"/>
  <c r="BU179" i="16"/>
  <c r="BV179" i="16"/>
  <c r="CF179" i="16"/>
  <c r="D98" i="10"/>
  <c r="FB190" i="16"/>
  <c r="N174" i="16"/>
  <c r="AK174" i="16"/>
  <c r="AA174" i="16"/>
  <c r="AB174" i="16"/>
  <c r="AC174" i="16"/>
  <c r="AD174" i="16"/>
  <c r="AE174" i="16"/>
  <c r="T174" i="16"/>
  <c r="I174" i="16"/>
  <c r="EW174" i="16"/>
  <c r="EL174" i="16"/>
  <c r="EA174" i="16"/>
  <c r="DP174" i="16"/>
  <c r="EP85" i="16"/>
  <c r="AY85" i="16"/>
  <c r="AZ85" i="16"/>
  <c r="BA85" i="16"/>
  <c r="BB85" i="16"/>
  <c r="BC85" i="16"/>
  <c r="BD85" i="16"/>
  <c r="AS85" i="16"/>
  <c r="AH85" i="16"/>
  <c r="W85" i="16"/>
  <c r="L85" i="16"/>
  <c r="EZ85" i="16"/>
  <c r="K171" i="16"/>
  <c r="DN171" i="16"/>
  <c r="DD171" i="16"/>
  <c r="CS171" i="16"/>
  <c r="CH171" i="16"/>
  <c r="CI171" i="16"/>
  <c r="CJ171" i="16"/>
  <c r="CK171" i="16"/>
  <c r="CL171" i="16"/>
  <c r="CM171" i="16"/>
  <c r="CB171" i="16"/>
  <c r="BQ171" i="16"/>
  <c r="H79" i="10"/>
  <c r="EM175" i="16"/>
  <c r="V175" i="16"/>
  <c r="L175" i="16"/>
  <c r="EZ175" i="16"/>
  <c r="EO175" i="16"/>
  <c r="ED175" i="16"/>
  <c r="EE175" i="16"/>
  <c r="EF175" i="16"/>
  <c r="EG175" i="16"/>
  <c r="EH175" i="16"/>
  <c r="EI175" i="16"/>
  <c r="DX175" i="16"/>
  <c r="DM175" i="16"/>
  <c r="M181" i="16"/>
  <c r="BP181" i="16"/>
  <c r="EV181" i="16"/>
  <c r="AU181" i="16"/>
  <c r="DO181" i="16"/>
  <c r="EU181" i="16"/>
  <c r="DD181" i="16"/>
  <c r="DQ181" i="16"/>
  <c r="DF181" i="16"/>
  <c r="AB181" i="16"/>
  <c r="BM181" i="16"/>
  <c r="BN181" i="16"/>
  <c r="O83" i="18"/>
  <c r="W168" i="16"/>
  <c r="H168" i="16"/>
  <c r="BS168" i="16"/>
  <c r="EV168" i="16"/>
  <c r="AE168" i="16"/>
  <c r="AH168" i="16"/>
  <c r="X168" i="16"/>
  <c r="AK168" i="16"/>
  <c r="Z168" i="16"/>
  <c r="AB168" i="16"/>
  <c r="AO168" i="16"/>
  <c r="AP168" i="16"/>
  <c r="EN171" i="16"/>
  <c r="DT171" i="16"/>
  <c r="DW84" i="16"/>
  <c r="DM84" i="16"/>
  <c r="L117" i="18"/>
  <c r="N117" i="18" s="1"/>
  <c r="K117" i="18"/>
  <c r="J117" i="18"/>
  <c r="H117" i="18"/>
  <c r="M117" i="18" s="1"/>
  <c r="BH169" i="16"/>
  <c r="DV169" i="16"/>
  <c r="AG169" i="16"/>
  <c r="EY169" i="16"/>
  <c r="O124" i="18"/>
  <c r="K124" i="18"/>
  <c r="J124" i="18"/>
  <c r="H124" i="18"/>
  <c r="M124" i="18" s="1"/>
  <c r="L124" i="18"/>
  <c r="N124" i="18" s="1"/>
  <c r="BX179" i="16"/>
  <c r="J179" i="16"/>
  <c r="L179" i="16"/>
  <c r="M179" i="16"/>
  <c r="N179" i="16"/>
  <c r="AB179" i="16"/>
  <c r="AP179" i="16"/>
  <c r="BD179" i="16"/>
  <c r="BR179" i="16"/>
  <c r="CG179" i="16"/>
  <c r="CH179" i="16"/>
  <c r="CI179" i="16"/>
  <c r="CR179" i="16"/>
  <c r="D101" i="10"/>
  <c r="FB193" i="16"/>
  <c r="EY171" i="16"/>
  <c r="DZ171" i="16"/>
  <c r="DP171" i="16"/>
  <c r="DE171" i="16"/>
  <c r="CT171" i="16"/>
  <c r="CU171" i="16"/>
  <c r="CV171" i="16"/>
  <c r="CW171" i="16"/>
  <c r="CX171" i="16"/>
  <c r="CY171" i="16"/>
  <c r="CN171" i="16"/>
  <c r="CC171" i="16"/>
  <c r="K175" i="16"/>
  <c r="AH175" i="16"/>
  <c r="X175" i="16"/>
  <c r="M175" i="16"/>
  <c r="FA175" i="16"/>
  <c r="EP175" i="16"/>
  <c r="EQ175" i="16"/>
  <c r="ER175" i="16"/>
  <c r="ES175" i="16"/>
  <c r="ET175" i="16"/>
  <c r="EU175" i="16"/>
  <c r="EJ175" i="16"/>
  <c r="DY175" i="16"/>
  <c r="AH181" i="16"/>
  <c r="CZ181" i="16"/>
  <c r="V181" i="16"/>
  <c r="CC181" i="16"/>
  <c r="S181" i="16"/>
  <c r="DZ181" i="16"/>
  <c r="DP181" i="16"/>
  <c r="EC181" i="16"/>
  <c r="DR181" i="16"/>
  <c r="AN181" i="16"/>
  <c r="BY181" i="16"/>
  <c r="BZ181" i="16"/>
  <c r="BE168" i="16"/>
  <c r="AF168" i="16"/>
  <c r="DC168" i="16"/>
  <c r="O168" i="16"/>
  <c r="AQ168" i="16"/>
  <c r="AT168" i="16"/>
  <c r="AJ168" i="16"/>
  <c r="AW168" i="16"/>
  <c r="AL168" i="16"/>
  <c r="AN168" i="16"/>
  <c r="BA168" i="16"/>
  <c r="BB168" i="16"/>
  <c r="L129" i="18" l="1"/>
  <c r="N129" i="18" s="1"/>
  <c r="K129" i="18"/>
  <c r="J129" i="18"/>
  <c r="DZ251" i="16"/>
  <c r="EK251" i="16"/>
  <c r="EV251" i="16"/>
  <c r="H251" i="16"/>
  <c r="S251" i="16"/>
  <c r="R251" i="16"/>
  <c r="BK251" i="16"/>
  <c r="BJ251" i="16"/>
  <c r="BU251" i="16"/>
  <c r="DD251" i="16"/>
  <c r="BL251" i="16"/>
  <c r="BA251" i="16"/>
  <c r="L251" i="16"/>
  <c r="E152" i="10"/>
  <c r="FC245" i="16"/>
  <c r="FD245" i="16" s="1"/>
  <c r="M96" i="18"/>
  <c r="O96" i="18"/>
  <c r="E91" i="10"/>
  <c r="FC183" i="16"/>
  <c r="FD183" i="16" s="1"/>
  <c r="EQ247" i="16"/>
  <c r="EP247" i="16"/>
  <c r="FA247" i="16"/>
  <c r="M247" i="16"/>
  <c r="X247" i="16"/>
  <c r="AI247" i="16"/>
  <c r="AT247" i="16"/>
  <c r="BE247" i="16"/>
  <c r="BP247" i="16"/>
  <c r="CA247" i="16"/>
  <c r="BZ247" i="16"/>
  <c r="BX247" i="16"/>
  <c r="BY247" i="16"/>
  <c r="J253" i="15"/>
  <c r="J241" i="15"/>
  <c r="J260" i="15"/>
  <c r="J248" i="15"/>
  <c r="J236" i="15"/>
  <c r="J255" i="15"/>
  <c r="J243" i="15"/>
  <c r="J250" i="15"/>
  <c r="J238" i="15"/>
  <c r="F354" i="15"/>
  <c r="J257" i="15"/>
  <c r="J245" i="15"/>
  <c r="J252" i="15"/>
  <c r="J240" i="15"/>
  <c r="J259" i="15"/>
  <c r="J247" i="15"/>
  <c r="J235" i="15"/>
  <c r="J254" i="15"/>
  <c r="J242" i="15"/>
  <c r="J249" i="15"/>
  <c r="J237" i="15"/>
  <c r="J256" i="15"/>
  <c r="J244" i="15"/>
  <c r="J258" i="15"/>
  <c r="J246" i="15"/>
  <c r="J234" i="15"/>
  <c r="J239" i="15"/>
  <c r="J251" i="15"/>
  <c r="E150" i="10"/>
  <c r="FC243" i="16"/>
  <c r="FD243" i="16" s="1"/>
  <c r="J152" i="10"/>
  <c r="I152" i="10"/>
  <c r="H152" i="10"/>
  <c r="G152" i="10"/>
  <c r="K152" i="10"/>
  <c r="EK191" i="16"/>
  <c r="X191" i="16"/>
  <c r="W191" i="16"/>
  <c r="AH191" i="16"/>
  <c r="AS191" i="16"/>
  <c r="BD191" i="16"/>
  <c r="BO191" i="16"/>
  <c r="BN191" i="16"/>
  <c r="BM191" i="16"/>
  <c r="BL191" i="16"/>
  <c r="BK191" i="16"/>
  <c r="BI191" i="16"/>
  <c r="DF191" i="16"/>
  <c r="EW245" i="16"/>
  <c r="EK245" i="16"/>
  <c r="DY245" i="16"/>
  <c r="DM245" i="16"/>
  <c r="DA245" i="16"/>
  <c r="CO245" i="16"/>
  <c r="CC245" i="16"/>
  <c r="BQ245" i="16"/>
  <c r="BE245" i="16"/>
  <c r="AS245" i="16"/>
  <c r="AG245" i="16"/>
  <c r="U245" i="16"/>
  <c r="I245" i="16"/>
  <c r="EV245" i="16"/>
  <c r="EJ245" i="16"/>
  <c r="DX245" i="16"/>
  <c r="DL245" i="16"/>
  <c r="CZ245" i="16"/>
  <c r="CN245" i="16"/>
  <c r="CB245" i="16"/>
  <c r="BP245" i="16"/>
  <c r="BD245" i="16"/>
  <c r="AR245" i="16"/>
  <c r="AF245" i="16"/>
  <c r="T245" i="16"/>
  <c r="H245" i="16"/>
  <c r="EU245" i="16"/>
  <c r="EI245" i="16"/>
  <c r="DW245" i="16"/>
  <c r="DK245" i="16"/>
  <c r="CY245" i="16"/>
  <c r="CM245" i="16"/>
  <c r="CA245" i="16"/>
  <c r="BO245" i="16"/>
  <c r="BC245" i="16"/>
  <c r="AQ245" i="16"/>
  <c r="AE245" i="16"/>
  <c r="S245" i="16"/>
  <c r="ET245" i="16"/>
  <c r="EH245" i="16"/>
  <c r="DV245" i="16"/>
  <c r="DJ245" i="16"/>
  <c r="CX245" i="16"/>
  <c r="CL245" i="16"/>
  <c r="BZ245" i="16"/>
  <c r="BN245" i="16"/>
  <c r="BB245" i="16"/>
  <c r="AP245" i="16"/>
  <c r="AD245" i="16"/>
  <c r="R245" i="16"/>
  <c r="ES245" i="16"/>
  <c r="EG245" i="16"/>
  <c r="DU245" i="16"/>
  <c r="DI245" i="16"/>
  <c r="CW245" i="16"/>
  <c r="CK245" i="16"/>
  <c r="BY245" i="16"/>
  <c r="BM245" i="16"/>
  <c r="BA245" i="16"/>
  <c r="AO245" i="16"/>
  <c r="AC245" i="16"/>
  <c r="Q245" i="16"/>
  <c r="ER245" i="16"/>
  <c r="EF245" i="16"/>
  <c r="DT245" i="16"/>
  <c r="DH245" i="16"/>
  <c r="CV245" i="16"/>
  <c r="CJ245" i="16"/>
  <c r="BX245" i="16"/>
  <c r="BL245" i="16"/>
  <c r="AZ245" i="16"/>
  <c r="AN245" i="16"/>
  <c r="AB245" i="16"/>
  <c r="P245" i="16"/>
  <c r="EQ245" i="16"/>
  <c r="EE245" i="16"/>
  <c r="DS245" i="16"/>
  <c r="DG245" i="16"/>
  <c r="CU245" i="16"/>
  <c r="CI245" i="16"/>
  <c r="BW245" i="16"/>
  <c r="BK245" i="16"/>
  <c r="AY245" i="16"/>
  <c r="AM245" i="16"/>
  <c r="AA245" i="16"/>
  <c r="O245" i="16"/>
  <c r="EP245" i="16"/>
  <c r="ED245" i="16"/>
  <c r="DR245" i="16"/>
  <c r="DF245" i="16"/>
  <c r="CT245" i="16"/>
  <c r="CH245" i="16"/>
  <c r="BV245" i="16"/>
  <c r="BJ245" i="16"/>
  <c r="AX245" i="16"/>
  <c r="AL245" i="16"/>
  <c r="Z245" i="16"/>
  <c r="N245" i="16"/>
  <c r="FA245" i="16"/>
  <c r="EO245" i="16"/>
  <c r="EC245" i="16"/>
  <c r="DQ245" i="16"/>
  <c r="DE245" i="16"/>
  <c r="CS245" i="16"/>
  <c r="CG245" i="16"/>
  <c r="BU245" i="16"/>
  <c r="BI245" i="16"/>
  <c r="AW245" i="16"/>
  <c r="AK245" i="16"/>
  <c r="Y245" i="16"/>
  <c r="M245" i="16"/>
  <c r="EZ245" i="16"/>
  <c r="EN245" i="16"/>
  <c r="EB245" i="16"/>
  <c r="DP245" i="16"/>
  <c r="DD245" i="16"/>
  <c r="CR245" i="16"/>
  <c r="CF245" i="16"/>
  <c r="BT245" i="16"/>
  <c r="BH245" i="16"/>
  <c r="AV245" i="16"/>
  <c r="AJ245" i="16"/>
  <c r="X245" i="16"/>
  <c r="L245" i="16"/>
  <c r="EX245" i="16"/>
  <c r="EL245" i="16"/>
  <c r="DZ245" i="16"/>
  <c r="DN245" i="16"/>
  <c r="DB245" i="16"/>
  <c r="CP245" i="16"/>
  <c r="CD245" i="16"/>
  <c r="BR245" i="16"/>
  <c r="BF245" i="16"/>
  <c r="AT245" i="16"/>
  <c r="AH245" i="16"/>
  <c r="V245" i="16"/>
  <c r="J245" i="16"/>
  <c r="AI245" i="16"/>
  <c r="W245" i="16"/>
  <c r="EY245" i="16"/>
  <c r="K245" i="16"/>
  <c r="EM245" i="16"/>
  <c r="EA245" i="16"/>
  <c r="DO245" i="16"/>
  <c r="DC245" i="16"/>
  <c r="CQ245" i="16"/>
  <c r="CE245" i="16"/>
  <c r="BS245" i="16"/>
  <c r="AU245" i="16"/>
  <c r="BG245" i="16"/>
  <c r="M121" i="18"/>
  <c r="O121" i="18"/>
  <c r="BZ246" i="16"/>
  <c r="BY246" i="16"/>
  <c r="BX246" i="16"/>
  <c r="BW246" i="16"/>
  <c r="BV246" i="16"/>
  <c r="CG246" i="16"/>
  <c r="CR246" i="16"/>
  <c r="DC246" i="16"/>
  <c r="DN246" i="16"/>
  <c r="DY246" i="16"/>
  <c r="EI246" i="16"/>
  <c r="EV246" i="16"/>
  <c r="K131" i="18"/>
  <c r="J131" i="18"/>
  <c r="L131" i="18"/>
  <c r="N131" i="18" s="1"/>
  <c r="E101" i="10"/>
  <c r="FC193" i="16"/>
  <c r="FD193" i="16" s="1"/>
  <c r="O94" i="18"/>
  <c r="EQ243" i="16"/>
  <c r="EE243" i="16"/>
  <c r="DS243" i="16"/>
  <c r="DG243" i="16"/>
  <c r="CU243" i="16"/>
  <c r="CI243" i="16"/>
  <c r="BW243" i="16"/>
  <c r="BK243" i="16"/>
  <c r="AY243" i="16"/>
  <c r="AM243" i="16"/>
  <c r="AA243" i="16"/>
  <c r="O243" i="16"/>
  <c r="EP243" i="16"/>
  <c r="ED243" i="16"/>
  <c r="DR243" i="16"/>
  <c r="DF243" i="16"/>
  <c r="CT243" i="16"/>
  <c r="CH243" i="16"/>
  <c r="BV243" i="16"/>
  <c r="BJ243" i="16"/>
  <c r="AX243" i="16"/>
  <c r="AL243" i="16"/>
  <c r="Z243" i="16"/>
  <c r="N243" i="16"/>
  <c r="FA243" i="16"/>
  <c r="EO243" i="16"/>
  <c r="EC243" i="16"/>
  <c r="DQ243" i="16"/>
  <c r="DE243" i="16"/>
  <c r="CS243" i="16"/>
  <c r="CG243" i="16"/>
  <c r="BU243" i="16"/>
  <c r="BI243" i="16"/>
  <c r="AW243" i="16"/>
  <c r="AK243" i="16"/>
  <c r="Y243" i="16"/>
  <c r="M243" i="16"/>
  <c r="EZ243" i="16"/>
  <c r="EN243" i="16"/>
  <c r="EB243" i="16"/>
  <c r="DP243" i="16"/>
  <c r="DD243" i="16"/>
  <c r="CR243" i="16"/>
  <c r="CF243" i="16"/>
  <c r="BT243" i="16"/>
  <c r="BH243" i="16"/>
  <c r="AV243" i="16"/>
  <c r="AJ243" i="16"/>
  <c r="X243" i="16"/>
  <c r="L243" i="16"/>
  <c r="EY243" i="16"/>
  <c r="EM243" i="16"/>
  <c r="EA243" i="16"/>
  <c r="DO243" i="16"/>
  <c r="DC243" i="16"/>
  <c r="CQ243" i="16"/>
  <c r="CE243" i="16"/>
  <c r="BS243" i="16"/>
  <c r="BG243" i="16"/>
  <c r="AU243" i="16"/>
  <c r="AI243" i="16"/>
  <c r="W243" i="16"/>
  <c r="K243" i="16"/>
  <c r="EX243" i="16"/>
  <c r="EL243" i="16"/>
  <c r="DZ243" i="16"/>
  <c r="DN243" i="16"/>
  <c r="DB243" i="16"/>
  <c r="CP243" i="16"/>
  <c r="CD243" i="16"/>
  <c r="BR243" i="16"/>
  <c r="BF243" i="16"/>
  <c r="AT243" i="16"/>
  <c r="AH243" i="16"/>
  <c r="V243" i="16"/>
  <c r="J243" i="16"/>
  <c r="EW243" i="16"/>
  <c r="EK243" i="16"/>
  <c r="DY243" i="16"/>
  <c r="DM243" i="16"/>
  <c r="DA243" i="16"/>
  <c r="CO243" i="16"/>
  <c r="CC243" i="16"/>
  <c r="BQ243" i="16"/>
  <c r="BE243" i="16"/>
  <c r="AS243" i="16"/>
  <c r="AG243" i="16"/>
  <c r="U243" i="16"/>
  <c r="I243" i="16"/>
  <c r="EV243" i="16"/>
  <c r="EJ243" i="16"/>
  <c r="DX243" i="16"/>
  <c r="DL243" i="16"/>
  <c r="CZ243" i="16"/>
  <c r="CN243" i="16"/>
  <c r="CB243" i="16"/>
  <c r="BP243" i="16"/>
  <c r="BD243" i="16"/>
  <c r="AR243" i="16"/>
  <c r="AF243" i="16"/>
  <c r="T243" i="16"/>
  <c r="H243" i="16"/>
  <c r="EU243" i="16"/>
  <c r="EI243" i="16"/>
  <c r="DW243" i="16"/>
  <c r="DK243" i="16"/>
  <c r="CY243" i="16"/>
  <c r="CM243" i="16"/>
  <c r="CA243" i="16"/>
  <c r="BO243" i="16"/>
  <c r="BC243" i="16"/>
  <c r="AQ243" i="16"/>
  <c r="AE243" i="16"/>
  <c r="S243" i="16"/>
  <c r="ET243" i="16"/>
  <c r="EH243" i="16"/>
  <c r="DV243" i="16"/>
  <c r="DJ243" i="16"/>
  <c r="CX243" i="16"/>
  <c r="CL243" i="16"/>
  <c r="BZ243" i="16"/>
  <c r="BN243" i="16"/>
  <c r="BB243" i="16"/>
  <c r="AP243" i="16"/>
  <c r="AD243" i="16"/>
  <c r="R243" i="16"/>
  <c r="ER243" i="16"/>
  <c r="EF243" i="16"/>
  <c r="DT243" i="16"/>
  <c r="DH243" i="16"/>
  <c r="CV243" i="16"/>
  <c r="CJ243" i="16"/>
  <c r="BX243" i="16"/>
  <c r="BL243" i="16"/>
  <c r="AZ243" i="16"/>
  <c r="AN243" i="16"/>
  <c r="AB243" i="16"/>
  <c r="P243" i="16"/>
  <c r="BM243" i="16"/>
  <c r="BA243" i="16"/>
  <c r="AO243" i="16"/>
  <c r="AC243" i="16"/>
  <c r="Q243" i="16"/>
  <c r="ES243" i="16"/>
  <c r="EG243" i="16"/>
  <c r="DU243" i="16"/>
  <c r="DI243" i="16"/>
  <c r="CW243" i="16"/>
  <c r="BY243" i="16"/>
  <c r="CK243" i="16"/>
  <c r="E158" i="10"/>
  <c r="FC251" i="16"/>
  <c r="FD251" i="16" s="1"/>
  <c r="E162" i="10"/>
  <c r="FC255" i="16"/>
  <c r="FD255" i="16" s="1"/>
  <c r="I107" i="18"/>
  <c r="G99" i="10"/>
  <c r="E157" i="10"/>
  <c r="FC250" i="16"/>
  <c r="FD250" i="16" s="1"/>
  <c r="M95" i="18"/>
  <c r="O95" i="18"/>
  <c r="K130" i="18"/>
  <c r="J130" i="18"/>
  <c r="L130" i="18"/>
  <c r="N130" i="18" s="1"/>
  <c r="DA184" i="16"/>
  <c r="DL184" i="16"/>
  <c r="DW184" i="16"/>
  <c r="DV184" i="16"/>
  <c r="DU184" i="16"/>
  <c r="DT184" i="16"/>
  <c r="DS184" i="16"/>
  <c r="DR184" i="16"/>
  <c r="EC184" i="16"/>
  <c r="EN184" i="16"/>
  <c r="EX184" i="16"/>
  <c r="J184" i="16"/>
  <c r="W184" i="16"/>
  <c r="E99" i="10"/>
  <c r="H99" i="10" s="1"/>
  <c r="FC191" i="16"/>
  <c r="FD191" i="16" s="1"/>
  <c r="M116" i="18"/>
  <c r="O116" i="18"/>
  <c r="J150" i="10"/>
  <c r="K150" i="10"/>
  <c r="H150" i="10"/>
  <c r="I150" i="10"/>
  <c r="G150" i="10"/>
  <c r="E153" i="10"/>
  <c r="J153" i="10" s="1"/>
  <c r="FC246" i="16"/>
  <c r="FD246" i="16" s="1"/>
  <c r="E155" i="10"/>
  <c r="FC248" i="16"/>
  <c r="FD248" i="16" s="1"/>
  <c r="CU182" i="16"/>
  <c r="CT182" i="16"/>
  <c r="DE182" i="16"/>
  <c r="DP182" i="16"/>
  <c r="EA182" i="16"/>
  <c r="EL182" i="16"/>
  <c r="EW182" i="16"/>
  <c r="I182" i="16"/>
  <c r="CY182" i="16"/>
  <c r="CX182" i="16"/>
  <c r="AZ182" i="16"/>
  <c r="DU182" i="16"/>
  <c r="R182" i="16"/>
  <c r="EZ183" i="16"/>
  <c r="EN183" i="16"/>
  <c r="EB183" i="16"/>
  <c r="DP183" i="16"/>
  <c r="DD183" i="16"/>
  <c r="CR183" i="16"/>
  <c r="CF183" i="16"/>
  <c r="BT183" i="16"/>
  <c r="BH183" i="16"/>
  <c r="AV183" i="16"/>
  <c r="AJ183" i="16"/>
  <c r="X183" i="16"/>
  <c r="L183" i="16"/>
  <c r="EY183" i="16"/>
  <c r="EM183" i="16"/>
  <c r="EA183" i="16"/>
  <c r="DO183" i="16"/>
  <c r="DC183" i="16"/>
  <c r="CQ183" i="16"/>
  <c r="CE183" i="16"/>
  <c r="BS183" i="16"/>
  <c r="BG183" i="16"/>
  <c r="AU183" i="16"/>
  <c r="AI183" i="16"/>
  <c r="W183" i="16"/>
  <c r="K183" i="16"/>
  <c r="EX183" i="16"/>
  <c r="EL183" i="16"/>
  <c r="DZ183" i="16"/>
  <c r="DN183" i="16"/>
  <c r="DB183" i="16"/>
  <c r="CP183" i="16"/>
  <c r="CD183" i="16"/>
  <c r="BR183" i="16"/>
  <c r="BF183" i="16"/>
  <c r="AT183" i="16"/>
  <c r="AH183" i="16"/>
  <c r="V183" i="16"/>
  <c r="J183" i="16"/>
  <c r="EW183" i="16"/>
  <c r="EK183" i="16"/>
  <c r="DY183" i="16"/>
  <c r="DM183" i="16"/>
  <c r="DA183" i="16"/>
  <c r="CO183" i="16"/>
  <c r="CC183" i="16"/>
  <c r="BQ183" i="16"/>
  <c r="BE183" i="16"/>
  <c r="AS183" i="16"/>
  <c r="AG183" i="16"/>
  <c r="U183" i="16"/>
  <c r="I183" i="16"/>
  <c r="EV183" i="16"/>
  <c r="EJ183" i="16"/>
  <c r="DX183" i="16"/>
  <c r="DL183" i="16"/>
  <c r="CZ183" i="16"/>
  <c r="CN183" i="16"/>
  <c r="CB183" i="16"/>
  <c r="BP183" i="16"/>
  <c r="BD183" i="16"/>
  <c r="AR183" i="16"/>
  <c r="AF183" i="16"/>
  <c r="T183" i="16"/>
  <c r="H183" i="16"/>
  <c r="EU183" i="16"/>
  <c r="EI183" i="16"/>
  <c r="DW183" i="16"/>
  <c r="DK183" i="16"/>
  <c r="CY183" i="16"/>
  <c r="CM183" i="16"/>
  <c r="CA183" i="16"/>
  <c r="BO183" i="16"/>
  <c r="BC183" i="16"/>
  <c r="AQ183" i="16"/>
  <c r="AE183" i="16"/>
  <c r="S183" i="16"/>
  <c r="ET183" i="16"/>
  <c r="EH183" i="16"/>
  <c r="DV183" i="16"/>
  <c r="DJ183" i="16"/>
  <c r="CX183" i="16"/>
  <c r="CL183" i="16"/>
  <c r="BZ183" i="16"/>
  <c r="BN183" i="16"/>
  <c r="BB183" i="16"/>
  <c r="AP183" i="16"/>
  <c r="AD183" i="16"/>
  <c r="R183" i="16"/>
  <c r="ES183" i="16"/>
  <c r="EG183" i="16"/>
  <c r="DU183" i="16"/>
  <c r="DI183" i="16"/>
  <c r="CW183" i="16"/>
  <c r="CK183" i="16"/>
  <c r="BY183" i="16"/>
  <c r="BM183" i="16"/>
  <c r="BA183" i="16"/>
  <c r="AO183" i="16"/>
  <c r="AC183" i="16"/>
  <c r="Q183" i="16"/>
  <c r="ER183" i="16"/>
  <c r="EF183" i="16"/>
  <c r="DT183" i="16"/>
  <c r="DH183" i="16"/>
  <c r="CV183" i="16"/>
  <c r="CJ183" i="16"/>
  <c r="BX183" i="16"/>
  <c r="BL183" i="16"/>
  <c r="AZ183" i="16"/>
  <c r="AN183" i="16"/>
  <c r="AB183" i="16"/>
  <c r="P183" i="16"/>
  <c r="EQ183" i="16"/>
  <c r="EE183" i="16"/>
  <c r="DS183" i="16"/>
  <c r="DG183" i="16"/>
  <c r="CU183" i="16"/>
  <c r="CI183" i="16"/>
  <c r="BW183" i="16"/>
  <c r="BK183" i="16"/>
  <c r="AY183" i="16"/>
  <c r="AM183" i="16"/>
  <c r="AA183" i="16"/>
  <c r="O183" i="16"/>
  <c r="FA183" i="16"/>
  <c r="EO183" i="16"/>
  <c r="EC183" i="16"/>
  <c r="DQ183" i="16"/>
  <c r="DE183" i="16"/>
  <c r="CS183" i="16"/>
  <c r="CG183" i="16"/>
  <c r="BU183" i="16"/>
  <c r="BI183" i="16"/>
  <c r="AW183" i="16"/>
  <c r="AK183" i="16"/>
  <c r="Y183" i="16"/>
  <c r="M183" i="16"/>
  <c r="Z183" i="16"/>
  <c r="N183" i="16"/>
  <c r="EP183" i="16"/>
  <c r="ED183" i="16"/>
  <c r="DR183" i="16"/>
  <c r="DF183" i="16"/>
  <c r="CT183" i="16"/>
  <c r="CH183" i="16"/>
  <c r="BV183" i="16"/>
  <c r="BJ183" i="16"/>
  <c r="AL183" i="16"/>
  <c r="AX183" i="16"/>
  <c r="G109" i="18"/>
  <c r="J87" i="18"/>
  <c r="O87" i="18"/>
  <c r="K87" i="18"/>
  <c r="L87" i="18"/>
  <c r="N87" i="18" s="1"/>
  <c r="H87" i="18"/>
  <c r="M87" i="18" s="1"/>
  <c r="E45" i="10"/>
  <c r="F45" i="10" s="1"/>
  <c r="FD86" i="16"/>
  <c r="BQ86" i="16" s="1"/>
  <c r="F47" i="16"/>
  <c r="G47" i="16" s="1"/>
  <c r="E151" i="10"/>
  <c r="FC244" i="16"/>
  <c r="FD244" i="16" s="1"/>
  <c r="E160" i="10"/>
  <c r="FC253" i="16"/>
  <c r="FD253" i="16" s="1"/>
  <c r="J90" i="10"/>
  <c r="G108" i="18"/>
  <c r="J86" i="18"/>
  <c r="K86" i="18"/>
  <c r="H86" i="18"/>
  <c r="M86" i="18" s="1"/>
  <c r="L86" i="18"/>
  <c r="N86" i="18" s="1"/>
  <c r="I92" i="10"/>
  <c r="K92" i="10"/>
  <c r="D10" i="14"/>
  <c r="J229" i="15"/>
  <c r="F363" i="15"/>
  <c r="J224" i="15"/>
  <c r="J303" i="15"/>
  <c r="J231" i="15"/>
  <c r="J219" i="15"/>
  <c r="J226" i="15"/>
  <c r="J221" i="15"/>
  <c r="J228" i="15"/>
  <c r="J223" i="15"/>
  <c r="J302" i="15"/>
  <c r="J230" i="15"/>
  <c r="J218" i="15"/>
  <c r="J225" i="15"/>
  <c r="J304" i="15"/>
  <c r="J232" i="15"/>
  <c r="J220" i="15"/>
  <c r="J306" i="15"/>
  <c r="J222" i="15"/>
  <c r="J227" i="15"/>
  <c r="E92" i="10"/>
  <c r="H92" i="10" s="1"/>
  <c r="FC184" i="16"/>
  <c r="FD184" i="16" s="1"/>
  <c r="EZ248" i="16"/>
  <c r="EN248" i="16"/>
  <c r="EB248" i="16"/>
  <c r="DP248" i="16"/>
  <c r="DD248" i="16"/>
  <c r="CR248" i="16"/>
  <c r="CF248" i="16"/>
  <c r="BT248" i="16"/>
  <c r="BH248" i="16"/>
  <c r="AV248" i="16"/>
  <c r="AJ248" i="16"/>
  <c r="X248" i="16"/>
  <c r="L248" i="16"/>
  <c r="EY248" i="16"/>
  <c r="EM248" i="16"/>
  <c r="EA248" i="16"/>
  <c r="DO248" i="16"/>
  <c r="DC248" i="16"/>
  <c r="CQ248" i="16"/>
  <c r="CE248" i="16"/>
  <c r="BS248" i="16"/>
  <c r="BG248" i="16"/>
  <c r="AU248" i="16"/>
  <c r="AI248" i="16"/>
  <c r="W248" i="16"/>
  <c r="K248" i="16"/>
  <c r="EX248" i="16"/>
  <c r="EL248" i="16"/>
  <c r="DZ248" i="16"/>
  <c r="DN248" i="16"/>
  <c r="DB248" i="16"/>
  <c r="CP248" i="16"/>
  <c r="CD248" i="16"/>
  <c r="BR248" i="16"/>
  <c r="BF248" i="16"/>
  <c r="AT248" i="16"/>
  <c r="AH248" i="16"/>
  <c r="V248" i="16"/>
  <c r="J248" i="16"/>
  <c r="EW248" i="16"/>
  <c r="EK248" i="16"/>
  <c r="DY248" i="16"/>
  <c r="DM248" i="16"/>
  <c r="DA248" i="16"/>
  <c r="CO248" i="16"/>
  <c r="CC248" i="16"/>
  <c r="BQ248" i="16"/>
  <c r="BE248" i="16"/>
  <c r="AS248" i="16"/>
  <c r="AG248" i="16"/>
  <c r="U248" i="16"/>
  <c r="I248" i="16"/>
  <c r="EV248" i="16"/>
  <c r="EJ248" i="16"/>
  <c r="DX248" i="16"/>
  <c r="DL248" i="16"/>
  <c r="CZ248" i="16"/>
  <c r="CN248" i="16"/>
  <c r="CB248" i="16"/>
  <c r="BP248" i="16"/>
  <c r="BD248" i="16"/>
  <c r="AR248" i="16"/>
  <c r="AF248" i="16"/>
  <c r="T248" i="16"/>
  <c r="H248" i="16"/>
  <c r="EU248" i="16"/>
  <c r="EI248" i="16"/>
  <c r="DW248" i="16"/>
  <c r="DK248" i="16"/>
  <c r="CY248" i="16"/>
  <c r="CM248" i="16"/>
  <c r="CA248" i="16"/>
  <c r="BO248" i="16"/>
  <c r="BC248" i="16"/>
  <c r="AQ248" i="16"/>
  <c r="AE248" i="16"/>
  <c r="S248" i="16"/>
  <c r="ET248" i="16"/>
  <c r="EH248" i="16"/>
  <c r="DV248" i="16"/>
  <c r="DJ248" i="16"/>
  <c r="CX248" i="16"/>
  <c r="CL248" i="16"/>
  <c r="BZ248" i="16"/>
  <c r="BN248" i="16"/>
  <c r="BB248" i="16"/>
  <c r="AP248" i="16"/>
  <c r="AD248" i="16"/>
  <c r="R248" i="16"/>
  <c r="ES248" i="16"/>
  <c r="EG248" i="16"/>
  <c r="DU248" i="16"/>
  <c r="DI248" i="16"/>
  <c r="CW248" i="16"/>
  <c r="CK248" i="16"/>
  <c r="BY248" i="16"/>
  <c r="BM248" i="16"/>
  <c r="BA248" i="16"/>
  <c r="AO248" i="16"/>
  <c r="AC248" i="16"/>
  <c r="Q248" i="16"/>
  <c r="ER248" i="16"/>
  <c r="EF248" i="16"/>
  <c r="DT248" i="16"/>
  <c r="DH248" i="16"/>
  <c r="CV248" i="16"/>
  <c r="CJ248" i="16"/>
  <c r="BX248" i="16"/>
  <c r="BL248" i="16"/>
  <c r="AZ248" i="16"/>
  <c r="AN248" i="16"/>
  <c r="AB248" i="16"/>
  <c r="P248" i="16"/>
  <c r="EQ248" i="16"/>
  <c r="EE248" i="16"/>
  <c r="DS248" i="16"/>
  <c r="DG248" i="16"/>
  <c r="CU248" i="16"/>
  <c r="CI248" i="16"/>
  <c r="BW248" i="16"/>
  <c r="BK248" i="16"/>
  <c r="AY248" i="16"/>
  <c r="AM248" i="16"/>
  <c r="AA248" i="16"/>
  <c r="O248" i="16"/>
  <c r="FA248" i="16"/>
  <c r="EO248" i="16"/>
  <c r="EC248" i="16"/>
  <c r="DQ248" i="16"/>
  <c r="DE248" i="16"/>
  <c r="CS248" i="16"/>
  <c r="CG248" i="16"/>
  <c r="BU248" i="16"/>
  <c r="BI248" i="16"/>
  <c r="AW248" i="16"/>
  <c r="AK248" i="16"/>
  <c r="Y248" i="16"/>
  <c r="M248" i="16"/>
  <c r="ED248" i="16"/>
  <c r="DR248" i="16"/>
  <c r="DF248" i="16"/>
  <c r="CT248" i="16"/>
  <c r="CH248" i="16"/>
  <c r="BV248" i="16"/>
  <c r="BJ248" i="16"/>
  <c r="AX248" i="16"/>
  <c r="AL248" i="16"/>
  <c r="Z248" i="16"/>
  <c r="EP248" i="16"/>
  <c r="N248" i="16"/>
  <c r="E156" i="10"/>
  <c r="FC249" i="16"/>
  <c r="FD249" i="16" s="1"/>
  <c r="FA250" i="16"/>
  <c r="EO250" i="16"/>
  <c r="EC250" i="16"/>
  <c r="DQ250" i="16"/>
  <c r="DE250" i="16"/>
  <c r="CS250" i="16"/>
  <c r="CG250" i="16"/>
  <c r="BU250" i="16"/>
  <c r="BI250" i="16"/>
  <c r="AW250" i="16"/>
  <c r="AK250" i="16"/>
  <c r="Y250" i="16"/>
  <c r="M250" i="16"/>
  <c r="EZ250" i="16"/>
  <c r="EN250" i="16"/>
  <c r="EB250" i="16"/>
  <c r="DP250" i="16"/>
  <c r="DD250" i="16"/>
  <c r="CR250" i="16"/>
  <c r="CF250" i="16"/>
  <c r="EY250" i="16"/>
  <c r="EM250" i="16"/>
  <c r="EA250" i="16"/>
  <c r="DO250" i="16"/>
  <c r="DC250" i="16"/>
  <c r="CQ250" i="16"/>
  <c r="EX250" i="16"/>
  <c r="EL250" i="16"/>
  <c r="DZ250" i="16"/>
  <c r="DN250" i="16"/>
  <c r="DB250" i="16"/>
  <c r="CP250" i="16"/>
  <c r="EW250" i="16"/>
  <c r="EK250" i="16"/>
  <c r="DY250" i="16"/>
  <c r="DM250" i="16"/>
  <c r="DA250" i="16"/>
  <c r="CO250" i="16"/>
  <c r="CC250" i="16"/>
  <c r="BQ250" i="16"/>
  <c r="ES250" i="16"/>
  <c r="EG250" i="16"/>
  <c r="DU250" i="16"/>
  <c r="DI250" i="16"/>
  <c r="EI250" i="16"/>
  <c r="DK250" i="16"/>
  <c r="CN250" i="16"/>
  <c r="BY250" i="16"/>
  <c r="BK250" i="16"/>
  <c r="AX250" i="16"/>
  <c r="AJ250" i="16"/>
  <c r="W250" i="16"/>
  <c r="J250" i="16"/>
  <c r="EH250" i="16"/>
  <c r="DJ250" i="16"/>
  <c r="CM250" i="16"/>
  <c r="BX250" i="16"/>
  <c r="BJ250" i="16"/>
  <c r="AV250" i="16"/>
  <c r="AI250" i="16"/>
  <c r="V250" i="16"/>
  <c r="I250" i="16"/>
  <c r="EF250" i="16"/>
  <c r="DH250" i="16"/>
  <c r="CL250" i="16"/>
  <c r="BW250" i="16"/>
  <c r="BH250" i="16"/>
  <c r="AU250" i="16"/>
  <c r="AH250" i="16"/>
  <c r="U250" i="16"/>
  <c r="H250" i="16"/>
  <c r="EE250" i="16"/>
  <c r="DG250" i="16"/>
  <c r="CK250" i="16"/>
  <c r="BV250" i="16"/>
  <c r="BG250" i="16"/>
  <c r="AT250" i="16"/>
  <c r="AG250" i="16"/>
  <c r="T250" i="16"/>
  <c r="ED250" i="16"/>
  <c r="DF250" i="16"/>
  <c r="CJ250" i="16"/>
  <c r="BT250" i="16"/>
  <c r="BF250" i="16"/>
  <c r="AS250" i="16"/>
  <c r="AF250" i="16"/>
  <c r="S250" i="16"/>
  <c r="EV250" i="16"/>
  <c r="DX250" i="16"/>
  <c r="CZ250" i="16"/>
  <c r="CI250" i="16"/>
  <c r="BS250" i="16"/>
  <c r="BE250" i="16"/>
  <c r="AR250" i="16"/>
  <c r="AE250" i="16"/>
  <c r="R250" i="16"/>
  <c r="EU250" i="16"/>
  <c r="DW250" i="16"/>
  <c r="CY250" i="16"/>
  <c r="CH250" i="16"/>
  <c r="BR250" i="16"/>
  <c r="BD250" i="16"/>
  <c r="AQ250" i="16"/>
  <c r="AD250" i="16"/>
  <c r="Q250" i="16"/>
  <c r="ET250" i="16"/>
  <c r="DV250" i="16"/>
  <c r="CX250" i="16"/>
  <c r="CE250" i="16"/>
  <c r="BP250" i="16"/>
  <c r="BC250" i="16"/>
  <c r="AP250" i="16"/>
  <c r="AC250" i="16"/>
  <c r="P250" i="16"/>
  <c r="ER250" i="16"/>
  <c r="DT250" i="16"/>
  <c r="CW250" i="16"/>
  <c r="CD250" i="16"/>
  <c r="BO250" i="16"/>
  <c r="BB250" i="16"/>
  <c r="AO250" i="16"/>
  <c r="AB250" i="16"/>
  <c r="O250" i="16"/>
  <c r="EQ250" i="16"/>
  <c r="DS250" i="16"/>
  <c r="CV250" i="16"/>
  <c r="CB250" i="16"/>
  <c r="BN250" i="16"/>
  <c r="BA250" i="16"/>
  <c r="AN250" i="16"/>
  <c r="AA250" i="16"/>
  <c r="N250" i="16"/>
  <c r="EJ250" i="16"/>
  <c r="DL250" i="16"/>
  <c r="CT250" i="16"/>
  <c r="BZ250" i="16"/>
  <c r="BL250" i="16"/>
  <c r="AY250" i="16"/>
  <c r="AL250" i="16"/>
  <c r="X250" i="16"/>
  <c r="K250" i="16"/>
  <c r="EP250" i="16"/>
  <c r="DR250" i="16"/>
  <c r="CU250" i="16"/>
  <c r="CA250" i="16"/>
  <c r="BM250" i="16"/>
  <c r="AZ250" i="16"/>
  <c r="AM250" i="16"/>
  <c r="Z250" i="16"/>
  <c r="L250" i="16"/>
  <c r="EK90" i="16"/>
  <c r="DM90" i="16"/>
  <c r="CO90" i="16"/>
  <c r="EV90" i="16"/>
  <c r="DX90" i="16"/>
  <c r="CZ90" i="16"/>
  <c r="EU90" i="16"/>
  <c r="DW90" i="16"/>
  <c r="CY90" i="16"/>
  <c r="ET90" i="16"/>
  <c r="DV90" i="16"/>
  <c r="CX90" i="16"/>
  <c r="ES90" i="16"/>
  <c r="DU90" i="16"/>
  <c r="CW90" i="16"/>
  <c r="ER90" i="16"/>
  <c r="DT90" i="16"/>
  <c r="CV90" i="16"/>
  <c r="EQ90" i="16"/>
  <c r="DS90" i="16"/>
  <c r="CU90" i="16"/>
  <c r="FB90" i="16"/>
  <c r="ED90" i="16"/>
  <c r="DF90" i="16"/>
  <c r="N90" i="16"/>
  <c r="EO90" i="16"/>
  <c r="DQ90" i="16"/>
  <c r="Y90" i="16"/>
  <c r="EZ90" i="16"/>
  <c r="EB90" i="16"/>
  <c r="AJ90" i="16"/>
  <c r="L90" i="16"/>
  <c r="EM90" i="16"/>
  <c r="AU90" i="16"/>
  <c r="W90" i="16"/>
  <c r="CD90" i="16"/>
  <c r="EL90" i="16"/>
  <c r="DN90" i="16"/>
  <c r="DB90" i="16"/>
  <c r="J91" i="10"/>
  <c r="K91" i="10"/>
  <c r="H91" i="10"/>
  <c r="I91" i="10"/>
  <c r="G91" i="10"/>
  <c r="H109" i="18"/>
  <c r="M109" i="18" s="1"/>
  <c r="G131" i="18"/>
  <c r="H131" i="18" s="1"/>
  <c r="J109" i="18"/>
  <c r="L109" i="18"/>
  <c r="N109" i="18" s="1"/>
  <c r="K109" i="18"/>
  <c r="F29" i="5"/>
  <c r="E90" i="10"/>
  <c r="I90" i="10" s="1"/>
  <c r="FC182" i="16"/>
  <c r="FD182" i="16" s="1"/>
  <c r="G155" i="10"/>
  <c r="J155" i="10"/>
  <c r="K155" i="10"/>
  <c r="I155" i="10"/>
  <c r="H155" i="10"/>
  <c r="E48" i="10"/>
  <c r="F48" i="10" s="1"/>
  <c r="FD90" i="16"/>
  <c r="CC90" i="16" s="1"/>
  <c r="F50" i="16"/>
  <c r="G50" i="16" s="1"/>
  <c r="K157" i="10"/>
  <c r="I157" i="10"/>
  <c r="J157" i="10"/>
  <c r="H157" i="10"/>
  <c r="G157" i="10"/>
  <c r="I85" i="18"/>
  <c r="I158" i="10"/>
  <c r="K158" i="10"/>
  <c r="H158" i="10"/>
  <c r="G158" i="10"/>
  <c r="J158" i="10"/>
  <c r="E98" i="10"/>
  <c r="FC190" i="16"/>
  <c r="FD190" i="16" s="1"/>
  <c r="EQ193" i="16"/>
  <c r="EE193" i="16"/>
  <c r="DS193" i="16"/>
  <c r="DG193" i="16"/>
  <c r="CU193" i="16"/>
  <c r="CI193" i="16"/>
  <c r="BW193" i="16"/>
  <c r="BK193" i="16"/>
  <c r="AY193" i="16"/>
  <c r="AM193" i="16"/>
  <c r="AA193" i="16"/>
  <c r="O193" i="16"/>
  <c r="EP193" i="16"/>
  <c r="ED193" i="16"/>
  <c r="DR193" i="16"/>
  <c r="DF193" i="16"/>
  <c r="CT193" i="16"/>
  <c r="CH193" i="16"/>
  <c r="BV193" i="16"/>
  <c r="BJ193" i="16"/>
  <c r="AX193" i="16"/>
  <c r="AL193" i="16"/>
  <c r="FA193" i="16"/>
  <c r="EO193" i="16"/>
  <c r="EC193" i="16"/>
  <c r="DQ193" i="16"/>
  <c r="DE193" i="16"/>
  <c r="CS193" i="16"/>
  <c r="CG193" i="16"/>
  <c r="BU193" i="16"/>
  <c r="BI193" i="16"/>
  <c r="AW193" i="16"/>
  <c r="AK193" i="16"/>
  <c r="Y193" i="16"/>
  <c r="M193" i="16"/>
  <c r="EZ193" i="16"/>
  <c r="EN193" i="16"/>
  <c r="EB193" i="16"/>
  <c r="DP193" i="16"/>
  <c r="DD193" i="16"/>
  <c r="CR193" i="16"/>
  <c r="CF193" i="16"/>
  <c r="BT193" i="16"/>
  <c r="BH193" i="16"/>
  <c r="AV193" i="16"/>
  <c r="AJ193" i="16"/>
  <c r="X193" i="16"/>
  <c r="EY193" i="16"/>
  <c r="EM193" i="16"/>
  <c r="EA193" i="16"/>
  <c r="DO193" i="16"/>
  <c r="DC193" i="16"/>
  <c r="CQ193" i="16"/>
  <c r="CE193" i="16"/>
  <c r="BS193" i="16"/>
  <c r="BG193" i="16"/>
  <c r="AU193" i="16"/>
  <c r="AI193" i="16"/>
  <c r="W193" i="16"/>
  <c r="K193" i="16"/>
  <c r="EX193" i="16"/>
  <c r="EL193" i="16"/>
  <c r="DZ193" i="16"/>
  <c r="DN193" i="16"/>
  <c r="DB193" i="16"/>
  <c r="CP193" i="16"/>
  <c r="CD193" i="16"/>
  <c r="BR193" i="16"/>
  <c r="BF193" i="16"/>
  <c r="AT193" i="16"/>
  <c r="AH193" i="16"/>
  <c r="V193" i="16"/>
  <c r="J193" i="16"/>
  <c r="EW193" i="16"/>
  <c r="EK193" i="16"/>
  <c r="DY193" i="16"/>
  <c r="DM193" i="16"/>
  <c r="DA193" i="16"/>
  <c r="CO193" i="16"/>
  <c r="CC193" i="16"/>
  <c r="BQ193" i="16"/>
  <c r="BE193" i="16"/>
  <c r="AS193" i="16"/>
  <c r="AG193" i="16"/>
  <c r="U193" i="16"/>
  <c r="I193" i="16"/>
  <c r="EU193" i="16"/>
  <c r="EI193" i="16"/>
  <c r="ER193" i="16"/>
  <c r="EF193" i="16"/>
  <c r="DT193" i="16"/>
  <c r="DH193" i="16"/>
  <c r="CV193" i="16"/>
  <c r="CJ193" i="16"/>
  <c r="BX193" i="16"/>
  <c r="BL193" i="16"/>
  <c r="AZ193" i="16"/>
  <c r="AN193" i="16"/>
  <c r="AB193" i="16"/>
  <c r="P193" i="16"/>
  <c r="DV193" i="16"/>
  <c r="CL193" i="16"/>
  <c r="BB193" i="16"/>
  <c r="S193" i="16"/>
  <c r="DU193" i="16"/>
  <c r="CK193" i="16"/>
  <c r="BA193" i="16"/>
  <c r="R193" i="16"/>
  <c r="DL193" i="16"/>
  <c r="CB193" i="16"/>
  <c r="AR193" i="16"/>
  <c r="Q193" i="16"/>
  <c r="DK193" i="16"/>
  <c r="CA193" i="16"/>
  <c r="AQ193" i="16"/>
  <c r="N193" i="16"/>
  <c r="EV193" i="16"/>
  <c r="DJ193" i="16"/>
  <c r="BZ193" i="16"/>
  <c r="AP193" i="16"/>
  <c r="L193" i="16"/>
  <c r="ET193" i="16"/>
  <c r="DI193" i="16"/>
  <c r="BY193" i="16"/>
  <c r="AO193" i="16"/>
  <c r="H193" i="16"/>
  <c r="ES193" i="16"/>
  <c r="CZ193" i="16"/>
  <c r="BP193" i="16"/>
  <c r="AF193" i="16"/>
  <c r="EJ193" i="16"/>
  <c r="CY193" i="16"/>
  <c r="BO193" i="16"/>
  <c r="AE193" i="16"/>
  <c r="EH193" i="16"/>
  <c r="CX193" i="16"/>
  <c r="BN193" i="16"/>
  <c r="AD193" i="16"/>
  <c r="EG193" i="16"/>
  <c r="CW193" i="16"/>
  <c r="BM193" i="16"/>
  <c r="AC193" i="16"/>
  <c r="DW193" i="16"/>
  <c r="CM193" i="16"/>
  <c r="BC193" i="16"/>
  <c r="T193" i="16"/>
  <c r="CN193" i="16"/>
  <c r="BD193" i="16"/>
  <c r="Z193" i="16"/>
  <c r="DX193" i="16"/>
  <c r="EQ190" i="16"/>
  <c r="EE190" i="16"/>
  <c r="DS190" i="16"/>
  <c r="DG190" i="16"/>
  <c r="CU190" i="16"/>
  <c r="CI190" i="16"/>
  <c r="BW190" i="16"/>
  <c r="BK190" i="16"/>
  <c r="AY190" i="16"/>
  <c r="AM190" i="16"/>
  <c r="AA190" i="16"/>
  <c r="O190" i="16"/>
  <c r="EP190" i="16"/>
  <c r="ED190" i="16"/>
  <c r="DR190" i="16"/>
  <c r="DF190" i="16"/>
  <c r="CT190" i="16"/>
  <c r="CH190" i="16"/>
  <c r="BV190" i="16"/>
  <c r="BJ190" i="16"/>
  <c r="AX190" i="16"/>
  <c r="AL190" i="16"/>
  <c r="Z190" i="16"/>
  <c r="N190" i="16"/>
  <c r="FA190" i="16"/>
  <c r="EO190" i="16"/>
  <c r="EC190" i="16"/>
  <c r="DQ190" i="16"/>
  <c r="DE190" i="16"/>
  <c r="CS190" i="16"/>
  <c r="CG190" i="16"/>
  <c r="BU190" i="16"/>
  <c r="BI190" i="16"/>
  <c r="AW190" i="16"/>
  <c r="AK190" i="16"/>
  <c r="Y190" i="16"/>
  <c r="M190" i="16"/>
  <c r="EZ190" i="16"/>
  <c r="EN190" i="16"/>
  <c r="EB190" i="16"/>
  <c r="DP190" i="16"/>
  <c r="DD190" i="16"/>
  <c r="CR190" i="16"/>
  <c r="CF190" i="16"/>
  <c r="BT190" i="16"/>
  <c r="BH190" i="16"/>
  <c r="AV190" i="16"/>
  <c r="AJ190" i="16"/>
  <c r="X190" i="16"/>
  <c r="L190" i="16"/>
  <c r="EY190" i="16"/>
  <c r="EM190" i="16"/>
  <c r="EA190" i="16"/>
  <c r="DO190" i="16"/>
  <c r="DC190" i="16"/>
  <c r="CQ190" i="16"/>
  <c r="CE190" i="16"/>
  <c r="BS190" i="16"/>
  <c r="BG190" i="16"/>
  <c r="AU190" i="16"/>
  <c r="AI190" i="16"/>
  <c r="W190" i="16"/>
  <c r="K190" i="16"/>
  <c r="EX190" i="16"/>
  <c r="EL190" i="16"/>
  <c r="DZ190" i="16"/>
  <c r="DN190" i="16"/>
  <c r="DB190" i="16"/>
  <c r="CP190" i="16"/>
  <c r="CD190" i="16"/>
  <c r="BR190" i="16"/>
  <c r="BF190" i="16"/>
  <c r="AT190" i="16"/>
  <c r="AH190" i="16"/>
  <c r="V190" i="16"/>
  <c r="J190" i="16"/>
  <c r="EW190" i="16"/>
  <c r="EK190" i="16"/>
  <c r="DY190" i="16"/>
  <c r="DM190" i="16"/>
  <c r="DA190" i="16"/>
  <c r="CO190" i="16"/>
  <c r="CC190" i="16"/>
  <c r="BQ190" i="16"/>
  <c r="BE190" i="16"/>
  <c r="AS190" i="16"/>
  <c r="AG190" i="16"/>
  <c r="U190" i="16"/>
  <c r="I190" i="16"/>
  <c r="EV190" i="16"/>
  <c r="EJ190" i="16"/>
  <c r="DX190" i="16"/>
  <c r="DL190" i="16"/>
  <c r="CZ190" i="16"/>
  <c r="CN190" i="16"/>
  <c r="CB190" i="16"/>
  <c r="BP190" i="16"/>
  <c r="BD190" i="16"/>
  <c r="AR190" i="16"/>
  <c r="AF190" i="16"/>
  <c r="T190" i="16"/>
  <c r="H190" i="16"/>
  <c r="EU190" i="16"/>
  <c r="EI190" i="16"/>
  <c r="DW190" i="16"/>
  <c r="DK190" i="16"/>
  <c r="CY190" i="16"/>
  <c r="CM190" i="16"/>
  <c r="CA190" i="16"/>
  <c r="BO190" i="16"/>
  <c r="BC190" i="16"/>
  <c r="AQ190" i="16"/>
  <c r="AE190" i="16"/>
  <c r="S190" i="16"/>
  <c r="ET190" i="16"/>
  <c r="EH190" i="16"/>
  <c r="DV190" i="16"/>
  <c r="DJ190" i="16"/>
  <c r="CX190" i="16"/>
  <c r="CL190" i="16"/>
  <c r="BZ190" i="16"/>
  <c r="BN190" i="16"/>
  <c r="BB190" i="16"/>
  <c r="AP190" i="16"/>
  <c r="AD190" i="16"/>
  <c r="R190" i="16"/>
  <c r="ER190" i="16"/>
  <c r="EF190" i="16"/>
  <c r="DT190" i="16"/>
  <c r="DH190" i="16"/>
  <c r="CV190" i="16"/>
  <c r="CJ190" i="16"/>
  <c r="BX190" i="16"/>
  <c r="BL190" i="16"/>
  <c r="AZ190" i="16"/>
  <c r="AN190" i="16"/>
  <c r="AB190" i="16"/>
  <c r="P190" i="16"/>
  <c r="BM190" i="16"/>
  <c r="BA190" i="16"/>
  <c r="AO190" i="16"/>
  <c r="AC190" i="16"/>
  <c r="Q190" i="16"/>
  <c r="ES190" i="16"/>
  <c r="EG190" i="16"/>
  <c r="DU190" i="16"/>
  <c r="DI190" i="16"/>
  <c r="CW190" i="16"/>
  <c r="BY190" i="16"/>
  <c r="CK190" i="16"/>
  <c r="K108" i="18"/>
  <c r="J108" i="18"/>
  <c r="H108" i="18"/>
  <c r="M108" i="18" s="1"/>
  <c r="G130" i="18"/>
  <c r="H130" i="18" s="1"/>
  <c r="O108" i="18"/>
  <c r="L108" i="18"/>
  <c r="N108" i="18" s="1"/>
  <c r="BD252" i="16"/>
  <c r="BO252" i="16"/>
  <c r="BN252" i="16"/>
  <c r="BM252" i="16"/>
  <c r="BL252" i="16"/>
  <c r="BK252" i="16"/>
  <c r="BJ252" i="16"/>
  <c r="BU252" i="16"/>
  <c r="CF252" i="16"/>
  <c r="CQ252" i="16"/>
  <c r="DB252" i="16"/>
  <c r="EW252" i="16"/>
  <c r="E100" i="10"/>
  <c r="FC192" i="16"/>
  <c r="FD192" i="16" s="1"/>
  <c r="EZ244" i="16"/>
  <c r="EN244" i="16"/>
  <c r="EB244" i="16"/>
  <c r="DP244" i="16"/>
  <c r="DD244" i="16"/>
  <c r="CR244" i="16"/>
  <c r="CF244" i="16"/>
  <c r="BT244" i="16"/>
  <c r="BH244" i="16"/>
  <c r="AV244" i="16"/>
  <c r="AJ244" i="16"/>
  <c r="X244" i="16"/>
  <c r="L244" i="16"/>
  <c r="EY244" i="16"/>
  <c r="EM244" i="16"/>
  <c r="EA244" i="16"/>
  <c r="DO244" i="16"/>
  <c r="DC244" i="16"/>
  <c r="CQ244" i="16"/>
  <c r="CE244" i="16"/>
  <c r="BS244" i="16"/>
  <c r="BG244" i="16"/>
  <c r="AU244" i="16"/>
  <c r="AI244" i="16"/>
  <c r="W244" i="16"/>
  <c r="K244" i="16"/>
  <c r="EX244" i="16"/>
  <c r="EL244" i="16"/>
  <c r="DZ244" i="16"/>
  <c r="DN244" i="16"/>
  <c r="DB244" i="16"/>
  <c r="CP244" i="16"/>
  <c r="CD244" i="16"/>
  <c r="BR244" i="16"/>
  <c r="BF244" i="16"/>
  <c r="AT244" i="16"/>
  <c r="AH244" i="16"/>
  <c r="V244" i="16"/>
  <c r="J244" i="16"/>
  <c r="EW244" i="16"/>
  <c r="EK244" i="16"/>
  <c r="DY244" i="16"/>
  <c r="DM244" i="16"/>
  <c r="DA244" i="16"/>
  <c r="CO244" i="16"/>
  <c r="CC244" i="16"/>
  <c r="BQ244" i="16"/>
  <c r="BE244" i="16"/>
  <c r="AS244" i="16"/>
  <c r="AG244" i="16"/>
  <c r="U244" i="16"/>
  <c r="I244" i="16"/>
  <c r="EV244" i="16"/>
  <c r="EJ244" i="16"/>
  <c r="DX244" i="16"/>
  <c r="DL244" i="16"/>
  <c r="CZ244" i="16"/>
  <c r="CN244" i="16"/>
  <c r="CB244" i="16"/>
  <c r="BP244" i="16"/>
  <c r="BD244" i="16"/>
  <c r="AR244" i="16"/>
  <c r="AF244" i="16"/>
  <c r="T244" i="16"/>
  <c r="H244" i="16"/>
  <c r="EU244" i="16"/>
  <c r="EI244" i="16"/>
  <c r="DW244" i="16"/>
  <c r="DK244" i="16"/>
  <c r="CY244" i="16"/>
  <c r="CM244" i="16"/>
  <c r="CA244" i="16"/>
  <c r="BO244" i="16"/>
  <c r="BC244" i="16"/>
  <c r="AQ244" i="16"/>
  <c r="AE244" i="16"/>
  <c r="S244" i="16"/>
  <c r="ET244" i="16"/>
  <c r="EH244" i="16"/>
  <c r="DV244" i="16"/>
  <c r="DJ244" i="16"/>
  <c r="CX244" i="16"/>
  <c r="CL244" i="16"/>
  <c r="BZ244" i="16"/>
  <c r="BN244" i="16"/>
  <c r="BB244" i="16"/>
  <c r="AP244" i="16"/>
  <c r="AD244" i="16"/>
  <c r="R244" i="16"/>
  <c r="ES244" i="16"/>
  <c r="EG244" i="16"/>
  <c r="DU244" i="16"/>
  <c r="DI244" i="16"/>
  <c r="CW244" i="16"/>
  <c r="CK244" i="16"/>
  <c r="BY244" i="16"/>
  <c r="BM244" i="16"/>
  <c r="BA244" i="16"/>
  <c r="AO244" i="16"/>
  <c r="AC244" i="16"/>
  <c r="Q244" i="16"/>
  <c r="ER244" i="16"/>
  <c r="EF244" i="16"/>
  <c r="DT244" i="16"/>
  <c r="DH244" i="16"/>
  <c r="CV244" i="16"/>
  <c r="CJ244" i="16"/>
  <c r="BX244" i="16"/>
  <c r="BL244" i="16"/>
  <c r="AZ244" i="16"/>
  <c r="AN244" i="16"/>
  <c r="AB244" i="16"/>
  <c r="P244" i="16"/>
  <c r="EQ244" i="16"/>
  <c r="EE244" i="16"/>
  <c r="DS244" i="16"/>
  <c r="DG244" i="16"/>
  <c r="CU244" i="16"/>
  <c r="CI244" i="16"/>
  <c r="BW244" i="16"/>
  <c r="BK244" i="16"/>
  <c r="AY244" i="16"/>
  <c r="AM244" i="16"/>
  <c r="AA244" i="16"/>
  <c r="O244" i="16"/>
  <c r="FA244" i="16"/>
  <c r="EO244" i="16"/>
  <c r="EC244" i="16"/>
  <c r="DQ244" i="16"/>
  <c r="DE244" i="16"/>
  <c r="CS244" i="16"/>
  <c r="CG244" i="16"/>
  <c r="BU244" i="16"/>
  <c r="BI244" i="16"/>
  <c r="AW244" i="16"/>
  <c r="AK244" i="16"/>
  <c r="Y244" i="16"/>
  <c r="M244" i="16"/>
  <c r="AX244" i="16"/>
  <c r="AL244" i="16"/>
  <c r="Z244" i="16"/>
  <c r="N244" i="16"/>
  <c r="EP244" i="16"/>
  <c r="ED244" i="16"/>
  <c r="DR244" i="16"/>
  <c r="DF244" i="16"/>
  <c r="CT244" i="16"/>
  <c r="CH244" i="16"/>
  <c r="BJ244" i="16"/>
  <c r="BV244" i="16"/>
  <c r="E149" i="10"/>
  <c r="FC242" i="16"/>
  <c r="FD242" i="16" s="1"/>
  <c r="J100" i="10"/>
  <c r="H100" i="10"/>
  <c r="G100" i="10"/>
  <c r="I100" i="10"/>
  <c r="K100" i="10"/>
  <c r="J218" i="20"/>
  <c r="D232" i="20"/>
  <c r="J45" i="20"/>
  <c r="I44" i="20"/>
  <c r="I106" i="20"/>
  <c r="DR254" i="16"/>
  <c r="EC254" i="16"/>
  <c r="EN254" i="16"/>
  <c r="EY254" i="16"/>
  <c r="K254" i="16"/>
  <c r="V254" i="16"/>
  <c r="AG254" i="16"/>
  <c r="AR254" i="16"/>
  <c r="BC254" i="16"/>
  <c r="BB254" i="16"/>
  <c r="BA254" i="16"/>
  <c r="AZ254" i="16"/>
  <c r="BK254" i="16"/>
  <c r="CL242" i="16"/>
  <c r="BN242" i="16"/>
  <c r="AP242" i="16"/>
  <c r="CK242" i="16"/>
  <c r="BM242" i="16"/>
  <c r="AO242" i="16"/>
  <c r="CJ242" i="16"/>
  <c r="BL242" i="16"/>
  <c r="AN242" i="16"/>
  <c r="CI242" i="16"/>
  <c r="BK242" i="16"/>
  <c r="AM242" i="16"/>
  <c r="CH242" i="16"/>
  <c r="BJ242" i="16"/>
  <c r="AL242" i="16"/>
  <c r="CS242" i="16"/>
  <c r="BU242" i="16"/>
  <c r="AW242" i="16"/>
  <c r="DD242" i="16"/>
  <c r="CF242" i="16"/>
  <c r="BH242" i="16"/>
  <c r="DO242" i="16"/>
  <c r="CQ242" i="16"/>
  <c r="BS242" i="16"/>
  <c r="DZ242" i="16"/>
  <c r="DB242" i="16"/>
  <c r="CD242" i="16"/>
  <c r="EK242" i="16"/>
  <c r="DM242" i="16"/>
  <c r="CO242" i="16"/>
  <c r="EU242" i="16"/>
  <c r="DW242" i="16"/>
  <c r="CY242" i="16"/>
  <c r="CA242" i="16"/>
  <c r="CB242" i="16"/>
  <c r="BD242" i="16"/>
  <c r="AF242" i="16"/>
  <c r="EV242" i="16"/>
  <c r="CZ242" i="16"/>
  <c r="F20" i="5"/>
  <c r="G160" i="20"/>
  <c r="L159" i="20" s="1"/>
  <c r="G161" i="20"/>
  <c r="J101" i="10"/>
  <c r="K101" i="10"/>
  <c r="G101" i="10"/>
  <c r="I101" i="10"/>
  <c r="H101" i="10"/>
  <c r="K98" i="10"/>
  <c r="J98" i="10"/>
  <c r="I98" i="10"/>
  <c r="G98" i="10"/>
  <c r="H98" i="10"/>
  <c r="ER249" i="16"/>
  <c r="EF249" i="16"/>
  <c r="DT249" i="16"/>
  <c r="EZ249" i="16"/>
  <c r="EM249" i="16"/>
  <c r="DZ249" i="16"/>
  <c r="DM249" i="16"/>
  <c r="DA249" i="16"/>
  <c r="CO249" i="16"/>
  <c r="CC249" i="16"/>
  <c r="BQ249" i="16"/>
  <c r="BE249" i="16"/>
  <c r="AS249" i="16"/>
  <c r="AG249" i="16"/>
  <c r="U249" i="16"/>
  <c r="I249" i="16"/>
  <c r="EY249" i="16"/>
  <c r="EL249" i="16"/>
  <c r="DY249" i="16"/>
  <c r="DL249" i="16"/>
  <c r="CZ249" i="16"/>
  <c r="CN249" i="16"/>
  <c r="CB249" i="16"/>
  <c r="BP249" i="16"/>
  <c r="BD249" i="16"/>
  <c r="AR249" i="16"/>
  <c r="AF249" i="16"/>
  <c r="T249" i="16"/>
  <c r="H249" i="16"/>
  <c r="EX249" i="16"/>
  <c r="EK249" i="16"/>
  <c r="DX249" i="16"/>
  <c r="DK249" i="16"/>
  <c r="CY249" i="16"/>
  <c r="CM249" i="16"/>
  <c r="CA249" i="16"/>
  <c r="BO249" i="16"/>
  <c r="BC249" i="16"/>
  <c r="AQ249" i="16"/>
  <c r="AE249" i="16"/>
  <c r="S249" i="16"/>
  <c r="EW249" i="16"/>
  <c r="EJ249" i="16"/>
  <c r="DW249" i="16"/>
  <c r="DJ249" i="16"/>
  <c r="CX249" i="16"/>
  <c r="CL249" i="16"/>
  <c r="BZ249" i="16"/>
  <c r="BN249" i="16"/>
  <c r="BB249" i="16"/>
  <c r="AP249" i="16"/>
  <c r="AD249" i="16"/>
  <c r="R249" i="16"/>
  <c r="EV249" i="16"/>
  <c r="EI249" i="16"/>
  <c r="DV249" i="16"/>
  <c r="DI249" i="16"/>
  <c r="CW249" i="16"/>
  <c r="CK249" i="16"/>
  <c r="BY249" i="16"/>
  <c r="BM249" i="16"/>
  <c r="BA249" i="16"/>
  <c r="AO249" i="16"/>
  <c r="AC249" i="16"/>
  <c r="Q249" i="16"/>
  <c r="EU249" i="16"/>
  <c r="EH249" i="16"/>
  <c r="DU249" i="16"/>
  <c r="DH249" i="16"/>
  <c r="CV249" i="16"/>
  <c r="CJ249" i="16"/>
  <c r="BX249" i="16"/>
  <c r="BL249" i="16"/>
  <c r="AZ249" i="16"/>
  <c r="AN249" i="16"/>
  <c r="AB249" i="16"/>
  <c r="P249" i="16"/>
  <c r="ET249" i="16"/>
  <c r="EG249" i="16"/>
  <c r="DS249" i="16"/>
  <c r="DG249" i="16"/>
  <c r="CU249" i="16"/>
  <c r="CI249" i="16"/>
  <c r="BW249" i="16"/>
  <c r="BK249" i="16"/>
  <c r="AY249" i="16"/>
  <c r="AM249" i="16"/>
  <c r="AA249" i="16"/>
  <c r="O249" i="16"/>
  <c r="ES249" i="16"/>
  <c r="EE249" i="16"/>
  <c r="DR249" i="16"/>
  <c r="DF249" i="16"/>
  <c r="CT249" i="16"/>
  <c r="CH249" i="16"/>
  <c r="BV249" i="16"/>
  <c r="BJ249" i="16"/>
  <c r="AX249" i="16"/>
  <c r="AL249" i="16"/>
  <c r="Z249" i="16"/>
  <c r="N249" i="16"/>
  <c r="EQ249" i="16"/>
  <c r="ED249" i="16"/>
  <c r="DQ249" i="16"/>
  <c r="DE249" i="16"/>
  <c r="CS249" i="16"/>
  <c r="CG249" i="16"/>
  <c r="BU249" i="16"/>
  <c r="BI249" i="16"/>
  <c r="AW249" i="16"/>
  <c r="AK249" i="16"/>
  <c r="Y249" i="16"/>
  <c r="M249" i="16"/>
  <c r="EP249" i="16"/>
  <c r="EC249" i="16"/>
  <c r="DP249" i="16"/>
  <c r="DD249" i="16"/>
  <c r="CR249" i="16"/>
  <c r="CF249" i="16"/>
  <c r="BT249" i="16"/>
  <c r="BH249" i="16"/>
  <c r="AV249" i="16"/>
  <c r="AJ249" i="16"/>
  <c r="X249" i="16"/>
  <c r="L249" i="16"/>
  <c r="FA249" i="16"/>
  <c r="EN249" i="16"/>
  <c r="EA249" i="16"/>
  <c r="DN249" i="16"/>
  <c r="DB249" i="16"/>
  <c r="CP249" i="16"/>
  <c r="CD249" i="16"/>
  <c r="BR249" i="16"/>
  <c r="BF249" i="16"/>
  <c r="AT249" i="16"/>
  <c r="AH249" i="16"/>
  <c r="V249" i="16"/>
  <c r="J249" i="16"/>
  <c r="DO249" i="16"/>
  <c r="DC249" i="16"/>
  <c r="CQ249" i="16"/>
  <c r="CE249" i="16"/>
  <c r="BS249" i="16"/>
  <c r="BG249" i="16"/>
  <c r="AU249" i="16"/>
  <c r="AI249" i="16"/>
  <c r="W249" i="16"/>
  <c r="K249" i="16"/>
  <c r="EB249" i="16"/>
  <c r="EO249" i="16"/>
  <c r="H159" i="10"/>
  <c r="K151" i="10"/>
  <c r="H151" i="10"/>
  <c r="J151" i="10"/>
  <c r="I151" i="10"/>
  <c r="G151" i="10"/>
  <c r="E161" i="10"/>
  <c r="FC254" i="16"/>
  <c r="FD254" i="16" s="1"/>
  <c r="H149" i="10"/>
  <c r="I149" i="10"/>
  <c r="K149" i="10"/>
  <c r="G149" i="10"/>
  <c r="J149" i="10"/>
  <c r="O117" i="18"/>
  <c r="H156" i="10"/>
  <c r="G156" i="10"/>
  <c r="I156" i="10"/>
  <c r="K156" i="10"/>
  <c r="J156" i="10"/>
  <c r="ES253" i="16"/>
  <c r="EG253" i="16"/>
  <c r="DU253" i="16"/>
  <c r="DI253" i="16"/>
  <c r="CW253" i="16"/>
  <c r="CK253" i="16"/>
  <c r="BY253" i="16"/>
  <c r="BM253" i="16"/>
  <c r="BA253" i="16"/>
  <c r="AO253" i="16"/>
  <c r="AC253" i="16"/>
  <c r="Q253" i="16"/>
  <c r="ER253" i="16"/>
  <c r="EF253" i="16"/>
  <c r="DT253" i="16"/>
  <c r="DH253" i="16"/>
  <c r="CV253" i="16"/>
  <c r="CJ253" i="16"/>
  <c r="BX253" i="16"/>
  <c r="BL253" i="16"/>
  <c r="AZ253" i="16"/>
  <c r="AN253" i="16"/>
  <c r="AB253" i="16"/>
  <c r="P253" i="16"/>
  <c r="EQ253" i="16"/>
  <c r="EE253" i="16"/>
  <c r="DS253" i="16"/>
  <c r="DG253" i="16"/>
  <c r="CU253" i="16"/>
  <c r="CI253" i="16"/>
  <c r="BW253" i="16"/>
  <c r="BK253" i="16"/>
  <c r="AY253" i="16"/>
  <c r="AM253" i="16"/>
  <c r="AA253" i="16"/>
  <c r="O253" i="16"/>
  <c r="EP253" i="16"/>
  <c r="ED253" i="16"/>
  <c r="DR253" i="16"/>
  <c r="DF253" i="16"/>
  <c r="CT253" i="16"/>
  <c r="CH253" i="16"/>
  <c r="BV253" i="16"/>
  <c r="BJ253" i="16"/>
  <c r="AX253" i="16"/>
  <c r="AL253" i="16"/>
  <c r="Z253" i="16"/>
  <c r="N253" i="16"/>
  <c r="FA253" i="16"/>
  <c r="EO253" i="16"/>
  <c r="EC253" i="16"/>
  <c r="DQ253" i="16"/>
  <c r="DE253" i="16"/>
  <c r="CS253" i="16"/>
  <c r="CG253" i="16"/>
  <c r="BU253" i="16"/>
  <c r="BI253" i="16"/>
  <c r="AW253" i="16"/>
  <c r="AK253" i="16"/>
  <c r="Y253" i="16"/>
  <c r="M253" i="16"/>
  <c r="EZ253" i="16"/>
  <c r="EN253" i="16"/>
  <c r="EB253" i="16"/>
  <c r="DP253" i="16"/>
  <c r="DD253" i="16"/>
  <c r="CR253" i="16"/>
  <c r="CF253" i="16"/>
  <c r="BT253" i="16"/>
  <c r="BH253" i="16"/>
  <c r="AV253" i="16"/>
  <c r="AJ253" i="16"/>
  <c r="X253" i="16"/>
  <c r="L253" i="16"/>
  <c r="EY253" i="16"/>
  <c r="EM253" i="16"/>
  <c r="EA253" i="16"/>
  <c r="DO253" i="16"/>
  <c r="DC253" i="16"/>
  <c r="CQ253" i="16"/>
  <c r="CE253" i="16"/>
  <c r="BS253" i="16"/>
  <c r="BG253" i="16"/>
  <c r="AU253" i="16"/>
  <c r="AI253" i="16"/>
  <c r="W253" i="16"/>
  <c r="K253" i="16"/>
  <c r="EX253" i="16"/>
  <c r="EL253" i="16"/>
  <c r="DZ253" i="16"/>
  <c r="DN253" i="16"/>
  <c r="DB253" i="16"/>
  <c r="CP253" i="16"/>
  <c r="CD253" i="16"/>
  <c r="BR253" i="16"/>
  <c r="BF253" i="16"/>
  <c r="AT253" i="16"/>
  <c r="AH253" i="16"/>
  <c r="V253" i="16"/>
  <c r="J253" i="16"/>
  <c r="EW253" i="16"/>
  <c r="EK253" i="16"/>
  <c r="DY253" i="16"/>
  <c r="DM253" i="16"/>
  <c r="DA253" i="16"/>
  <c r="CO253" i="16"/>
  <c r="CC253" i="16"/>
  <c r="BQ253" i="16"/>
  <c r="BE253" i="16"/>
  <c r="AS253" i="16"/>
  <c r="AG253" i="16"/>
  <c r="U253" i="16"/>
  <c r="I253" i="16"/>
  <c r="EV253" i="16"/>
  <c r="EJ253" i="16"/>
  <c r="DX253" i="16"/>
  <c r="DL253" i="16"/>
  <c r="CZ253" i="16"/>
  <c r="CN253" i="16"/>
  <c r="CB253" i="16"/>
  <c r="BP253" i="16"/>
  <c r="BD253" i="16"/>
  <c r="AR253" i="16"/>
  <c r="AF253" i="16"/>
  <c r="T253" i="16"/>
  <c r="H253" i="16"/>
  <c r="EU253" i="16"/>
  <c r="EI253" i="16"/>
  <c r="DW253" i="16"/>
  <c r="DK253" i="16"/>
  <c r="CY253" i="16"/>
  <c r="CM253" i="16"/>
  <c r="CA253" i="16"/>
  <c r="BO253" i="16"/>
  <c r="BC253" i="16"/>
  <c r="AQ253" i="16"/>
  <c r="AE253" i="16"/>
  <c r="S253" i="16"/>
  <c r="AD253" i="16"/>
  <c r="R253" i="16"/>
  <c r="ET253" i="16"/>
  <c r="EH253" i="16"/>
  <c r="DV253" i="16"/>
  <c r="DJ253" i="16"/>
  <c r="CX253" i="16"/>
  <c r="CL253" i="16"/>
  <c r="BZ253" i="16"/>
  <c r="BN253" i="16"/>
  <c r="AP253" i="16"/>
  <c r="BB253" i="16"/>
  <c r="J301" i="15"/>
  <c r="J289" i="15"/>
  <c r="J296" i="15"/>
  <c r="J291" i="15"/>
  <c r="J298" i="15"/>
  <c r="J293" i="15"/>
  <c r="J300" i="15"/>
  <c r="J295" i="15"/>
  <c r="F357" i="15"/>
  <c r="J290" i="15"/>
  <c r="J297" i="15"/>
  <c r="J292" i="15"/>
  <c r="J294" i="15"/>
  <c r="J299" i="15"/>
  <c r="EY255" i="16"/>
  <c r="EM255" i="16"/>
  <c r="EA255" i="16"/>
  <c r="DO255" i="16"/>
  <c r="DC255" i="16"/>
  <c r="CQ255" i="16"/>
  <c r="CE255" i="16"/>
  <c r="BS255" i="16"/>
  <c r="BG255" i="16"/>
  <c r="AU255" i="16"/>
  <c r="AI255" i="16"/>
  <c r="W255" i="16"/>
  <c r="K255" i="16"/>
  <c r="EX255" i="16"/>
  <c r="EL255" i="16"/>
  <c r="DZ255" i="16"/>
  <c r="DN255" i="16"/>
  <c r="DB255" i="16"/>
  <c r="CP255" i="16"/>
  <c r="CD255" i="16"/>
  <c r="BR255" i="16"/>
  <c r="BF255" i="16"/>
  <c r="AT255" i="16"/>
  <c r="AH255" i="16"/>
  <c r="V255" i="16"/>
  <c r="J255" i="16"/>
  <c r="EW255" i="16"/>
  <c r="EK255" i="16"/>
  <c r="DY255" i="16"/>
  <c r="DM255" i="16"/>
  <c r="DA255" i="16"/>
  <c r="CO255" i="16"/>
  <c r="CC255" i="16"/>
  <c r="BQ255" i="16"/>
  <c r="BE255" i="16"/>
  <c r="AS255" i="16"/>
  <c r="AG255" i="16"/>
  <c r="U255" i="16"/>
  <c r="I255" i="16"/>
  <c r="EV255" i="16"/>
  <c r="EJ255" i="16"/>
  <c r="DX255" i="16"/>
  <c r="DL255" i="16"/>
  <c r="CZ255" i="16"/>
  <c r="CN255" i="16"/>
  <c r="CB255" i="16"/>
  <c r="BP255" i="16"/>
  <c r="BD255" i="16"/>
  <c r="AR255" i="16"/>
  <c r="AF255" i="16"/>
  <c r="T255" i="16"/>
  <c r="H255" i="16"/>
  <c r="EU255" i="16"/>
  <c r="EI255" i="16"/>
  <c r="DW255" i="16"/>
  <c r="DK255" i="16"/>
  <c r="CY255" i="16"/>
  <c r="CM255" i="16"/>
  <c r="CA255" i="16"/>
  <c r="BO255" i="16"/>
  <c r="BC255" i="16"/>
  <c r="AQ255" i="16"/>
  <c r="AE255" i="16"/>
  <c r="S255" i="16"/>
  <c r="ET255" i="16"/>
  <c r="EH255" i="16"/>
  <c r="DV255" i="16"/>
  <c r="DJ255" i="16"/>
  <c r="CX255" i="16"/>
  <c r="CL255" i="16"/>
  <c r="BZ255" i="16"/>
  <c r="BN255" i="16"/>
  <c r="BB255" i="16"/>
  <c r="AP255" i="16"/>
  <c r="AD255" i="16"/>
  <c r="R255" i="16"/>
  <c r="ES255" i="16"/>
  <c r="EG255" i="16"/>
  <c r="DU255" i="16"/>
  <c r="DI255" i="16"/>
  <c r="CW255" i="16"/>
  <c r="CK255" i="16"/>
  <c r="BY255" i="16"/>
  <c r="BM255" i="16"/>
  <c r="BA255" i="16"/>
  <c r="AO255" i="16"/>
  <c r="AC255" i="16"/>
  <c r="Q255" i="16"/>
  <c r="ER255" i="16"/>
  <c r="EF255" i="16"/>
  <c r="DT255" i="16"/>
  <c r="DH255" i="16"/>
  <c r="CV255" i="16"/>
  <c r="CJ255" i="16"/>
  <c r="BX255" i="16"/>
  <c r="BL255" i="16"/>
  <c r="AZ255" i="16"/>
  <c r="AN255" i="16"/>
  <c r="AB255" i="16"/>
  <c r="P255" i="16"/>
  <c r="EQ255" i="16"/>
  <c r="EE255" i="16"/>
  <c r="DS255" i="16"/>
  <c r="DG255" i="16"/>
  <c r="CU255" i="16"/>
  <c r="CI255" i="16"/>
  <c r="BW255" i="16"/>
  <c r="BK255" i="16"/>
  <c r="AY255" i="16"/>
  <c r="AM255" i="16"/>
  <c r="AA255" i="16"/>
  <c r="O255" i="16"/>
  <c r="EP255" i="16"/>
  <c r="ED255" i="16"/>
  <c r="DR255" i="16"/>
  <c r="DF255" i="16"/>
  <c r="CT255" i="16"/>
  <c r="CH255" i="16"/>
  <c r="BV255" i="16"/>
  <c r="BJ255" i="16"/>
  <c r="AX255" i="16"/>
  <c r="AL255" i="16"/>
  <c r="Z255" i="16"/>
  <c r="N255" i="16"/>
  <c r="FA255" i="16"/>
  <c r="EO255" i="16"/>
  <c r="EC255" i="16"/>
  <c r="DQ255" i="16"/>
  <c r="DE255" i="16"/>
  <c r="CS255" i="16"/>
  <c r="CG255" i="16"/>
  <c r="BU255" i="16"/>
  <c r="BI255" i="16"/>
  <c r="AW255" i="16"/>
  <c r="AK255" i="16"/>
  <c r="Y255" i="16"/>
  <c r="M255" i="16"/>
  <c r="EN255" i="16"/>
  <c r="EB255" i="16"/>
  <c r="DP255" i="16"/>
  <c r="DD255" i="16"/>
  <c r="CR255" i="16"/>
  <c r="CF255" i="16"/>
  <c r="BT255" i="16"/>
  <c r="BH255" i="16"/>
  <c r="AV255" i="16"/>
  <c r="AJ255" i="16"/>
  <c r="EZ255" i="16"/>
  <c r="L255" i="16"/>
  <c r="X255" i="16"/>
  <c r="E154" i="10"/>
  <c r="H154" i="10" s="1"/>
  <c r="FC247" i="16"/>
  <c r="FD247" i="16" s="1"/>
  <c r="A231" i="20"/>
  <c r="I217" i="20"/>
  <c r="O77" i="18"/>
  <c r="F23" i="5"/>
  <c r="E159" i="10"/>
  <c r="G159" i="10" s="1"/>
  <c r="FC252" i="16"/>
  <c r="FD252" i="16" s="1"/>
  <c r="O155" i="21"/>
  <c r="N155" i="21" s="1"/>
  <c r="P155" i="21" s="1"/>
  <c r="Q155" i="21" s="1"/>
  <c r="P156" i="21"/>
  <c r="Q156" i="21" s="1"/>
  <c r="O74" i="18"/>
  <c r="M130" i="18" l="1"/>
  <c r="O130" i="18"/>
  <c r="M131" i="18"/>
  <c r="O131" i="18"/>
  <c r="CP192" i="16"/>
  <c r="DW192" i="16"/>
  <c r="B184" i="21"/>
  <c r="B185" i="21" s="1"/>
  <c r="D180" i="10"/>
  <c r="FB273" i="16"/>
  <c r="I159" i="10"/>
  <c r="E25" i="5"/>
  <c r="H161" i="20"/>
  <c r="L155" i="20"/>
  <c r="AR242" i="16"/>
  <c r="DK242" i="16"/>
  <c r="DA242" i="16"/>
  <c r="CP242" i="16"/>
  <c r="CE242" i="16"/>
  <c r="BT242" i="16"/>
  <c r="BI242" i="16"/>
  <c r="AX242" i="16"/>
  <c r="AY242" i="16"/>
  <c r="AZ242" i="16"/>
  <c r="BA242" i="16"/>
  <c r="BB242" i="16"/>
  <c r="AY254" i="16"/>
  <c r="AN254" i="16"/>
  <c r="AO254" i="16"/>
  <c r="AP254" i="16"/>
  <c r="AQ254" i="16"/>
  <c r="AF254" i="16"/>
  <c r="U254" i="16"/>
  <c r="J254" i="16"/>
  <c r="EX254" i="16"/>
  <c r="EM254" i="16"/>
  <c r="EB254" i="16"/>
  <c r="DQ254" i="16"/>
  <c r="DF254" i="16"/>
  <c r="I252" i="16"/>
  <c r="CP252" i="16"/>
  <c r="CE252" i="16"/>
  <c r="BT252" i="16"/>
  <c r="BI252" i="16"/>
  <c r="AX252" i="16"/>
  <c r="AY252" i="16"/>
  <c r="AZ252" i="16"/>
  <c r="BA252" i="16"/>
  <c r="BB252" i="16"/>
  <c r="BC252" i="16"/>
  <c r="AR252" i="16"/>
  <c r="CC192" i="16"/>
  <c r="BA192" i="16"/>
  <c r="BQ192" i="16"/>
  <c r="CE192" i="16"/>
  <c r="CS192" i="16"/>
  <c r="DG192" i="16"/>
  <c r="DH192" i="16"/>
  <c r="DI192" i="16"/>
  <c r="DK192" i="16"/>
  <c r="DL192" i="16"/>
  <c r="DM192" i="16"/>
  <c r="DN192" i="16"/>
  <c r="DJ192" i="16"/>
  <c r="CP90" i="16"/>
  <c r="K90" i="16"/>
  <c r="EY90" i="16"/>
  <c r="EN90" i="16"/>
  <c r="EC90" i="16"/>
  <c r="DR90" i="16"/>
  <c r="DG90" i="16"/>
  <c r="DH90" i="16"/>
  <c r="DI90" i="16"/>
  <c r="DJ90" i="16"/>
  <c r="DK90" i="16"/>
  <c r="DL90" i="16"/>
  <c r="DA90" i="16"/>
  <c r="D120" i="10"/>
  <c r="FB212" i="16"/>
  <c r="D191" i="10"/>
  <c r="FB285" i="16"/>
  <c r="H90" i="10"/>
  <c r="BP182" i="16"/>
  <c r="AO182" i="16"/>
  <c r="AN182" i="16"/>
  <c r="CL182" i="16"/>
  <c r="CM182" i="16"/>
  <c r="EV182" i="16"/>
  <c r="EK182" i="16"/>
  <c r="DZ182" i="16"/>
  <c r="DO182" i="16"/>
  <c r="DD182" i="16"/>
  <c r="CS182" i="16"/>
  <c r="CH182" i="16"/>
  <c r="CI182" i="16"/>
  <c r="AI184" i="16"/>
  <c r="EY184" i="16"/>
  <c r="EL184" i="16"/>
  <c r="EB184" i="16"/>
  <c r="DQ184" i="16"/>
  <c r="DF184" i="16"/>
  <c r="DG184" i="16"/>
  <c r="DH184" i="16"/>
  <c r="DI184" i="16"/>
  <c r="DJ184" i="16"/>
  <c r="DK184" i="16"/>
  <c r="CZ184" i="16"/>
  <c r="CO184" i="16"/>
  <c r="H246" i="16"/>
  <c r="DW246" i="16"/>
  <c r="DM246" i="16"/>
  <c r="DB246" i="16"/>
  <c r="CQ246" i="16"/>
  <c r="CF246" i="16"/>
  <c r="BU246" i="16"/>
  <c r="BJ246" i="16"/>
  <c r="BK246" i="16"/>
  <c r="BL246" i="16"/>
  <c r="BM246" i="16"/>
  <c r="BN246" i="16"/>
  <c r="CT191" i="16"/>
  <c r="AW191" i="16"/>
  <c r="AY191" i="16"/>
  <c r="AZ191" i="16"/>
  <c r="BA191" i="16"/>
  <c r="BB191" i="16"/>
  <c r="BC191" i="16"/>
  <c r="AR191" i="16"/>
  <c r="AG191" i="16"/>
  <c r="V191" i="16"/>
  <c r="K191" i="16"/>
  <c r="L191" i="16"/>
  <c r="DY191" i="16"/>
  <c r="D137" i="10"/>
  <c r="FB230" i="16"/>
  <c r="D138" i="10"/>
  <c r="FB231" i="16"/>
  <c r="BM247" i="16"/>
  <c r="BL247" i="16"/>
  <c r="BN247" i="16"/>
  <c r="BO247" i="16"/>
  <c r="BD247" i="16"/>
  <c r="AS247" i="16"/>
  <c r="AH247" i="16"/>
  <c r="W247" i="16"/>
  <c r="L247" i="16"/>
  <c r="EZ247" i="16"/>
  <c r="EO247" i="16"/>
  <c r="ED247" i="16"/>
  <c r="EE247" i="16"/>
  <c r="J86" i="16"/>
  <c r="EA86" i="16"/>
  <c r="DP86" i="16"/>
  <c r="DE86" i="16"/>
  <c r="CT86" i="16"/>
  <c r="CI86" i="16"/>
  <c r="CJ86" i="16"/>
  <c r="CK86" i="16"/>
  <c r="CL86" i="16"/>
  <c r="CM86" i="16"/>
  <c r="CN86" i="16"/>
  <c r="CC86" i="16"/>
  <c r="AV251" i="16"/>
  <c r="Q251" i="16"/>
  <c r="AB251" i="16"/>
  <c r="BT251" i="16"/>
  <c r="BI251" i="16"/>
  <c r="AX251" i="16"/>
  <c r="AY251" i="16"/>
  <c r="ES251" i="16"/>
  <c r="ET251" i="16"/>
  <c r="EU251" i="16"/>
  <c r="EJ251" i="16"/>
  <c r="DY251" i="16"/>
  <c r="DN251" i="16"/>
  <c r="CD192" i="16"/>
  <c r="DY192" i="16"/>
  <c r="D112" i="10"/>
  <c r="FB204" i="16"/>
  <c r="EX86" i="16"/>
  <c r="DQ86" i="16"/>
  <c r="CV86" i="16"/>
  <c r="CY86" i="16"/>
  <c r="D178" i="10"/>
  <c r="FB271" i="16"/>
  <c r="J159" i="10"/>
  <c r="K260" i="15"/>
  <c r="K248" i="15"/>
  <c r="K236" i="15"/>
  <c r="K255" i="15"/>
  <c r="K243" i="15"/>
  <c r="K250" i="15"/>
  <c r="K238" i="15"/>
  <c r="G354" i="15"/>
  <c r="K257" i="15"/>
  <c r="K245" i="15"/>
  <c r="K252" i="15"/>
  <c r="K240" i="15"/>
  <c r="K259" i="15"/>
  <c r="K247" i="15"/>
  <c r="K235" i="15"/>
  <c r="K254" i="15"/>
  <c r="K242" i="15"/>
  <c r="K249" i="15"/>
  <c r="K237" i="15"/>
  <c r="K256" i="15"/>
  <c r="K244" i="15"/>
  <c r="K251" i="15"/>
  <c r="K239" i="15"/>
  <c r="K253" i="15"/>
  <c r="K241" i="15"/>
  <c r="K258" i="15"/>
  <c r="K234" i="15"/>
  <c r="K246" i="15"/>
  <c r="BP242" i="16"/>
  <c r="EI242" i="16"/>
  <c r="DY242" i="16"/>
  <c r="DN242" i="16"/>
  <c r="DC242" i="16"/>
  <c r="CR242" i="16"/>
  <c r="CG242" i="16"/>
  <c r="BV242" i="16"/>
  <c r="BW242" i="16"/>
  <c r="BX242" i="16"/>
  <c r="BY242" i="16"/>
  <c r="BZ242" i="16"/>
  <c r="BW254" i="16"/>
  <c r="BL254" i="16"/>
  <c r="BM254" i="16"/>
  <c r="BN254" i="16"/>
  <c r="BO254" i="16"/>
  <c r="BD254" i="16"/>
  <c r="AS254" i="16"/>
  <c r="AH254" i="16"/>
  <c r="W254" i="16"/>
  <c r="L254" i="16"/>
  <c r="EZ254" i="16"/>
  <c r="EO254" i="16"/>
  <c r="ED254" i="16"/>
  <c r="U252" i="16"/>
  <c r="DN252" i="16"/>
  <c r="DC252" i="16"/>
  <c r="CR252" i="16"/>
  <c r="CG252" i="16"/>
  <c r="BV252" i="16"/>
  <c r="BW252" i="16"/>
  <c r="BX252" i="16"/>
  <c r="BY252" i="16"/>
  <c r="BZ252" i="16"/>
  <c r="CA252" i="16"/>
  <c r="BP252" i="16"/>
  <c r="DC192" i="16"/>
  <c r="CB192" i="16"/>
  <c r="CQ192" i="16"/>
  <c r="DE192" i="16"/>
  <c r="DS192" i="16"/>
  <c r="EG192" i="16"/>
  <c r="EI192" i="16"/>
  <c r="EJ192" i="16"/>
  <c r="EK192" i="16"/>
  <c r="EL192" i="16"/>
  <c r="EM192" i="16"/>
  <c r="EN192" i="16"/>
  <c r="EH192" i="16"/>
  <c r="DZ90" i="16"/>
  <c r="AI90" i="16"/>
  <c r="X90" i="16"/>
  <c r="M90" i="16"/>
  <c r="FA90" i="16"/>
  <c r="EP90" i="16"/>
  <c r="EE90" i="16"/>
  <c r="EF90" i="16"/>
  <c r="EG90" i="16"/>
  <c r="EH90" i="16"/>
  <c r="EI90" i="16"/>
  <c r="EJ90" i="16"/>
  <c r="DY90" i="16"/>
  <c r="D113" i="10"/>
  <c r="FB205" i="16"/>
  <c r="D56" i="10"/>
  <c r="FC99" i="16"/>
  <c r="E58" i="16"/>
  <c r="G90" i="10"/>
  <c r="K45" i="10"/>
  <c r="J45" i="10"/>
  <c r="M45" i="10"/>
  <c r="G45" i="10"/>
  <c r="S45" i="10"/>
  <c r="N45" i="10"/>
  <c r="I45" i="10"/>
  <c r="O45" i="10"/>
  <c r="R45" i="10"/>
  <c r="Q45" i="10"/>
  <c r="H45" i="10"/>
  <c r="L45" i="10"/>
  <c r="P45" i="10"/>
  <c r="Q182" i="16"/>
  <c r="AP182" i="16"/>
  <c r="BL182" i="16"/>
  <c r="DJ182" i="16"/>
  <c r="DK182" i="16"/>
  <c r="U182" i="16"/>
  <c r="J182" i="16"/>
  <c r="EX182" i="16"/>
  <c r="EM182" i="16"/>
  <c r="EB182" i="16"/>
  <c r="DQ182" i="16"/>
  <c r="DF182" i="16"/>
  <c r="DG182" i="16"/>
  <c r="AU184" i="16"/>
  <c r="V184" i="16"/>
  <c r="L184" i="16"/>
  <c r="EZ184" i="16"/>
  <c r="EO184" i="16"/>
  <c r="ED184" i="16"/>
  <c r="EE184" i="16"/>
  <c r="EF184" i="16"/>
  <c r="EG184" i="16"/>
  <c r="EH184" i="16"/>
  <c r="EI184" i="16"/>
  <c r="DX184" i="16"/>
  <c r="DM184" i="16"/>
  <c r="AR246" i="16"/>
  <c r="T246" i="16"/>
  <c r="EU246" i="16"/>
  <c r="EK246" i="16"/>
  <c r="DZ246" i="16"/>
  <c r="DO246" i="16"/>
  <c r="DD246" i="16"/>
  <c r="CS246" i="16"/>
  <c r="CH246" i="16"/>
  <c r="CI246" i="16"/>
  <c r="CJ246" i="16"/>
  <c r="CK246" i="16"/>
  <c r="CL246" i="16"/>
  <c r="DR191" i="16"/>
  <c r="BU191" i="16"/>
  <c r="BW191" i="16"/>
  <c r="BX191" i="16"/>
  <c r="BY191" i="16"/>
  <c r="BZ191" i="16"/>
  <c r="CA191" i="16"/>
  <c r="BP191" i="16"/>
  <c r="BE191" i="16"/>
  <c r="AT191" i="16"/>
  <c r="AI191" i="16"/>
  <c r="AJ191" i="16"/>
  <c r="EW191" i="16"/>
  <c r="D142" i="10"/>
  <c r="FB235" i="16"/>
  <c r="D143" i="10"/>
  <c r="FB236" i="16"/>
  <c r="CK247" i="16"/>
  <c r="CJ247" i="16"/>
  <c r="CL247" i="16"/>
  <c r="CM247" i="16"/>
  <c r="CB247" i="16"/>
  <c r="BQ247" i="16"/>
  <c r="BF247" i="16"/>
  <c r="AU247" i="16"/>
  <c r="AJ247" i="16"/>
  <c r="Y247" i="16"/>
  <c r="N247" i="16"/>
  <c r="O247" i="16"/>
  <c r="V86" i="16"/>
  <c r="K86" i="16"/>
  <c r="EY86" i="16"/>
  <c r="EN86" i="16"/>
  <c r="EC86" i="16"/>
  <c r="DR86" i="16"/>
  <c r="DG86" i="16"/>
  <c r="DH86" i="16"/>
  <c r="DI86" i="16"/>
  <c r="DJ86" i="16"/>
  <c r="DK86" i="16"/>
  <c r="DL86" i="16"/>
  <c r="DA86" i="16"/>
  <c r="CF251" i="16"/>
  <c r="CK251" i="16"/>
  <c r="CV251" i="16"/>
  <c r="AN251" i="16"/>
  <c r="CG251" i="16"/>
  <c r="BV251" i="16"/>
  <c r="BW251" i="16"/>
  <c r="AD251" i="16"/>
  <c r="AE251" i="16"/>
  <c r="T251" i="16"/>
  <c r="I251" i="16"/>
  <c r="EW251" i="16"/>
  <c r="EL251" i="16"/>
  <c r="DF192" i="16"/>
  <c r="EA192" i="16"/>
  <c r="DF86" i="16"/>
  <c r="D50" i="10"/>
  <c r="FC92" i="16"/>
  <c r="E52" i="16"/>
  <c r="K159" i="10"/>
  <c r="CI254" i="16"/>
  <c r="BX254" i="16"/>
  <c r="BY254" i="16"/>
  <c r="BZ254" i="16"/>
  <c r="CA254" i="16"/>
  <c r="BP254" i="16"/>
  <c r="BE254" i="16"/>
  <c r="AT254" i="16"/>
  <c r="AI254" i="16"/>
  <c r="X254" i="16"/>
  <c r="M254" i="16"/>
  <c r="FA254" i="16"/>
  <c r="EP254" i="16"/>
  <c r="AG252" i="16"/>
  <c r="DZ252" i="16"/>
  <c r="DO252" i="16"/>
  <c r="DD252" i="16"/>
  <c r="CS252" i="16"/>
  <c r="CH252" i="16"/>
  <c r="CI252" i="16"/>
  <c r="CJ252" i="16"/>
  <c r="CK252" i="16"/>
  <c r="CL252" i="16"/>
  <c r="CM252" i="16"/>
  <c r="CB252" i="16"/>
  <c r="G107" i="18"/>
  <c r="H85" i="18"/>
  <c r="M85" i="18" s="1"/>
  <c r="K85" i="18"/>
  <c r="O85" i="18"/>
  <c r="L85" i="18"/>
  <c r="N85" i="18" s="1"/>
  <c r="J85" i="18"/>
  <c r="DP192" i="16"/>
  <c r="CO192" i="16"/>
  <c r="DD192" i="16"/>
  <c r="DR192" i="16"/>
  <c r="EF192" i="16"/>
  <c r="EU192" i="16"/>
  <c r="EV192" i="16"/>
  <c r="EW192" i="16"/>
  <c r="EX192" i="16"/>
  <c r="EY192" i="16"/>
  <c r="FA192" i="16"/>
  <c r="EZ192" i="16"/>
  <c r="ET192" i="16"/>
  <c r="D106" i="10"/>
  <c r="FB198" i="16"/>
  <c r="D117" i="10"/>
  <c r="FB209" i="16"/>
  <c r="K90" i="10"/>
  <c r="BM182" i="16"/>
  <c r="EG182" i="16"/>
  <c r="BX182" i="16"/>
  <c r="DV182" i="16"/>
  <c r="DW182" i="16"/>
  <c r="AG182" i="16"/>
  <c r="V182" i="16"/>
  <c r="K182" i="16"/>
  <c r="EY182" i="16"/>
  <c r="EN182" i="16"/>
  <c r="EC182" i="16"/>
  <c r="DR182" i="16"/>
  <c r="DS182" i="16"/>
  <c r="BG184" i="16"/>
  <c r="AH184" i="16"/>
  <c r="X184" i="16"/>
  <c r="M184" i="16"/>
  <c r="FA184" i="16"/>
  <c r="EP184" i="16"/>
  <c r="EQ184" i="16"/>
  <c r="ER184" i="16"/>
  <c r="ES184" i="16"/>
  <c r="ET184" i="16"/>
  <c r="EU184" i="16"/>
  <c r="EJ184" i="16"/>
  <c r="DY184" i="16"/>
  <c r="AF246" i="16"/>
  <c r="S246" i="16"/>
  <c r="I246" i="16"/>
  <c r="EW246" i="16"/>
  <c r="EL246" i="16"/>
  <c r="EA246" i="16"/>
  <c r="DP246" i="16"/>
  <c r="DE246" i="16"/>
  <c r="CT246" i="16"/>
  <c r="CU246" i="16"/>
  <c r="CV246" i="16"/>
  <c r="CW246" i="16"/>
  <c r="CX246" i="16"/>
  <c r="EE191" i="16"/>
  <c r="CG191" i="16"/>
  <c r="CI191" i="16"/>
  <c r="CJ191" i="16"/>
  <c r="CK191" i="16"/>
  <c r="CL191" i="16"/>
  <c r="CM191" i="16"/>
  <c r="CB191" i="16"/>
  <c r="BQ191" i="16"/>
  <c r="BF191" i="16"/>
  <c r="AU191" i="16"/>
  <c r="AV191" i="16"/>
  <c r="D139" i="10"/>
  <c r="FB232" i="16"/>
  <c r="D123" i="10"/>
  <c r="FB216" i="16"/>
  <c r="D124" i="10"/>
  <c r="FB217" i="16"/>
  <c r="CW247" i="16"/>
  <c r="CV247" i="16"/>
  <c r="CX247" i="16"/>
  <c r="CY247" i="16"/>
  <c r="CN247" i="16"/>
  <c r="CC247" i="16"/>
  <c r="BR247" i="16"/>
  <c r="BG247" i="16"/>
  <c r="AV247" i="16"/>
  <c r="AK247" i="16"/>
  <c r="Z247" i="16"/>
  <c r="AA247" i="16"/>
  <c r="AT86" i="16"/>
  <c r="W86" i="16"/>
  <c r="L86" i="16"/>
  <c r="EZ86" i="16"/>
  <c r="EO86" i="16"/>
  <c r="ED86" i="16"/>
  <c r="DS86" i="16"/>
  <c r="DT86" i="16"/>
  <c r="DU86" i="16"/>
  <c r="DV86" i="16"/>
  <c r="DW86" i="16"/>
  <c r="DX86" i="16"/>
  <c r="DM86" i="16"/>
  <c r="DP251" i="16"/>
  <c r="EA251" i="16"/>
  <c r="EN251" i="16"/>
  <c r="BX251" i="16"/>
  <c r="CS251" i="16"/>
  <c r="CH251" i="16"/>
  <c r="CI251" i="16"/>
  <c r="AP251" i="16"/>
  <c r="AQ251" i="16"/>
  <c r="AF251" i="16"/>
  <c r="U251" i="16"/>
  <c r="J251" i="16"/>
  <c r="EX251" i="16"/>
  <c r="DZ192" i="16"/>
  <c r="D183" i="10"/>
  <c r="FB276" i="16"/>
  <c r="CN242" i="16"/>
  <c r="S242" i="16"/>
  <c r="I242" i="16"/>
  <c r="EW242" i="16"/>
  <c r="EL242" i="16"/>
  <c r="EA242" i="16"/>
  <c r="DP242" i="16"/>
  <c r="DE242" i="16"/>
  <c r="CT242" i="16"/>
  <c r="CU242" i="16"/>
  <c r="CV242" i="16"/>
  <c r="CW242" i="16"/>
  <c r="CX242" i="16"/>
  <c r="CU254" i="16"/>
  <c r="CJ254" i="16"/>
  <c r="CK254" i="16"/>
  <c r="CL254" i="16"/>
  <c r="CM254" i="16"/>
  <c r="CB254" i="16"/>
  <c r="BQ254" i="16"/>
  <c r="BF254" i="16"/>
  <c r="AU254" i="16"/>
  <c r="AJ254" i="16"/>
  <c r="Y254" i="16"/>
  <c r="N254" i="16"/>
  <c r="BQ252" i="16"/>
  <c r="AS252" i="16"/>
  <c r="EL252" i="16"/>
  <c r="EA252" i="16"/>
  <c r="DP252" i="16"/>
  <c r="DE252" i="16"/>
  <c r="CT252" i="16"/>
  <c r="CU252" i="16"/>
  <c r="CV252" i="16"/>
  <c r="CW252" i="16"/>
  <c r="CX252" i="16"/>
  <c r="CY252" i="16"/>
  <c r="CN252" i="16"/>
  <c r="EC192" i="16"/>
  <c r="DB192" i="16"/>
  <c r="DQ192" i="16"/>
  <c r="EE192" i="16"/>
  <c r="ES192" i="16"/>
  <c r="H192" i="16"/>
  <c r="I192" i="16"/>
  <c r="J192" i="16"/>
  <c r="K192" i="16"/>
  <c r="L192" i="16"/>
  <c r="M192" i="16"/>
  <c r="R192" i="16"/>
  <c r="J90" i="16"/>
  <c r="BG90" i="16"/>
  <c r="AV90" i="16"/>
  <c r="AK90" i="16"/>
  <c r="Z90" i="16"/>
  <c r="O90" i="16"/>
  <c r="P90" i="16"/>
  <c r="Q90" i="16"/>
  <c r="R90" i="16"/>
  <c r="S90" i="16"/>
  <c r="T90" i="16"/>
  <c r="I90" i="16"/>
  <c r="EW90" i="16"/>
  <c r="D118" i="10"/>
  <c r="FB210" i="16"/>
  <c r="G63" i="14"/>
  <c r="I63" i="14" s="1"/>
  <c r="G61" i="14"/>
  <c r="I61" i="14" s="1"/>
  <c r="G60" i="14"/>
  <c r="I60" i="14" s="1"/>
  <c r="G59" i="14"/>
  <c r="I59" i="14" s="1"/>
  <c r="G57" i="14"/>
  <c r="I57" i="14" s="1"/>
  <c r="G56" i="14"/>
  <c r="I56" i="14" s="1"/>
  <c r="G55" i="14"/>
  <c r="I55" i="14" s="1"/>
  <c r="G54" i="14"/>
  <c r="I54" i="14" s="1"/>
  <c r="G53" i="14"/>
  <c r="I53" i="14" s="1"/>
  <c r="G52" i="14"/>
  <c r="I52" i="14" s="1"/>
  <c r="G51" i="14"/>
  <c r="I51" i="14" s="1"/>
  <c r="G50" i="14"/>
  <c r="I50" i="14" s="1"/>
  <c r="G49" i="14"/>
  <c r="I49" i="14" s="1"/>
  <c r="G48" i="14"/>
  <c r="I48" i="14" s="1"/>
  <c r="G47" i="14"/>
  <c r="I47" i="14" s="1"/>
  <c r="G46" i="14"/>
  <c r="I46" i="14" s="1"/>
  <c r="G45" i="14"/>
  <c r="I45" i="14" s="1"/>
  <c r="G44" i="14"/>
  <c r="I44" i="14" s="1"/>
  <c r="G43" i="14"/>
  <c r="I43" i="14" s="1"/>
  <c r="E10" i="14"/>
  <c r="O86" i="18"/>
  <c r="B136" i="18"/>
  <c r="T182" i="16"/>
  <c r="AR182" i="16"/>
  <c r="CJ182" i="16"/>
  <c r="EH182" i="16"/>
  <c r="EI182" i="16"/>
  <c r="AS182" i="16"/>
  <c r="AH182" i="16"/>
  <c r="W182" i="16"/>
  <c r="L182" i="16"/>
  <c r="EZ182" i="16"/>
  <c r="EO182" i="16"/>
  <c r="ED182" i="16"/>
  <c r="EE182" i="16"/>
  <c r="BS184" i="16"/>
  <c r="AT184" i="16"/>
  <c r="AJ184" i="16"/>
  <c r="Y184" i="16"/>
  <c r="N184" i="16"/>
  <c r="O184" i="16"/>
  <c r="P184" i="16"/>
  <c r="Q184" i="16"/>
  <c r="R184" i="16"/>
  <c r="S184" i="16"/>
  <c r="H184" i="16"/>
  <c r="EV184" i="16"/>
  <c r="EK184" i="16"/>
  <c r="J99" i="10"/>
  <c r="BD246" i="16"/>
  <c r="AE246" i="16"/>
  <c r="U246" i="16"/>
  <c r="J246" i="16"/>
  <c r="EX246" i="16"/>
  <c r="EM246" i="16"/>
  <c r="EB246" i="16"/>
  <c r="DQ246" i="16"/>
  <c r="DF246" i="16"/>
  <c r="DG246" i="16"/>
  <c r="DH246" i="16"/>
  <c r="DI246" i="16"/>
  <c r="DJ246" i="16"/>
  <c r="ER191" i="16"/>
  <c r="CS191" i="16"/>
  <c r="CU191" i="16"/>
  <c r="CV191" i="16"/>
  <c r="CW191" i="16"/>
  <c r="CX191" i="16"/>
  <c r="CY191" i="16"/>
  <c r="CN191" i="16"/>
  <c r="CC191" i="16"/>
  <c r="BR191" i="16"/>
  <c r="BG191" i="16"/>
  <c r="BH191" i="16"/>
  <c r="D127" i="10"/>
  <c r="FB220" i="16"/>
  <c r="D135" i="10"/>
  <c r="FB228" i="16"/>
  <c r="D136" i="10"/>
  <c r="FB229" i="16"/>
  <c r="DI247" i="16"/>
  <c r="DH247" i="16"/>
  <c r="DJ247" i="16"/>
  <c r="DK247" i="16"/>
  <c r="CZ247" i="16"/>
  <c r="CO247" i="16"/>
  <c r="CD247" i="16"/>
  <c r="BS247" i="16"/>
  <c r="BH247" i="16"/>
  <c r="AW247" i="16"/>
  <c r="AL247" i="16"/>
  <c r="AM247" i="16"/>
  <c r="BF86" i="16"/>
  <c r="AI86" i="16"/>
  <c r="X86" i="16"/>
  <c r="M86" i="16"/>
  <c r="FA86" i="16"/>
  <c r="EP86" i="16"/>
  <c r="EE86" i="16"/>
  <c r="EF86" i="16"/>
  <c r="EG86" i="16"/>
  <c r="EH86" i="16"/>
  <c r="EI86" i="16"/>
  <c r="EJ86" i="16"/>
  <c r="DY86" i="16"/>
  <c r="K251" i="16"/>
  <c r="W251" i="16"/>
  <c r="AC251" i="16"/>
  <c r="DH251" i="16"/>
  <c r="DE251" i="16"/>
  <c r="CT251" i="16"/>
  <c r="CU251" i="16"/>
  <c r="BB251" i="16"/>
  <c r="BC251" i="16"/>
  <c r="AR251" i="16"/>
  <c r="AG251" i="16"/>
  <c r="V251" i="16"/>
  <c r="EM251" i="16"/>
  <c r="I161" i="10"/>
  <c r="J161" i="10"/>
  <c r="H161" i="10"/>
  <c r="G161" i="10"/>
  <c r="K161" i="10"/>
  <c r="BO192" i="16"/>
  <c r="DX192" i="16"/>
  <c r="D131" i="10"/>
  <c r="FB224" i="16"/>
  <c r="EM86" i="16"/>
  <c r="D188" i="10"/>
  <c r="FB281" i="16"/>
  <c r="DL242" i="16"/>
  <c r="AE242" i="16"/>
  <c r="U242" i="16"/>
  <c r="J242" i="16"/>
  <c r="EX242" i="16"/>
  <c r="EM242" i="16"/>
  <c r="EB242" i="16"/>
  <c r="DQ242" i="16"/>
  <c r="DF242" i="16"/>
  <c r="DG242" i="16"/>
  <c r="DH242" i="16"/>
  <c r="DI242" i="16"/>
  <c r="DJ242" i="16"/>
  <c r="DG254" i="16"/>
  <c r="CV254" i="16"/>
  <c r="CW254" i="16"/>
  <c r="CX254" i="16"/>
  <c r="CY254" i="16"/>
  <c r="CN254" i="16"/>
  <c r="CC254" i="16"/>
  <c r="BR254" i="16"/>
  <c r="BG254" i="16"/>
  <c r="AV254" i="16"/>
  <c r="AK254" i="16"/>
  <c r="Z254" i="16"/>
  <c r="J105" i="20"/>
  <c r="H44" i="20"/>
  <c r="BE252" i="16"/>
  <c r="J252" i="16"/>
  <c r="EX252" i="16"/>
  <c r="EM252" i="16"/>
  <c r="EB252" i="16"/>
  <c r="DQ252" i="16"/>
  <c r="DF252" i="16"/>
  <c r="DG252" i="16"/>
  <c r="DH252" i="16"/>
  <c r="DI252" i="16"/>
  <c r="DJ252" i="16"/>
  <c r="DK252" i="16"/>
  <c r="CZ252" i="16"/>
  <c r="EP192" i="16"/>
  <c r="DO192" i="16"/>
  <c r="ED192" i="16"/>
  <c r="ER192" i="16"/>
  <c r="T192" i="16"/>
  <c r="U192" i="16"/>
  <c r="V192" i="16"/>
  <c r="W192" i="16"/>
  <c r="X192" i="16"/>
  <c r="Y192" i="16"/>
  <c r="Z192" i="16"/>
  <c r="AD192" i="16"/>
  <c r="EX90" i="16"/>
  <c r="BS90" i="16"/>
  <c r="BH90" i="16"/>
  <c r="AW90" i="16"/>
  <c r="AL90" i="16"/>
  <c r="AA90" i="16"/>
  <c r="AB90" i="16"/>
  <c r="AC90" i="16"/>
  <c r="AD90" i="16"/>
  <c r="AE90" i="16"/>
  <c r="AF90" i="16"/>
  <c r="U90" i="16"/>
  <c r="D190" i="10"/>
  <c r="FB284" i="16"/>
  <c r="BY182" i="16"/>
  <c r="ES182" i="16"/>
  <c r="CV182" i="16"/>
  <c r="ET182" i="16"/>
  <c r="EU182" i="16"/>
  <c r="BE182" i="16"/>
  <c r="AT182" i="16"/>
  <c r="AI182" i="16"/>
  <c r="X182" i="16"/>
  <c r="M182" i="16"/>
  <c r="FA182" i="16"/>
  <c r="EP182" i="16"/>
  <c r="EQ182" i="16"/>
  <c r="CE184" i="16"/>
  <c r="BF184" i="16"/>
  <c r="AV184" i="16"/>
  <c r="AK184" i="16"/>
  <c r="Z184" i="16"/>
  <c r="AA184" i="16"/>
  <c r="AB184" i="16"/>
  <c r="AC184" i="16"/>
  <c r="AD184" i="16"/>
  <c r="AE184" i="16"/>
  <c r="T184" i="16"/>
  <c r="I184" i="16"/>
  <c r="EW184" i="16"/>
  <c r="I99" i="10"/>
  <c r="I154" i="10"/>
  <c r="BP246" i="16"/>
  <c r="AQ246" i="16"/>
  <c r="AG246" i="16"/>
  <c r="V246" i="16"/>
  <c r="K246" i="16"/>
  <c r="EY246" i="16"/>
  <c r="EN246" i="16"/>
  <c r="EC246" i="16"/>
  <c r="DR246" i="16"/>
  <c r="DS246" i="16"/>
  <c r="DT246" i="16"/>
  <c r="DU246" i="16"/>
  <c r="DV246" i="16"/>
  <c r="N191" i="16"/>
  <c r="DE191" i="16"/>
  <c r="DG191" i="16"/>
  <c r="DH191" i="16"/>
  <c r="DI191" i="16"/>
  <c r="DJ191" i="16"/>
  <c r="DK191" i="16"/>
  <c r="CZ191" i="16"/>
  <c r="CO191" i="16"/>
  <c r="CD191" i="16"/>
  <c r="BS191" i="16"/>
  <c r="BT191" i="16"/>
  <c r="D147" i="10"/>
  <c r="FB240" i="16"/>
  <c r="D148" i="10"/>
  <c r="FB241" i="16"/>
  <c r="DU247" i="16"/>
  <c r="DT247" i="16"/>
  <c r="DV247" i="16"/>
  <c r="DW247" i="16"/>
  <c r="DL247" i="16"/>
  <c r="DA247" i="16"/>
  <c r="CP247" i="16"/>
  <c r="CE247" i="16"/>
  <c r="BT247" i="16"/>
  <c r="BI247" i="16"/>
  <c r="AX247" i="16"/>
  <c r="AY247" i="16"/>
  <c r="BR86" i="16"/>
  <c r="AU86" i="16"/>
  <c r="AJ86" i="16"/>
  <c r="Y86" i="16"/>
  <c r="N86" i="16"/>
  <c r="FB86" i="16"/>
  <c r="EQ86" i="16"/>
  <c r="ER86" i="16"/>
  <c r="ES86" i="16"/>
  <c r="ET86" i="16"/>
  <c r="EU86" i="16"/>
  <c r="EV86" i="16"/>
  <c r="EK86" i="16"/>
  <c r="AU251" i="16"/>
  <c r="BG251" i="16"/>
  <c r="BM251" i="16"/>
  <c r="AO251" i="16"/>
  <c r="DQ251" i="16"/>
  <c r="DF251" i="16"/>
  <c r="DG251" i="16"/>
  <c r="BN251" i="16"/>
  <c r="BO251" i="16"/>
  <c r="BD251" i="16"/>
  <c r="AS251" i="16"/>
  <c r="AH251" i="16"/>
  <c r="EY251" i="16"/>
  <c r="D192" i="10"/>
  <c r="FB286" i="16"/>
  <c r="D130" i="10"/>
  <c r="FB223" i="16"/>
  <c r="D181" i="10"/>
  <c r="FB274" i="16"/>
  <c r="DX242" i="16"/>
  <c r="AQ242" i="16"/>
  <c r="AG242" i="16"/>
  <c r="V242" i="16"/>
  <c r="K242" i="16"/>
  <c r="EY242" i="16"/>
  <c r="EN242" i="16"/>
  <c r="EC242" i="16"/>
  <c r="DR242" i="16"/>
  <c r="DS242" i="16"/>
  <c r="DT242" i="16"/>
  <c r="DU242" i="16"/>
  <c r="DV242" i="16"/>
  <c r="DS254" i="16"/>
  <c r="DH254" i="16"/>
  <c r="DI254" i="16"/>
  <c r="DJ254" i="16"/>
  <c r="DK254" i="16"/>
  <c r="CZ254" i="16"/>
  <c r="CO254" i="16"/>
  <c r="CD254" i="16"/>
  <c r="BS254" i="16"/>
  <c r="BH254" i="16"/>
  <c r="AW254" i="16"/>
  <c r="AL254" i="16"/>
  <c r="L45" i="20"/>
  <c r="L106" i="20" s="1"/>
  <c r="K106" i="20"/>
  <c r="CC252" i="16"/>
  <c r="V252" i="16"/>
  <c r="K252" i="16"/>
  <c r="EY252" i="16"/>
  <c r="EN252" i="16"/>
  <c r="EC252" i="16"/>
  <c r="DR252" i="16"/>
  <c r="DS252" i="16"/>
  <c r="DT252" i="16"/>
  <c r="DU252" i="16"/>
  <c r="DV252" i="16"/>
  <c r="DW252" i="16"/>
  <c r="DL252" i="16"/>
  <c r="O192" i="16"/>
  <c r="EB192" i="16"/>
  <c r="EQ192" i="16"/>
  <c r="S192" i="16"/>
  <c r="AG192" i="16"/>
  <c r="AH192" i="16"/>
  <c r="AI192" i="16"/>
  <c r="AJ192" i="16"/>
  <c r="AK192" i="16"/>
  <c r="AL192" i="16"/>
  <c r="AM192" i="16"/>
  <c r="AP192" i="16"/>
  <c r="N48" i="10"/>
  <c r="K48" i="10"/>
  <c r="G48" i="10"/>
  <c r="P48" i="10"/>
  <c r="S48" i="10"/>
  <c r="J48" i="10"/>
  <c r="I48" i="10"/>
  <c r="H48" i="10"/>
  <c r="R48" i="10"/>
  <c r="Q48" i="10"/>
  <c r="M48" i="10"/>
  <c r="L48" i="10"/>
  <c r="O48" i="10"/>
  <c r="V90" i="16"/>
  <c r="CE90" i="16"/>
  <c r="BT90" i="16"/>
  <c r="BI90" i="16"/>
  <c r="AX90" i="16"/>
  <c r="AM90" i="16"/>
  <c r="AN90" i="16"/>
  <c r="AO90" i="16"/>
  <c r="AP90" i="16"/>
  <c r="AQ90" i="16"/>
  <c r="AR90" i="16"/>
  <c r="AG90" i="16"/>
  <c r="D111" i="10"/>
  <c r="FB203" i="16"/>
  <c r="G92" i="10"/>
  <c r="G160" i="10"/>
  <c r="I160" i="10"/>
  <c r="K160" i="10"/>
  <c r="J160" i="10"/>
  <c r="H160" i="10"/>
  <c r="AC182" i="16"/>
  <c r="BA182" i="16"/>
  <c r="DH182" i="16"/>
  <c r="S182" i="16"/>
  <c r="CB182" i="16"/>
  <c r="BQ182" i="16"/>
  <c r="BF182" i="16"/>
  <c r="AU182" i="16"/>
  <c r="AJ182" i="16"/>
  <c r="Y182" i="16"/>
  <c r="N182" i="16"/>
  <c r="O182" i="16"/>
  <c r="CQ184" i="16"/>
  <c r="BR184" i="16"/>
  <c r="BH184" i="16"/>
  <c r="AW184" i="16"/>
  <c r="AL184" i="16"/>
  <c r="AM184" i="16"/>
  <c r="AN184" i="16"/>
  <c r="AO184" i="16"/>
  <c r="AP184" i="16"/>
  <c r="AQ184" i="16"/>
  <c r="AF184" i="16"/>
  <c r="U184" i="16"/>
  <c r="G153" i="10"/>
  <c r="K99" i="10"/>
  <c r="K154" i="10"/>
  <c r="CB246" i="16"/>
  <c r="BC246" i="16"/>
  <c r="AS246" i="16"/>
  <c r="AH246" i="16"/>
  <c r="W246" i="16"/>
  <c r="L246" i="16"/>
  <c r="EZ246" i="16"/>
  <c r="EO246" i="16"/>
  <c r="ED246" i="16"/>
  <c r="EE246" i="16"/>
  <c r="EF246" i="16"/>
  <c r="EG246" i="16"/>
  <c r="EH246" i="16"/>
  <c r="Z191" i="16"/>
  <c r="DQ191" i="16"/>
  <c r="DS191" i="16"/>
  <c r="DT191" i="16"/>
  <c r="DU191" i="16"/>
  <c r="DV191" i="16"/>
  <c r="DW191" i="16"/>
  <c r="DL191" i="16"/>
  <c r="DA191" i="16"/>
  <c r="CP191" i="16"/>
  <c r="CE191" i="16"/>
  <c r="CF191" i="16"/>
  <c r="D122" i="10"/>
  <c r="FB215" i="16"/>
  <c r="D128" i="10"/>
  <c r="FB221" i="16"/>
  <c r="D129" i="10"/>
  <c r="FB222" i="16"/>
  <c r="EG247" i="16"/>
  <c r="EF247" i="16"/>
  <c r="EH247" i="16"/>
  <c r="EI247" i="16"/>
  <c r="DX247" i="16"/>
  <c r="DM247" i="16"/>
  <c r="DB247" i="16"/>
  <c r="CQ247" i="16"/>
  <c r="CF247" i="16"/>
  <c r="BU247" i="16"/>
  <c r="BJ247" i="16"/>
  <c r="BK247" i="16"/>
  <c r="CD86" i="16"/>
  <c r="BG86" i="16"/>
  <c r="AV86" i="16"/>
  <c r="AK86" i="16"/>
  <c r="Z86" i="16"/>
  <c r="O86" i="16"/>
  <c r="P86" i="16"/>
  <c r="Q86" i="16"/>
  <c r="R86" i="16"/>
  <c r="S86" i="16"/>
  <c r="T86" i="16"/>
  <c r="I86" i="16"/>
  <c r="EW86" i="16"/>
  <c r="CE251" i="16"/>
  <c r="CQ251" i="16"/>
  <c r="CW251" i="16"/>
  <c r="BY251" i="16"/>
  <c r="EC251" i="16"/>
  <c r="DR251" i="16"/>
  <c r="DS251" i="16"/>
  <c r="BZ251" i="16"/>
  <c r="CA251" i="16"/>
  <c r="BP251" i="16"/>
  <c r="BE251" i="16"/>
  <c r="AT251" i="16"/>
  <c r="DU192" i="16"/>
  <c r="D186" i="10"/>
  <c r="FB279" i="16"/>
  <c r="EJ242" i="16"/>
  <c r="BC242" i="16"/>
  <c r="AS242" i="16"/>
  <c r="AH242" i="16"/>
  <c r="W242" i="16"/>
  <c r="L242" i="16"/>
  <c r="EZ242" i="16"/>
  <c r="EO242" i="16"/>
  <c r="ED242" i="16"/>
  <c r="EE242" i="16"/>
  <c r="EF242" i="16"/>
  <c r="EG242" i="16"/>
  <c r="EH242" i="16"/>
  <c r="EE254" i="16"/>
  <c r="DT254" i="16"/>
  <c r="DU254" i="16"/>
  <c r="DV254" i="16"/>
  <c r="DW254" i="16"/>
  <c r="DL254" i="16"/>
  <c r="DA254" i="16"/>
  <c r="CP254" i="16"/>
  <c r="CE254" i="16"/>
  <c r="BT254" i="16"/>
  <c r="BI254" i="16"/>
  <c r="AX254" i="16"/>
  <c r="CO252" i="16"/>
  <c r="AH252" i="16"/>
  <c r="W252" i="16"/>
  <c r="L252" i="16"/>
  <c r="EZ252" i="16"/>
  <c r="EO252" i="16"/>
  <c r="ED252" i="16"/>
  <c r="EE252" i="16"/>
  <c r="EF252" i="16"/>
  <c r="EG252" i="16"/>
  <c r="EH252" i="16"/>
  <c r="EI252" i="16"/>
  <c r="DX252" i="16"/>
  <c r="AB192" i="16"/>
  <c r="EO192" i="16"/>
  <c r="Q192" i="16"/>
  <c r="AF192" i="16"/>
  <c r="AT192" i="16"/>
  <c r="AU192" i="16"/>
  <c r="AV192" i="16"/>
  <c r="AW192" i="16"/>
  <c r="AX192" i="16"/>
  <c r="AY192" i="16"/>
  <c r="AZ192" i="16"/>
  <c r="BB192" i="16"/>
  <c r="G363" i="15"/>
  <c r="K224" i="15"/>
  <c r="K303" i="15"/>
  <c r="K231" i="15"/>
  <c r="K219" i="15"/>
  <c r="K226" i="15"/>
  <c r="K221" i="15"/>
  <c r="K228" i="15"/>
  <c r="K223" i="15"/>
  <c r="K302" i="15"/>
  <c r="K230" i="15"/>
  <c r="K218" i="15"/>
  <c r="K225" i="15"/>
  <c r="K304" i="15"/>
  <c r="K232" i="15"/>
  <c r="K220" i="15"/>
  <c r="K227" i="15"/>
  <c r="K229" i="15"/>
  <c r="K222" i="15"/>
  <c r="K306" i="15"/>
  <c r="AH90" i="16"/>
  <c r="CQ90" i="16"/>
  <c r="CF90" i="16"/>
  <c r="BU90" i="16"/>
  <c r="BJ90" i="16"/>
  <c r="AY90" i="16"/>
  <c r="AZ90" i="16"/>
  <c r="BA90" i="16"/>
  <c r="BB90" i="16"/>
  <c r="BC90" i="16"/>
  <c r="BD90" i="16"/>
  <c r="AS90" i="16"/>
  <c r="D116" i="10"/>
  <c r="FB208" i="16"/>
  <c r="J92" i="10"/>
  <c r="CK182" i="16"/>
  <c r="BB182" i="16"/>
  <c r="DT182" i="16"/>
  <c r="AE182" i="16"/>
  <c r="CN182" i="16"/>
  <c r="CC182" i="16"/>
  <c r="BR182" i="16"/>
  <c r="BG182" i="16"/>
  <c r="AV182" i="16"/>
  <c r="AK182" i="16"/>
  <c r="Z182" i="16"/>
  <c r="AA182" i="16"/>
  <c r="DC184" i="16"/>
  <c r="CD184" i="16"/>
  <c r="BT184" i="16"/>
  <c r="BI184" i="16"/>
  <c r="AX184" i="16"/>
  <c r="AY184" i="16"/>
  <c r="AZ184" i="16"/>
  <c r="BA184" i="16"/>
  <c r="BB184" i="16"/>
  <c r="BC184" i="16"/>
  <c r="AR184" i="16"/>
  <c r="AG184" i="16"/>
  <c r="K153" i="10"/>
  <c r="G154" i="10"/>
  <c r="CN246" i="16"/>
  <c r="BO246" i="16"/>
  <c r="BE246" i="16"/>
  <c r="AT246" i="16"/>
  <c r="AI246" i="16"/>
  <c r="X246" i="16"/>
  <c r="M246" i="16"/>
  <c r="FA246" i="16"/>
  <c r="EP246" i="16"/>
  <c r="EQ246" i="16"/>
  <c r="ER246" i="16"/>
  <c r="ES246" i="16"/>
  <c r="ET246" i="16"/>
  <c r="AL191" i="16"/>
  <c r="ED191" i="16"/>
  <c r="EF191" i="16"/>
  <c r="EG191" i="16"/>
  <c r="EH191" i="16"/>
  <c r="EI191" i="16"/>
  <c r="EJ191" i="16"/>
  <c r="DX191" i="16"/>
  <c r="DM191" i="16"/>
  <c r="DB191" i="16"/>
  <c r="CQ191" i="16"/>
  <c r="CR191" i="16"/>
  <c r="D134" i="10"/>
  <c r="FB227" i="16"/>
  <c r="D140" i="10"/>
  <c r="FB233" i="16"/>
  <c r="D141" i="10"/>
  <c r="FB234" i="16"/>
  <c r="ES247" i="16"/>
  <c r="ER247" i="16"/>
  <c r="ET247" i="16"/>
  <c r="EU247" i="16"/>
  <c r="EJ247" i="16"/>
  <c r="DY247" i="16"/>
  <c r="DN247" i="16"/>
  <c r="DC247" i="16"/>
  <c r="CR247" i="16"/>
  <c r="CG247" i="16"/>
  <c r="BV247" i="16"/>
  <c r="BW247" i="16"/>
  <c r="CP86" i="16"/>
  <c r="BS86" i="16"/>
  <c r="BH86" i="16"/>
  <c r="AW86" i="16"/>
  <c r="AL86" i="16"/>
  <c r="AA86" i="16"/>
  <c r="AB86" i="16"/>
  <c r="AC86" i="16"/>
  <c r="AD86" i="16"/>
  <c r="AE86" i="16"/>
  <c r="AF86" i="16"/>
  <c r="U86" i="16"/>
  <c r="DO251" i="16"/>
  <c r="EB251" i="16"/>
  <c r="EZ251" i="16"/>
  <c r="DI251" i="16"/>
  <c r="EO251" i="16"/>
  <c r="ED251" i="16"/>
  <c r="EE251" i="16"/>
  <c r="CL251" i="16"/>
  <c r="CM251" i="16"/>
  <c r="CB251" i="16"/>
  <c r="BQ251" i="16"/>
  <c r="BF251" i="16"/>
  <c r="D185" i="10"/>
  <c r="FB278" i="16"/>
  <c r="H162" i="10"/>
  <c r="K162" i="10"/>
  <c r="I162" i="10"/>
  <c r="J162" i="10"/>
  <c r="G162" i="10"/>
  <c r="AH86" i="16"/>
  <c r="EB86" i="16"/>
  <c r="CU86" i="16"/>
  <c r="CW86" i="16"/>
  <c r="CX86" i="16"/>
  <c r="CZ86" i="16"/>
  <c r="CO86" i="16"/>
  <c r="D179" i="10"/>
  <c r="FB272" i="16"/>
  <c r="H242" i="16"/>
  <c r="BO242" i="16"/>
  <c r="BE242" i="16"/>
  <c r="AT242" i="16"/>
  <c r="AI242" i="16"/>
  <c r="X242" i="16"/>
  <c r="M242" i="16"/>
  <c r="FA242" i="16"/>
  <c r="EP242" i="16"/>
  <c r="EQ242" i="16"/>
  <c r="ER242" i="16"/>
  <c r="ES242" i="16"/>
  <c r="ET242" i="16"/>
  <c r="EQ254" i="16"/>
  <c r="EF254" i="16"/>
  <c r="EG254" i="16"/>
  <c r="EH254" i="16"/>
  <c r="EI254" i="16"/>
  <c r="DX254" i="16"/>
  <c r="DM254" i="16"/>
  <c r="DB254" i="16"/>
  <c r="CQ254" i="16"/>
  <c r="CF254" i="16"/>
  <c r="BU254" i="16"/>
  <c r="BJ254" i="16"/>
  <c r="DA252" i="16"/>
  <c r="AT252" i="16"/>
  <c r="AI252" i="16"/>
  <c r="X252" i="16"/>
  <c r="M252" i="16"/>
  <c r="FA252" i="16"/>
  <c r="EP252" i="16"/>
  <c r="EQ252" i="16"/>
  <c r="ER252" i="16"/>
  <c r="ES252" i="16"/>
  <c r="ET252" i="16"/>
  <c r="EU252" i="16"/>
  <c r="EJ252" i="16"/>
  <c r="AO192" i="16"/>
  <c r="P192" i="16"/>
  <c r="AE192" i="16"/>
  <c r="AS192" i="16"/>
  <c r="BG192" i="16"/>
  <c r="BH192" i="16"/>
  <c r="BI192" i="16"/>
  <c r="BJ192" i="16"/>
  <c r="BK192" i="16"/>
  <c r="BL192" i="16"/>
  <c r="BM192" i="16"/>
  <c r="BN192" i="16"/>
  <c r="AT90" i="16"/>
  <c r="DC90" i="16"/>
  <c r="CR90" i="16"/>
  <c r="CG90" i="16"/>
  <c r="BV90" i="16"/>
  <c r="BK90" i="16"/>
  <c r="BL90" i="16"/>
  <c r="BM90" i="16"/>
  <c r="BN90" i="16"/>
  <c r="BO90" i="16"/>
  <c r="BP90" i="16"/>
  <c r="BE90" i="16"/>
  <c r="D115" i="10"/>
  <c r="FB207" i="16"/>
  <c r="D109" i="10"/>
  <c r="FB201" i="16"/>
  <c r="AD182" i="16"/>
  <c r="H182" i="16"/>
  <c r="EF182" i="16"/>
  <c r="AQ182" i="16"/>
  <c r="CZ182" i="16"/>
  <c r="CO182" i="16"/>
  <c r="CD182" i="16"/>
  <c r="BS182" i="16"/>
  <c r="BH182" i="16"/>
  <c r="AW182" i="16"/>
  <c r="AL182" i="16"/>
  <c r="AM182" i="16"/>
  <c r="DO184" i="16"/>
  <c r="CP184" i="16"/>
  <c r="CF184" i="16"/>
  <c r="BU184" i="16"/>
  <c r="BJ184" i="16"/>
  <c r="BK184" i="16"/>
  <c r="BL184" i="16"/>
  <c r="BM184" i="16"/>
  <c r="BN184" i="16"/>
  <c r="BO184" i="16"/>
  <c r="BD184" i="16"/>
  <c r="AS184" i="16"/>
  <c r="H153" i="10"/>
  <c r="J154" i="10"/>
  <c r="CZ246" i="16"/>
  <c r="CA246" i="16"/>
  <c r="BQ246" i="16"/>
  <c r="BF246" i="16"/>
  <c r="AU246" i="16"/>
  <c r="AJ246" i="16"/>
  <c r="Y246" i="16"/>
  <c r="N246" i="16"/>
  <c r="O246" i="16"/>
  <c r="P246" i="16"/>
  <c r="Q246" i="16"/>
  <c r="R246" i="16"/>
  <c r="AX191" i="16"/>
  <c r="EQ191" i="16"/>
  <c r="ES191" i="16"/>
  <c r="ET191" i="16"/>
  <c r="EU191" i="16"/>
  <c r="EV191" i="16"/>
  <c r="EX191" i="16"/>
  <c r="EL191" i="16"/>
  <c r="DZ191" i="16"/>
  <c r="DN191" i="16"/>
  <c r="DC191" i="16"/>
  <c r="DD191" i="16"/>
  <c r="D146" i="10"/>
  <c r="FB239" i="16"/>
  <c r="D133" i="10"/>
  <c r="FB226" i="16"/>
  <c r="AC247" i="16"/>
  <c r="P247" i="16"/>
  <c r="R247" i="16"/>
  <c r="S247" i="16"/>
  <c r="H247" i="16"/>
  <c r="EV247" i="16"/>
  <c r="EK247" i="16"/>
  <c r="DZ247" i="16"/>
  <c r="DO247" i="16"/>
  <c r="DD247" i="16"/>
  <c r="CS247" i="16"/>
  <c r="CH247" i="16"/>
  <c r="CI247" i="16"/>
  <c r="DB86" i="16"/>
  <c r="CE86" i="16"/>
  <c r="BT86" i="16"/>
  <c r="BI86" i="16"/>
  <c r="AX86" i="16"/>
  <c r="AM86" i="16"/>
  <c r="AN86" i="16"/>
  <c r="AO86" i="16"/>
  <c r="AP86" i="16"/>
  <c r="AQ86" i="16"/>
  <c r="AR86" i="16"/>
  <c r="AG86" i="16"/>
  <c r="P251" i="16"/>
  <c r="X251" i="16"/>
  <c r="AI251" i="16"/>
  <c r="M251" i="16"/>
  <c r="FA251" i="16"/>
  <c r="EP251" i="16"/>
  <c r="EQ251" i="16"/>
  <c r="CX251" i="16"/>
  <c r="CY251" i="16"/>
  <c r="CN251" i="16"/>
  <c r="CC251" i="16"/>
  <c r="BR251" i="16"/>
  <c r="A232" i="20"/>
  <c r="J217" i="20"/>
  <c r="D184" i="10"/>
  <c r="FB277" i="16"/>
  <c r="BQ242" i="16"/>
  <c r="BF242" i="16"/>
  <c r="AU242" i="16"/>
  <c r="AJ242" i="16"/>
  <c r="Y242" i="16"/>
  <c r="N242" i="16"/>
  <c r="O242" i="16"/>
  <c r="P242" i="16"/>
  <c r="Q242" i="16"/>
  <c r="R242" i="16"/>
  <c r="O254" i="16"/>
  <c r="ER254" i="16"/>
  <c r="ES254" i="16"/>
  <c r="ET254" i="16"/>
  <c r="EU254" i="16"/>
  <c r="EJ254" i="16"/>
  <c r="DY254" i="16"/>
  <c r="DN254" i="16"/>
  <c r="DC254" i="16"/>
  <c r="CR254" i="16"/>
  <c r="CG254" i="16"/>
  <c r="BV254" i="16"/>
  <c r="DM252" i="16"/>
  <c r="BF252" i="16"/>
  <c r="AU252" i="16"/>
  <c r="AJ252" i="16"/>
  <c r="Y252" i="16"/>
  <c r="N252" i="16"/>
  <c r="O252" i="16"/>
  <c r="P252" i="16"/>
  <c r="Q252" i="16"/>
  <c r="R252" i="16"/>
  <c r="S252" i="16"/>
  <c r="H252" i="16"/>
  <c r="EV252" i="16"/>
  <c r="N192" i="16"/>
  <c r="AC192" i="16"/>
  <c r="AR192" i="16"/>
  <c r="BF192" i="16"/>
  <c r="BT192" i="16"/>
  <c r="BU192" i="16"/>
  <c r="BV192" i="16"/>
  <c r="BW192" i="16"/>
  <c r="BX192" i="16"/>
  <c r="BY192" i="16"/>
  <c r="CA192" i="16"/>
  <c r="BZ192" i="16"/>
  <c r="BF90" i="16"/>
  <c r="DO90" i="16"/>
  <c r="DD90" i="16"/>
  <c r="CS90" i="16"/>
  <c r="CH90" i="16"/>
  <c r="BW90" i="16"/>
  <c r="BX90" i="16"/>
  <c r="BY90" i="16"/>
  <c r="BZ90" i="16"/>
  <c r="CA90" i="16"/>
  <c r="CB90" i="16"/>
  <c r="BQ90" i="16"/>
  <c r="D110" i="10"/>
  <c r="FB202" i="16"/>
  <c r="D114" i="10"/>
  <c r="FB206" i="16"/>
  <c r="CW182" i="16"/>
  <c r="BD182" i="16"/>
  <c r="ER182" i="16"/>
  <c r="BC182" i="16"/>
  <c r="DL182" i="16"/>
  <c r="DA182" i="16"/>
  <c r="CP182" i="16"/>
  <c r="CE182" i="16"/>
  <c r="BT182" i="16"/>
  <c r="BI182" i="16"/>
  <c r="AX182" i="16"/>
  <c r="AY182" i="16"/>
  <c r="EA184" i="16"/>
  <c r="DB184" i="16"/>
  <c r="CR184" i="16"/>
  <c r="CG184" i="16"/>
  <c r="BV184" i="16"/>
  <c r="BW184" i="16"/>
  <c r="BX184" i="16"/>
  <c r="BY184" i="16"/>
  <c r="BZ184" i="16"/>
  <c r="CA184" i="16"/>
  <c r="BP184" i="16"/>
  <c r="BE184" i="16"/>
  <c r="I153" i="10"/>
  <c r="J107" i="18"/>
  <c r="H107" i="18"/>
  <c r="M107" i="18" s="1"/>
  <c r="B137" i="18" s="1"/>
  <c r="G129" i="18"/>
  <c r="H129" i="18" s="1"/>
  <c r="K107" i="18"/>
  <c r="L107" i="18"/>
  <c r="N107" i="18" s="1"/>
  <c r="DL246" i="16"/>
  <c r="CM246" i="16"/>
  <c r="CC246" i="16"/>
  <c r="BR246" i="16"/>
  <c r="BG246" i="16"/>
  <c r="AV246" i="16"/>
  <c r="AK246" i="16"/>
  <c r="Z246" i="16"/>
  <c r="AA246" i="16"/>
  <c r="AB246" i="16"/>
  <c r="AC246" i="16"/>
  <c r="AD246" i="16"/>
  <c r="BV191" i="16"/>
  <c r="M191" i="16"/>
  <c r="O191" i="16"/>
  <c r="P191" i="16"/>
  <c r="Q191" i="16"/>
  <c r="R191" i="16"/>
  <c r="S191" i="16"/>
  <c r="H191" i="16"/>
  <c r="EY191" i="16"/>
  <c r="EM191" i="16"/>
  <c r="EA191" i="16"/>
  <c r="DO191" i="16"/>
  <c r="DP191" i="16"/>
  <c r="D132" i="10"/>
  <c r="FB225" i="16"/>
  <c r="D145" i="10"/>
  <c r="FB238" i="16"/>
  <c r="Q247" i="16"/>
  <c r="AB247" i="16"/>
  <c r="AD247" i="16"/>
  <c r="AE247" i="16"/>
  <c r="T247" i="16"/>
  <c r="I247" i="16"/>
  <c r="EW247" i="16"/>
  <c r="EL247" i="16"/>
  <c r="EA247" i="16"/>
  <c r="DP247" i="16"/>
  <c r="DE247" i="16"/>
  <c r="CT247" i="16"/>
  <c r="CU247" i="16"/>
  <c r="DN86" i="16"/>
  <c r="CQ86" i="16"/>
  <c r="CF86" i="16"/>
  <c r="BU86" i="16"/>
  <c r="BJ86" i="16"/>
  <c r="AY86" i="16"/>
  <c r="AZ86" i="16"/>
  <c r="BA86" i="16"/>
  <c r="BB86" i="16"/>
  <c r="BC86" i="16"/>
  <c r="BD86" i="16"/>
  <c r="AS86" i="16"/>
  <c r="AZ251" i="16"/>
  <c r="BH251" i="16"/>
  <c r="BS251" i="16"/>
  <c r="Y251" i="16"/>
  <c r="N251" i="16"/>
  <c r="O251" i="16"/>
  <c r="DT251" i="16"/>
  <c r="DJ251" i="16"/>
  <c r="DK251" i="16"/>
  <c r="CZ251" i="16"/>
  <c r="CO251" i="16"/>
  <c r="CD251" i="16"/>
  <c r="CR192" i="16"/>
  <c r="D187" i="10"/>
  <c r="FB280" i="16"/>
  <c r="D177" i="10"/>
  <c r="FB270" i="16"/>
  <c r="T242" i="16"/>
  <c r="CM242" i="16"/>
  <c r="CC242" i="16"/>
  <c r="BR242" i="16"/>
  <c r="BG242" i="16"/>
  <c r="AV242" i="16"/>
  <c r="AK242" i="16"/>
  <c r="Z242" i="16"/>
  <c r="AA242" i="16"/>
  <c r="AB242" i="16"/>
  <c r="AC242" i="16"/>
  <c r="AD242" i="16"/>
  <c r="AM254" i="16"/>
  <c r="P254" i="16"/>
  <c r="Q254" i="16"/>
  <c r="R254" i="16"/>
  <c r="S254" i="16"/>
  <c r="H254" i="16"/>
  <c r="EV254" i="16"/>
  <c r="EK254" i="16"/>
  <c r="DZ254" i="16"/>
  <c r="DO254" i="16"/>
  <c r="DD254" i="16"/>
  <c r="CS254" i="16"/>
  <c r="CH254" i="16"/>
  <c r="DY252" i="16"/>
  <c r="BR252" i="16"/>
  <c r="BG252" i="16"/>
  <c r="AV252" i="16"/>
  <c r="AK252" i="16"/>
  <c r="Z252" i="16"/>
  <c r="AA252" i="16"/>
  <c r="AB252" i="16"/>
  <c r="AC252" i="16"/>
  <c r="AD252" i="16"/>
  <c r="AE252" i="16"/>
  <c r="T252" i="16"/>
  <c r="BP192" i="16"/>
  <c r="AA192" i="16"/>
  <c r="AQ192" i="16"/>
  <c r="BE192" i="16"/>
  <c r="BS192" i="16"/>
  <c r="CG192" i="16"/>
  <c r="CH192" i="16"/>
  <c r="CI192" i="16"/>
  <c r="CJ192" i="16"/>
  <c r="CK192" i="16"/>
  <c r="CM192" i="16"/>
  <c r="CN192" i="16"/>
  <c r="CL192" i="16"/>
  <c r="BR90" i="16"/>
  <c r="EA90" i="16"/>
  <c r="DP90" i="16"/>
  <c r="DE90" i="16"/>
  <c r="CT90" i="16"/>
  <c r="CI90" i="16"/>
  <c r="CJ90" i="16"/>
  <c r="CK90" i="16"/>
  <c r="CL90" i="16"/>
  <c r="CM90" i="16"/>
  <c r="CN90" i="16"/>
  <c r="D194" i="10"/>
  <c r="FB289" i="16"/>
  <c r="D107" i="10"/>
  <c r="FB199" i="16"/>
  <c r="AF182" i="16"/>
  <c r="P182" i="16"/>
  <c r="BN182" i="16"/>
  <c r="BO182" i="16"/>
  <c r="DX182" i="16"/>
  <c r="DM182" i="16"/>
  <c r="DB182" i="16"/>
  <c r="CQ182" i="16"/>
  <c r="CF182" i="16"/>
  <c r="BU182" i="16"/>
  <c r="BJ182" i="16"/>
  <c r="BK182" i="16"/>
  <c r="EM184" i="16"/>
  <c r="DN184" i="16"/>
  <c r="DD184" i="16"/>
  <c r="CS184" i="16"/>
  <c r="CH184" i="16"/>
  <c r="CI184" i="16"/>
  <c r="CJ184" i="16"/>
  <c r="CK184" i="16"/>
  <c r="CL184" i="16"/>
  <c r="CM184" i="16"/>
  <c r="CB184" i="16"/>
  <c r="BQ184" i="16"/>
  <c r="DX246" i="16"/>
  <c r="CY246" i="16"/>
  <c r="CO246" i="16"/>
  <c r="CD246" i="16"/>
  <c r="BS246" i="16"/>
  <c r="BH246" i="16"/>
  <c r="AW246" i="16"/>
  <c r="AL246" i="16"/>
  <c r="AM246" i="16"/>
  <c r="AN246" i="16"/>
  <c r="AO246" i="16"/>
  <c r="AP246" i="16"/>
  <c r="BJ191" i="16"/>
  <c r="Y191" i="16"/>
  <c r="AA191" i="16"/>
  <c r="AB191" i="16"/>
  <c r="AC191" i="16"/>
  <c r="AD191" i="16"/>
  <c r="AE191" i="16"/>
  <c r="T191" i="16"/>
  <c r="I191" i="16"/>
  <c r="EZ191" i="16"/>
  <c r="EN191" i="16"/>
  <c r="EB191" i="16"/>
  <c r="EC191" i="16"/>
  <c r="D144" i="10"/>
  <c r="FB237" i="16"/>
  <c r="D47" i="10"/>
  <c r="FC89" i="16"/>
  <c r="E49" i="16"/>
  <c r="AO247" i="16"/>
  <c r="AN247" i="16"/>
  <c r="AP247" i="16"/>
  <c r="AQ247" i="16"/>
  <c r="AF247" i="16"/>
  <c r="U247" i="16"/>
  <c r="J247" i="16"/>
  <c r="EX247" i="16"/>
  <c r="EM247" i="16"/>
  <c r="EB247" i="16"/>
  <c r="DQ247" i="16"/>
  <c r="DF247" i="16"/>
  <c r="DG247" i="16"/>
  <c r="DZ86" i="16"/>
  <c r="DC86" i="16"/>
  <c r="CR86" i="16"/>
  <c r="CG86" i="16"/>
  <c r="BV86" i="16"/>
  <c r="BK86" i="16"/>
  <c r="BL86" i="16"/>
  <c r="BM86" i="16"/>
  <c r="BN86" i="16"/>
  <c r="BO86" i="16"/>
  <c r="BP86" i="16"/>
  <c r="BE86" i="16"/>
  <c r="CJ251" i="16"/>
  <c r="CR251" i="16"/>
  <c r="DC251" i="16"/>
  <c r="AK251" i="16"/>
  <c r="Z251" i="16"/>
  <c r="AA251" i="16"/>
  <c r="EF251" i="16"/>
  <c r="DV251" i="16"/>
  <c r="DW251" i="16"/>
  <c r="DL251" i="16"/>
  <c r="DA251" i="16"/>
  <c r="CP251" i="16"/>
  <c r="H160" i="20"/>
  <c r="E24" i="5"/>
  <c r="DT192" i="16"/>
  <c r="DV192" i="16"/>
  <c r="K296" i="15"/>
  <c r="K291" i="15"/>
  <c r="K298" i="15"/>
  <c r="K293" i="15"/>
  <c r="K300" i="15"/>
  <c r="K295" i="15"/>
  <c r="G357" i="15"/>
  <c r="K290" i="15"/>
  <c r="K297" i="15"/>
  <c r="K292" i="15"/>
  <c r="K299" i="15"/>
  <c r="K301" i="15"/>
  <c r="K289" i="15"/>
  <c r="K294" i="15"/>
  <c r="D182" i="10"/>
  <c r="FB275" i="16"/>
  <c r="D189" i="10"/>
  <c r="FB282" i="16"/>
  <c r="L156" i="20"/>
  <c r="AA254" i="16"/>
  <c r="AB254" i="16"/>
  <c r="AC254" i="16"/>
  <c r="AD254" i="16"/>
  <c r="AE254" i="16"/>
  <c r="T254" i="16"/>
  <c r="I254" i="16"/>
  <c r="EW254" i="16"/>
  <c r="EL254" i="16"/>
  <c r="EA254" i="16"/>
  <c r="DP254" i="16"/>
  <c r="DE254" i="16"/>
  <c r="CT254" i="16"/>
  <c r="EK252" i="16"/>
  <c r="CD252" i="16"/>
  <c r="BS252" i="16"/>
  <c r="BH252" i="16"/>
  <c r="AW252" i="16"/>
  <c r="AL252" i="16"/>
  <c r="AM252" i="16"/>
  <c r="AN252" i="16"/>
  <c r="AO252" i="16"/>
  <c r="AP252" i="16"/>
  <c r="AQ252" i="16"/>
  <c r="AF252" i="16"/>
  <c r="BC192" i="16"/>
  <c r="AN192" i="16"/>
  <c r="BD192" i="16"/>
  <c r="BR192" i="16"/>
  <c r="CF192" i="16"/>
  <c r="CT192" i="16"/>
  <c r="CU192" i="16"/>
  <c r="CV192" i="16"/>
  <c r="CW192" i="16"/>
  <c r="CY192" i="16"/>
  <c r="CZ192" i="16"/>
  <c r="DA192" i="16"/>
  <c r="CX192" i="16"/>
  <c r="O109" i="18"/>
  <c r="D108" i="10"/>
  <c r="FB200" i="16"/>
  <c r="D119" i="10"/>
  <c r="FB211" i="16"/>
  <c r="DI182" i="16"/>
  <c r="AB182" i="16"/>
  <c r="BZ182" i="16"/>
  <c r="CA182" i="16"/>
  <c r="EJ182" i="16"/>
  <c r="DY182" i="16"/>
  <c r="DN182" i="16"/>
  <c r="DC182" i="16"/>
  <c r="CR182" i="16"/>
  <c r="CG182" i="16"/>
  <c r="BV182" i="16"/>
  <c r="BW182" i="16"/>
  <c r="K184" i="16"/>
  <c r="DZ184" i="16"/>
  <c r="DP184" i="16"/>
  <c r="DE184" i="16"/>
  <c r="CT184" i="16"/>
  <c r="CU184" i="16"/>
  <c r="CV184" i="16"/>
  <c r="CW184" i="16"/>
  <c r="CX184" i="16"/>
  <c r="CY184" i="16"/>
  <c r="CN184" i="16"/>
  <c r="CC184" i="16"/>
  <c r="EJ246" i="16"/>
  <c r="DK246" i="16"/>
  <c r="DA246" i="16"/>
  <c r="CP246" i="16"/>
  <c r="CE246" i="16"/>
  <c r="BT246" i="16"/>
  <c r="BI246" i="16"/>
  <c r="AX246" i="16"/>
  <c r="AY246" i="16"/>
  <c r="AZ246" i="16"/>
  <c r="BA246" i="16"/>
  <c r="BB246" i="16"/>
  <c r="CH191" i="16"/>
  <c r="AK191" i="16"/>
  <c r="AM191" i="16"/>
  <c r="AN191" i="16"/>
  <c r="AO191" i="16"/>
  <c r="AP191" i="16"/>
  <c r="AQ191" i="16"/>
  <c r="AF191" i="16"/>
  <c r="U191" i="16"/>
  <c r="J191" i="16"/>
  <c r="FA191" i="16"/>
  <c r="EO191" i="16"/>
  <c r="EP191" i="16"/>
  <c r="D125" i="10"/>
  <c r="FB218" i="16"/>
  <c r="D126" i="10"/>
  <c r="FB219" i="16"/>
  <c r="BA247" i="16"/>
  <c r="AZ247" i="16"/>
  <c r="BB247" i="16"/>
  <c r="BC247" i="16"/>
  <c r="AR247" i="16"/>
  <c r="AG247" i="16"/>
  <c r="V247" i="16"/>
  <c r="K247" i="16"/>
  <c r="EY247" i="16"/>
  <c r="EN247" i="16"/>
  <c r="EC247" i="16"/>
  <c r="DR247" i="16"/>
  <c r="DS247" i="16"/>
  <c r="EL86" i="16"/>
  <c r="DO86" i="16"/>
  <c r="DD86" i="16"/>
  <c r="CS86" i="16"/>
  <c r="CH86" i="16"/>
  <c r="BW86" i="16"/>
  <c r="BX86" i="16"/>
  <c r="BY86" i="16"/>
  <c r="BZ86" i="16"/>
  <c r="CA86" i="16"/>
  <c r="CB86" i="16"/>
  <c r="DU251" i="16"/>
  <c r="EG251" i="16"/>
  <c r="AJ251" i="16"/>
  <c r="AW251" i="16"/>
  <c r="AL251" i="16"/>
  <c r="AM251" i="16"/>
  <c r="ER251" i="16"/>
  <c r="EH251" i="16"/>
  <c r="EI251" i="16"/>
  <c r="DX251" i="16"/>
  <c r="DM251" i="16"/>
  <c r="DB251" i="16"/>
  <c r="D137" i="18" l="1"/>
  <c r="E137" i="18" s="1"/>
  <c r="H137" i="18" s="1"/>
  <c r="C137" i="18"/>
  <c r="F137" i="18"/>
  <c r="G137" i="18" s="1"/>
  <c r="EO201" i="16"/>
  <c r="EC201" i="16"/>
  <c r="BD201" i="16"/>
  <c r="AR201" i="16"/>
  <c r="E123" i="10"/>
  <c r="FC216" i="16"/>
  <c r="FD216" i="16" s="1"/>
  <c r="E186" i="10"/>
  <c r="FC279" i="16"/>
  <c r="FD279" i="16" s="1"/>
  <c r="DV200" i="16"/>
  <c r="DJ200" i="16"/>
  <c r="DU200" i="16"/>
  <c r="DI200" i="16"/>
  <c r="DT200" i="16"/>
  <c r="DH200" i="16"/>
  <c r="DS200" i="16"/>
  <c r="DG200" i="16"/>
  <c r="DR200" i="16"/>
  <c r="DF200" i="16"/>
  <c r="EC200" i="16"/>
  <c r="DQ200" i="16"/>
  <c r="EN200" i="16"/>
  <c r="EB200" i="16"/>
  <c r="EY200" i="16"/>
  <c r="EM200" i="16"/>
  <c r="K200" i="16"/>
  <c r="EX200" i="16"/>
  <c r="V200" i="16"/>
  <c r="J200" i="16"/>
  <c r="AG200" i="16"/>
  <c r="U200" i="16"/>
  <c r="AQ200" i="16"/>
  <c r="AE200" i="16"/>
  <c r="CB200" i="16"/>
  <c r="BP200" i="16"/>
  <c r="E189" i="10"/>
  <c r="FC282" i="16"/>
  <c r="FD282" i="16" s="1"/>
  <c r="BE238" i="16"/>
  <c r="CS206" i="16"/>
  <c r="CG206" i="16"/>
  <c r="DD206" i="16"/>
  <c r="CR206" i="16"/>
  <c r="DO206" i="16"/>
  <c r="DC206" i="16"/>
  <c r="DZ206" i="16"/>
  <c r="DN206" i="16"/>
  <c r="EK206" i="16"/>
  <c r="DY206" i="16"/>
  <c r="EV206" i="16"/>
  <c r="EJ206" i="16"/>
  <c r="H206" i="16"/>
  <c r="EU206" i="16"/>
  <c r="S206" i="16"/>
  <c r="ET206" i="16"/>
  <c r="R206" i="16"/>
  <c r="ES206" i="16"/>
  <c r="Q206" i="16"/>
  <c r="ER206" i="16"/>
  <c r="P206" i="16"/>
  <c r="EE206" i="16"/>
  <c r="N206" i="16"/>
  <c r="BW206" i="16"/>
  <c r="E111" i="10"/>
  <c r="FC203" i="16"/>
  <c r="FD203" i="16" s="1"/>
  <c r="AS241" i="16"/>
  <c r="AG241" i="16"/>
  <c r="BD241" i="16"/>
  <c r="AR241" i="16"/>
  <c r="BO241" i="16"/>
  <c r="BC241" i="16"/>
  <c r="BN241" i="16"/>
  <c r="BB241" i="16"/>
  <c r="BM241" i="16"/>
  <c r="BA241" i="16"/>
  <c r="BL241" i="16"/>
  <c r="AZ241" i="16"/>
  <c r="BK241" i="16"/>
  <c r="AY241" i="16"/>
  <c r="BJ241" i="16"/>
  <c r="AX241" i="16"/>
  <c r="BU241" i="16"/>
  <c r="BI241" i="16"/>
  <c r="CF241" i="16"/>
  <c r="BT241" i="16"/>
  <c r="CP241" i="16"/>
  <c r="CD241" i="16"/>
  <c r="AU241" i="16"/>
  <c r="AI241" i="16"/>
  <c r="BK236" i="16"/>
  <c r="DM236" i="16"/>
  <c r="E130" i="10"/>
  <c r="FC223" i="16"/>
  <c r="E131" i="10"/>
  <c r="FC224" i="16"/>
  <c r="FD224" i="16" s="1"/>
  <c r="Q225" i="16"/>
  <c r="AU225" i="16"/>
  <c r="DB285" i="16"/>
  <c r="DY285" i="16"/>
  <c r="EI285" i="16"/>
  <c r="AP285" i="16"/>
  <c r="BT233" i="16"/>
  <c r="DV233" i="16"/>
  <c r="EG233" i="16"/>
  <c r="E117" i="10"/>
  <c r="FC209" i="16"/>
  <c r="E114" i="10"/>
  <c r="FC206" i="16"/>
  <c r="FD206" i="16" s="1"/>
  <c r="BM222" i="16"/>
  <c r="BA222" i="16"/>
  <c r="BL222" i="16"/>
  <c r="AZ222" i="16"/>
  <c r="BK222" i="16"/>
  <c r="AY222" i="16"/>
  <c r="BJ222" i="16"/>
  <c r="AX222" i="16"/>
  <c r="BU222" i="16"/>
  <c r="BI222" i="16"/>
  <c r="CF222" i="16"/>
  <c r="BT222" i="16"/>
  <c r="CQ222" i="16"/>
  <c r="CE222" i="16"/>
  <c r="DB222" i="16"/>
  <c r="CP222" i="16"/>
  <c r="DM222" i="16"/>
  <c r="DA222" i="16"/>
  <c r="DX222" i="16"/>
  <c r="DL222" i="16"/>
  <c r="EH222" i="16"/>
  <c r="DV222" i="16"/>
  <c r="DK222" i="16"/>
  <c r="CY222" i="16"/>
  <c r="DS274" i="16"/>
  <c r="ED274" i="16"/>
  <c r="V274" i="16"/>
  <c r="AR274" i="16"/>
  <c r="E146" i="10"/>
  <c r="FC239" i="16"/>
  <c r="FD239" i="16" s="1"/>
  <c r="E135" i="10"/>
  <c r="FC228" i="16"/>
  <c r="FD228" i="16" s="1"/>
  <c r="E136" i="10"/>
  <c r="FC229" i="16"/>
  <c r="FD229" i="16" s="1"/>
  <c r="BE199" i="16"/>
  <c r="AS199" i="16"/>
  <c r="BP199" i="16"/>
  <c r="BD199" i="16"/>
  <c r="CA199" i="16"/>
  <c r="BO199" i="16"/>
  <c r="BZ199" i="16"/>
  <c r="BN199" i="16"/>
  <c r="BY199" i="16"/>
  <c r="BM199" i="16"/>
  <c r="BX199" i="16"/>
  <c r="BL199" i="16"/>
  <c r="BW199" i="16"/>
  <c r="BK199" i="16"/>
  <c r="BV199" i="16"/>
  <c r="BJ199" i="16"/>
  <c r="CG199" i="16"/>
  <c r="BU199" i="16"/>
  <c r="CR199" i="16"/>
  <c r="CF199" i="16"/>
  <c r="DB199" i="16"/>
  <c r="CP199" i="16"/>
  <c r="EY199" i="16"/>
  <c r="K199" i="16"/>
  <c r="AF217" i="16"/>
  <c r="EB217" i="16"/>
  <c r="DD209" i="16"/>
  <c r="EA209" i="16"/>
  <c r="S209" i="16"/>
  <c r="AD235" i="16"/>
  <c r="R235" i="16"/>
  <c r="AC235" i="16"/>
  <c r="Q235" i="16"/>
  <c r="AB235" i="16"/>
  <c r="P235" i="16"/>
  <c r="AA235" i="16"/>
  <c r="O235" i="16"/>
  <c r="Z235" i="16"/>
  <c r="N235" i="16"/>
  <c r="AK235" i="16"/>
  <c r="Y235" i="16"/>
  <c r="AV235" i="16"/>
  <c r="AJ235" i="16"/>
  <c r="BG235" i="16"/>
  <c r="AU235" i="16"/>
  <c r="BR235" i="16"/>
  <c r="BF235" i="16"/>
  <c r="CC235" i="16"/>
  <c r="BQ235" i="16"/>
  <c r="CM235" i="16"/>
  <c r="CA235" i="16"/>
  <c r="T235" i="16"/>
  <c r="EV235" i="16"/>
  <c r="E185" i="10"/>
  <c r="FC278" i="16"/>
  <c r="FD278" i="16" s="1"/>
  <c r="DD277" i="16"/>
  <c r="AE277" i="16"/>
  <c r="E178" i="10"/>
  <c r="FC271" i="16"/>
  <c r="FD271" i="16" s="1"/>
  <c r="F24" i="5"/>
  <c r="CE207" i="16"/>
  <c r="BS207" i="16"/>
  <c r="CP207" i="16"/>
  <c r="CD207" i="16"/>
  <c r="DA207" i="16"/>
  <c r="CO207" i="16"/>
  <c r="DL207" i="16"/>
  <c r="CZ207" i="16"/>
  <c r="DW207" i="16"/>
  <c r="DK207" i="16"/>
  <c r="DV207" i="16"/>
  <c r="DJ207" i="16"/>
  <c r="DU207" i="16"/>
  <c r="DI207" i="16"/>
  <c r="DT207" i="16"/>
  <c r="DH207" i="16"/>
  <c r="DS207" i="16"/>
  <c r="DG207" i="16"/>
  <c r="DR207" i="16"/>
  <c r="DF207" i="16"/>
  <c r="EC207" i="16"/>
  <c r="DQ207" i="16"/>
  <c r="DD207" i="16"/>
  <c r="CR207" i="16"/>
  <c r="E115" i="10"/>
  <c r="FC207" i="16"/>
  <c r="FD207" i="16" s="1"/>
  <c r="E107" i="10"/>
  <c r="FC199" i="16"/>
  <c r="FD199" i="16" s="1"/>
  <c r="EY216" i="16"/>
  <c r="EM216" i="16"/>
  <c r="EA216" i="16"/>
  <c r="DO216" i="16"/>
  <c r="DC216" i="16"/>
  <c r="CQ216" i="16"/>
  <c r="CE216" i="16"/>
  <c r="BS216" i="16"/>
  <c r="BG216" i="16"/>
  <c r="AU216" i="16"/>
  <c r="AI216" i="16"/>
  <c r="W216" i="16"/>
  <c r="K216" i="16"/>
  <c r="EX216" i="16"/>
  <c r="EL216" i="16"/>
  <c r="DZ216" i="16"/>
  <c r="EW216" i="16"/>
  <c r="EK216" i="16"/>
  <c r="DY216" i="16"/>
  <c r="EV216" i="16"/>
  <c r="EU216" i="16"/>
  <c r="EI216" i="16"/>
  <c r="DW216" i="16"/>
  <c r="DK216" i="16"/>
  <c r="CY216" i="16"/>
  <c r="ET216" i="16"/>
  <c r="EH216" i="16"/>
  <c r="DV216" i="16"/>
  <c r="EZ216" i="16"/>
  <c r="EN216" i="16"/>
  <c r="EB216" i="16"/>
  <c r="DP216" i="16"/>
  <c r="DD216" i="16"/>
  <c r="EC216" i="16"/>
  <c r="DH216" i="16"/>
  <c r="CS216" i="16"/>
  <c r="CF216" i="16"/>
  <c r="BR216" i="16"/>
  <c r="BE216" i="16"/>
  <c r="AR216" i="16"/>
  <c r="AE216" i="16"/>
  <c r="R216" i="16"/>
  <c r="FA216" i="16"/>
  <c r="DX216" i="16"/>
  <c r="DG216" i="16"/>
  <c r="CR216" i="16"/>
  <c r="CD216" i="16"/>
  <c r="BQ216" i="16"/>
  <c r="BD216" i="16"/>
  <c r="AQ216" i="16"/>
  <c r="AD216" i="16"/>
  <c r="Q216" i="16"/>
  <c r="ES216" i="16"/>
  <c r="DU216" i="16"/>
  <c r="DF216" i="16"/>
  <c r="CP216" i="16"/>
  <c r="CC216" i="16"/>
  <c r="BP216" i="16"/>
  <c r="BC216" i="16"/>
  <c r="AP216" i="16"/>
  <c r="AC216" i="16"/>
  <c r="P216" i="16"/>
  <c r="ER216" i="16"/>
  <c r="DT216" i="16"/>
  <c r="DE216" i="16"/>
  <c r="CO216" i="16"/>
  <c r="CB216" i="16"/>
  <c r="BO216" i="16"/>
  <c r="BB216" i="16"/>
  <c r="AO216" i="16"/>
  <c r="AB216" i="16"/>
  <c r="O216" i="16"/>
  <c r="EQ216" i="16"/>
  <c r="DS216" i="16"/>
  <c r="DB216" i="16"/>
  <c r="CN216" i="16"/>
  <c r="CA216" i="16"/>
  <c r="BN216" i="16"/>
  <c r="BA216" i="16"/>
  <c r="AN216" i="16"/>
  <c r="AA216" i="16"/>
  <c r="N216" i="16"/>
  <c r="EP216" i="16"/>
  <c r="DR216" i="16"/>
  <c r="DA216" i="16"/>
  <c r="CM216" i="16"/>
  <c r="BZ216" i="16"/>
  <c r="BM216" i="16"/>
  <c r="AZ216" i="16"/>
  <c r="AM216" i="16"/>
  <c r="Z216" i="16"/>
  <c r="M216" i="16"/>
  <c r="EO216" i="16"/>
  <c r="DQ216" i="16"/>
  <c r="CZ216" i="16"/>
  <c r="CL216" i="16"/>
  <c r="BY216" i="16"/>
  <c r="BL216" i="16"/>
  <c r="AY216" i="16"/>
  <c r="AL216" i="16"/>
  <c r="Y216" i="16"/>
  <c r="L216" i="16"/>
  <c r="EJ216" i="16"/>
  <c r="DN216" i="16"/>
  <c r="CX216" i="16"/>
  <c r="CK216" i="16"/>
  <c r="BX216" i="16"/>
  <c r="BK216" i="16"/>
  <c r="AX216" i="16"/>
  <c r="AK216" i="16"/>
  <c r="X216" i="16"/>
  <c r="J216" i="16"/>
  <c r="EG216" i="16"/>
  <c r="DM216" i="16"/>
  <c r="CW216" i="16"/>
  <c r="CJ216" i="16"/>
  <c r="BW216" i="16"/>
  <c r="BJ216" i="16"/>
  <c r="AW216" i="16"/>
  <c r="AJ216" i="16"/>
  <c r="V216" i="16"/>
  <c r="I216" i="16"/>
  <c r="EF216" i="16"/>
  <c r="DL216" i="16"/>
  <c r="CV216" i="16"/>
  <c r="CI216" i="16"/>
  <c r="BV216" i="16"/>
  <c r="BI216" i="16"/>
  <c r="AV216" i="16"/>
  <c r="AH216" i="16"/>
  <c r="U216" i="16"/>
  <c r="H216" i="16"/>
  <c r="EE216" i="16"/>
  <c r="DJ216" i="16"/>
  <c r="CU216" i="16"/>
  <c r="CH216" i="16"/>
  <c r="BU216" i="16"/>
  <c r="BH216" i="16"/>
  <c r="AT216" i="16"/>
  <c r="AG216" i="16"/>
  <c r="T216" i="16"/>
  <c r="ED216" i="16"/>
  <c r="DI216" i="16"/>
  <c r="CT216" i="16"/>
  <c r="CG216" i="16"/>
  <c r="BT216" i="16"/>
  <c r="BF216" i="16"/>
  <c r="AS216" i="16"/>
  <c r="AF216" i="16"/>
  <c r="S216" i="16"/>
  <c r="BG198" i="16"/>
  <c r="EC92" i="16"/>
  <c r="DQ92" i="16"/>
  <c r="EN92" i="16"/>
  <c r="EB92" i="16"/>
  <c r="EY92" i="16"/>
  <c r="EM92" i="16"/>
  <c r="K92" i="16"/>
  <c r="EX92" i="16"/>
  <c r="V92" i="16"/>
  <c r="J92" i="16"/>
  <c r="AG92" i="16"/>
  <c r="U92" i="16"/>
  <c r="AR92" i="16"/>
  <c r="AF92" i="16"/>
  <c r="AQ92" i="16"/>
  <c r="AE92" i="16"/>
  <c r="AP92" i="16"/>
  <c r="AD92" i="16"/>
  <c r="AO92" i="16"/>
  <c r="AC92" i="16"/>
  <c r="AN92" i="16"/>
  <c r="AB92" i="16"/>
  <c r="AM92" i="16"/>
  <c r="AA92" i="16"/>
  <c r="ED92" i="16"/>
  <c r="DR92" i="16"/>
  <c r="E129" i="10"/>
  <c r="FC222" i="16"/>
  <c r="FD222" i="16" s="1"/>
  <c r="E147" i="10"/>
  <c r="FC240" i="16"/>
  <c r="FD240" i="16" s="1"/>
  <c r="E148" i="10"/>
  <c r="FC241" i="16"/>
  <c r="FD241" i="16" s="1"/>
  <c r="R212" i="16"/>
  <c r="ES212" i="16"/>
  <c r="AJ212" i="16"/>
  <c r="X212" i="16"/>
  <c r="E142" i="10"/>
  <c r="FC235" i="16"/>
  <c r="FD235" i="16" s="1"/>
  <c r="E50" i="10"/>
  <c r="F50" i="10" s="1"/>
  <c r="FD92" i="16"/>
  <c r="CS92" i="16" s="1"/>
  <c r="F52" i="16"/>
  <c r="G52" i="16" s="1"/>
  <c r="EV227" i="16"/>
  <c r="EU227" i="16"/>
  <c r="BH227" i="16"/>
  <c r="BS227" i="16"/>
  <c r="E108" i="10"/>
  <c r="FC200" i="16"/>
  <c r="FD200" i="16" s="1"/>
  <c r="E119" i="10"/>
  <c r="FC211" i="16"/>
  <c r="FD211" i="16" s="1"/>
  <c r="Z223" i="16"/>
  <c r="N223" i="16"/>
  <c r="AK223" i="16"/>
  <c r="Y223" i="16"/>
  <c r="AV223" i="16"/>
  <c r="AJ223" i="16"/>
  <c r="BG223" i="16"/>
  <c r="AU223" i="16"/>
  <c r="BR223" i="16"/>
  <c r="BF223" i="16"/>
  <c r="CC223" i="16"/>
  <c r="BQ223" i="16"/>
  <c r="CB223" i="16"/>
  <c r="CY223" i="16"/>
  <c r="CI223" i="16"/>
  <c r="BL223" i="16"/>
  <c r="AZ223" i="16"/>
  <c r="CV281" i="16"/>
  <c r="DG281" i="16"/>
  <c r="AW281" i="16"/>
  <c r="AD281" i="16"/>
  <c r="DU281" i="16"/>
  <c r="CY281" i="16"/>
  <c r="S281" i="16"/>
  <c r="EJ281" i="16"/>
  <c r="BU281" i="16"/>
  <c r="BB281" i="16"/>
  <c r="CS281" i="16"/>
  <c r="Q281" i="16"/>
  <c r="EI281" i="16"/>
  <c r="BD281" i="16"/>
  <c r="Z210" i="16"/>
  <c r="AK210" i="16"/>
  <c r="AV210" i="16"/>
  <c r="BG210" i="16"/>
  <c r="BR210" i="16"/>
  <c r="CC210" i="16"/>
  <c r="CN210" i="16"/>
  <c r="CY210" i="16"/>
  <c r="CX210" i="16"/>
  <c r="CW210" i="16"/>
  <c r="CV210" i="16"/>
  <c r="AA210" i="16"/>
  <c r="H123" i="10"/>
  <c r="G123" i="10"/>
  <c r="K123" i="10"/>
  <c r="J123" i="10"/>
  <c r="I123" i="10"/>
  <c r="BI99" i="16"/>
  <c r="AW99" i="16"/>
  <c r="BT99" i="16"/>
  <c r="BH99" i="16"/>
  <c r="CE99" i="16"/>
  <c r="BS99" i="16"/>
  <c r="CP99" i="16"/>
  <c r="CD99" i="16"/>
  <c r="DA99" i="16"/>
  <c r="CO99" i="16"/>
  <c r="DL99" i="16"/>
  <c r="CZ99" i="16"/>
  <c r="DK99" i="16"/>
  <c r="CY99" i="16"/>
  <c r="DJ99" i="16"/>
  <c r="CX99" i="16"/>
  <c r="DI99" i="16"/>
  <c r="CW99" i="16"/>
  <c r="DH99" i="16"/>
  <c r="CV99" i="16"/>
  <c r="DG99" i="16"/>
  <c r="CU99" i="16"/>
  <c r="AX99" i="16"/>
  <c r="AL99" i="16"/>
  <c r="E141" i="10"/>
  <c r="FC234" i="16"/>
  <c r="FD234" i="16" s="1"/>
  <c r="E128" i="10"/>
  <c r="FC221" i="16"/>
  <c r="DK204" i="16"/>
  <c r="DJ204" i="16"/>
  <c r="EQ204" i="16"/>
  <c r="EL204" i="16"/>
  <c r="BU204" i="16"/>
  <c r="Z204" i="16"/>
  <c r="DY204" i="16"/>
  <c r="BP204" i="16"/>
  <c r="V204" i="16"/>
  <c r="DQ204" i="16"/>
  <c r="AU204" i="16"/>
  <c r="DI204" i="16"/>
  <c r="AR204" i="16"/>
  <c r="E109" i="10"/>
  <c r="FC201" i="16"/>
  <c r="W201" i="16" s="1"/>
  <c r="E122" i="10"/>
  <c r="FC215" i="16"/>
  <c r="FD215" i="16" s="1"/>
  <c r="EQ282" i="16"/>
  <c r="EE282" i="16"/>
  <c r="DS282" i="16"/>
  <c r="DG282" i="16"/>
  <c r="CU282" i="16"/>
  <c r="CI282" i="16"/>
  <c r="BW282" i="16"/>
  <c r="BK282" i="16"/>
  <c r="EW282" i="16"/>
  <c r="EJ282" i="16"/>
  <c r="DW282" i="16"/>
  <c r="DJ282" i="16"/>
  <c r="CW282" i="16"/>
  <c r="CJ282" i="16"/>
  <c r="BV282" i="16"/>
  <c r="BI282" i="16"/>
  <c r="AW282" i="16"/>
  <c r="AK282" i="16"/>
  <c r="Y282" i="16"/>
  <c r="M282" i="16"/>
  <c r="EV282" i="16"/>
  <c r="EI282" i="16"/>
  <c r="DV282" i="16"/>
  <c r="DI282" i="16"/>
  <c r="CV282" i="16"/>
  <c r="CH282" i="16"/>
  <c r="BU282" i="16"/>
  <c r="BH282" i="16"/>
  <c r="AV282" i="16"/>
  <c r="AJ282" i="16"/>
  <c r="X282" i="16"/>
  <c r="L282" i="16"/>
  <c r="EU282" i="16"/>
  <c r="EH282" i="16"/>
  <c r="DU282" i="16"/>
  <c r="DH282" i="16"/>
  <c r="CT282" i="16"/>
  <c r="CG282" i="16"/>
  <c r="BT282" i="16"/>
  <c r="BG282" i="16"/>
  <c r="AU282" i="16"/>
  <c r="AI282" i="16"/>
  <c r="W282" i="16"/>
  <c r="K282" i="16"/>
  <c r="ES282" i="16"/>
  <c r="EF282" i="16"/>
  <c r="DR282" i="16"/>
  <c r="DE282" i="16"/>
  <c r="CR282" i="16"/>
  <c r="CE282" i="16"/>
  <c r="BR282" i="16"/>
  <c r="BE282" i="16"/>
  <c r="AS282" i="16"/>
  <c r="AG282" i="16"/>
  <c r="U282" i="16"/>
  <c r="I282" i="16"/>
  <c r="EO282" i="16"/>
  <c r="EB282" i="16"/>
  <c r="DO282" i="16"/>
  <c r="DB282" i="16"/>
  <c r="CO282" i="16"/>
  <c r="CB282" i="16"/>
  <c r="BO282" i="16"/>
  <c r="BB282" i="16"/>
  <c r="AP282" i="16"/>
  <c r="AD282" i="16"/>
  <c r="R282" i="16"/>
  <c r="EP282" i="16"/>
  <c r="DT282" i="16"/>
  <c r="CY282" i="16"/>
  <c r="CA282" i="16"/>
  <c r="BD282" i="16"/>
  <c r="AL282" i="16"/>
  <c r="P282" i="16"/>
  <c r="EN282" i="16"/>
  <c r="DQ282" i="16"/>
  <c r="CX282" i="16"/>
  <c r="BZ282" i="16"/>
  <c r="BC282" i="16"/>
  <c r="AH282" i="16"/>
  <c r="O282" i="16"/>
  <c r="EL282" i="16"/>
  <c r="DN282" i="16"/>
  <c r="CQ282" i="16"/>
  <c r="BX282" i="16"/>
  <c r="AZ282" i="16"/>
  <c r="AE282" i="16"/>
  <c r="J282" i="16"/>
  <c r="EK282" i="16"/>
  <c r="DM282" i="16"/>
  <c r="CP282" i="16"/>
  <c r="BS282" i="16"/>
  <c r="AY282" i="16"/>
  <c r="AC282" i="16"/>
  <c r="H282" i="16"/>
  <c r="EG282" i="16"/>
  <c r="DL282" i="16"/>
  <c r="CN282" i="16"/>
  <c r="BQ282" i="16"/>
  <c r="AX282" i="16"/>
  <c r="AB282" i="16"/>
  <c r="FA282" i="16"/>
  <c r="ED282" i="16"/>
  <c r="DK282" i="16"/>
  <c r="CM282" i="16"/>
  <c r="BP282" i="16"/>
  <c r="AT282" i="16"/>
  <c r="AA282" i="16"/>
  <c r="EZ282" i="16"/>
  <c r="EC282" i="16"/>
  <c r="DF282" i="16"/>
  <c r="CL282" i="16"/>
  <c r="BN282" i="16"/>
  <c r="AR282" i="16"/>
  <c r="Z282" i="16"/>
  <c r="EY282" i="16"/>
  <c r="EA282" i="16"/>
  <c r="DD282" i="16"/>
  <c r="CK282" i="16"/>
  <c r="BM282" i="16"/>
  <c r="AQ282" i="16"/>
  <c r="V282" i="16"/>
  <c r="ER282" i="16"/>
  <c r="DX282" i="16"/>
  <c r="CZ282" i="16"/>
  <c r="CC282" i="16"/>
  <c r="BF282" i="16"/>
  <c r="AM282" i="16"/>
  <c r="Q282" i="16"/>
  <c r="EM282" i="16"/>
  <c r="BA282" i="16"/>
  <c r="DZ282" i="16"/>
  <c r="AO282" i="16"/>
  <c r="DY282" i="16"/>
  <c r="AN282" i="16"/>
  <c r="DP282" i="16"/>
  <c r="AF282" i="16"/>
  <c r="DC282" i="16"/>
  <c r="T282" i="16"/>
  <c r="DA282" i="16"/>
  <c r="S282" i="16"/>
  <c r="CS282" i="16"/>
  <c r="N282" i="16"/>
  <c r="CF282" i="16"/>
  <c r="CD282" i="16"/>
  <c r="BY282" i="16"/>
  <c r="ET282" i="16"/>
  <c r="BJ282" i="16"/>
  <c r="BL282" i="16"/>
  <c r="EX282" i="16"/>
  <c r="E183" i="10"/>
  <c r="FC276" i="16"/>
  <c r="FD276" i="16" s="1"/>
  <c r="BO270" i="16"/>
  <c r="AC270" i="16"/>
  <c r="P270" i="16"/>
  <c r="O270" i="16"/>
  <c r="N270" i="16"/>
  <c r="M270" i="16"/>
  <c r="L270" i="16"/>
  <c r="K270" i="16"/>
  <c r="J270" i="16"/>
  <c r="I270" i="16"/>
  <c r="H270" i="16"/>
  <c r="AE270" i="16"/>
  <c r="E120" i="10"/>
  <c r="H120" i="10" s="1"/>
  <c r="FC212" i="16"/>
  <c r="S212" i="16" s="1"/>
  <c r="E191" i="10"/>
  <c r="FC285" i="16"/>
  <c r="DM285" i="16" s="1"/>
  <c r="DS232" i="16"/>
  <c r="DG232" i="16"/>
  <c r="DR232" i="16"/>
  <c r="DF232" i="16"/>
  <c r="EC232" i="16"/>
  <c r="DQ232" i="16"/>
  <c r="EN232" i="16"/>
  <c r="EB232" i="16"/>
  <c r="EY232" i="16"/>
  <c r="EM232" i="16"/>
  <c r="K232" i="16"/>
  <c r="EX232" i="16"/>
  <c r="V232" i="16"/>
  <c r="J232" i="16"/>
  <c r="AG232" i="16"/>
  <c r="U232" i="16"/>
  <c r="AR232" i="16"/>
  <c r="AF232" i="16"/>
  <c r="BC232" i="16"/>
  <c r="AQ232" i="16"/>
  <c r="BB232" i="16"/>
  <c r="AP232" i="16"/>
  <c r="AZ232" i="16"/>
  <c r="AN232" i="16"/>
  <c r="AC232" i="16"/>
  <c r="Q232" i="16"/>
  <c r="E127" i="10"/>
  <c r="FC220" i="16"/>
  <c r="FD220" i="16" s="1"/>
  <c r="E140" i="10"/>
  <c r="FC233" i="16"/>
  <c r="DW233" i="16" s="1"/>
  <c r="ER271" i="16"/>
  <c r="EF271" i="16"/>
  <c r="DT271" i="16"/>
  <c r="DH271" i="16"/>
  <c r="CV271" i="16"/>
  <c r="CJ271" i="16"/>
  <c r="BX271" i="16"/>
  <c r="BL271" i="16"/>
  <c r="AZ271" i="16"/>
  <c r="AN271" i="16"/>
  <c r="AB271" i="16"/>
  <c r="P271" i="16"/>
  <c r="EQ271" i="16"/>
  <c r="FA271" i="16"/>
  <c r="EO271" i="16"/>
  <c r="EZ271" i="16"/>
  <c r="EN271" i="16"/>
  <c r="EB271" i="16"/>
  <c r="DP271" i="16"/>
  <c r="EY271" i="16"/>
  <c r="EM271" i="16"/>
  <c r="EA271" i="16"/>
  <c r="DO271" i="16"/>
  <c r="DC271" i="16"/>
  <c r="EX271" i="16"/>
  <c r="EL271" i="16"/>
  <c r="DZ271" i="16"/>
  <c r="DN271" i="16"/>
  <c r="DB271" i="16"/>
  <c r="CP271" i="16"/>
  <c r="CD271" i="16"/>
  <c r="BR271" i="16"/>
  <c r="BF271" i="16"/>
  <c r="AT271" i="16"/>
  <c r="AH271" i="16"/>
  <c r="V271" i="16"/>
  <c r="ES271" i="16"/>
  <c r="EG271" i="16"/>
  <c r="DU271" i="16"/>
  <c r="EE271" i="16"/>
  <c r="DK271" i="16"/>
  <c r="CU271" i="16"/>
  <c r="CG271" i="16"/>
  <c r="BS271" i="16"/>
  <c r="BD271" i="16"/>
  <c r="AP271" i="16"/>
  <c r="AA271" i="16"/>
  <c r="M271" i="16"/>
  <c r="ED271" i="16"/>
  <c r="DJ271" i="16"/>
  <c r="CT271" i="16"/>
  <c r="CF271" i="16"/>
  <c r="BQ271" i="16"/>
  <c r="BC271" i="16"/>
  <c r="AO271" i="16"/>
  <c r="Z271" i="16"/>
  <c r="L271" i="16"/>
  <c r="EC271" i="16"/>
  <c r="DI271" i="16"/>
  <c r="CS271" i="16"/>
  <c r="CE271" i="16"/>
  <c r="BP271" i="16"/>
  <c r="BB271" i="16"/>
  <c r="AM271" i="16"/>
  <c r="Y271" i="16"/>
  <c r="K271" i="16"/>
  <c r="EW271" i="16"/>
  <c r="DY271" i="16"/>
  <c r="DG271" i="16"/>
  <c r="CR271" i="16"/>
  <c r="CC271" i="16"/>
  <c r="BO271" i="16"/>
  <c r="BA271" i="16"/>
  <c r="AL271" i="16"/>
  <c r="X271" i="16"/>
  <c r="J271" i="16"/>
  <c r="EV271" i="16"/>
  <c r="DX271" i="16"/>
  <c r="DF271" i="16"/>
  <c r="CQ271" i="16"/>
  <c r="CB271" i="16"/>
  <c r="BN271" i="16"/>
  <c r="AY271" i="16"/>
  <c r="AK271" i="16"/>
  <c r="W271" i="16"/>
  <c r="I271" i="16"/>
  <c r="EU271" i="16"/>
  <c r="DW271" i="16"/>
  <c r="DE271" i="16"/>
  <c r="CO271" i="16"/>
  <c r="CA271" i="16"/>
  <c r="BM271" i="16"/>
  <c r="AX271" i="16"/>
  <c r="AJ271" i="16"/>
  <c r="U271" i="16"/>
  <c r="H271" i="16"/>
  <c r="ET271" i="16"/>
  <c r="DV271" i="16"/>
  <c r="DD271" i="16"/>
  <c r="CN271" i="16"/>
  <c r="BZ271" i="16"/>
  <c r="BK271" i="16"/>
  <c r="AW271" i="16"/>
  <c r="AI271" i="16"/>
  <c r="T271" i="16"/>
  <c r="EP271" i="16"/>
  <c r="DS271" i="16"/>
  <c r="DA271" i="16"/>
  <c r="CM271" i="16"/>
  <c r="BY271" i="16"/>
  <c r="BJ271" i="16"/>
  <c r="AV271" i="16"/>
  <c r="AG271" i="16"/>
  <c r="S271" i="16"/>
  <c r="EK271" i="16"/>
  <c r="DR271" i="16"/>
  <c r="CZ271" i="16"/>
  <c r="CL271" i="16"/>
  <c r="BW271" i="16"/>
  <c r="BI271" i="16"/>
  <c r="AU271" i="16"/>
  <c r="AF271" i="16"/>
  <c r="R271" i="16"/>
  <c r="EJ271" i="16"/>
  <c r="DQ271" i="16"/>
  <c r="CY271" i="16"/>
  <c r="CK271" i="16"/>
  <c r="BV271" i="16"/>
  <c r="BH271" i="16"/>
  <c r="AS271" i="16"/>
  <c r="AE271" i="16"/>
  <c r="Q271" i="16"/>
  <c r="EH271" i="16"/>
  <c r="DL271" i="16"/>
  <c r="CW271" i="16"/>
  <c r="CH271" i="16"/>
  <c r="BT271" i="16"/>
  <c r="BE271" i="16"/>
  <c r="AQ271" i="16"/>
  <c r="AC271" i="16"/>
  <c r="N271" i="16"/>
  <c r="AD271" i="16"/>
  <c r="O271" i="16"/>
  <c r="EI271" i="16"/>
  <c r="DM271" i="16"/>
  <c r="CX271" i="16"/>
  <c r="CI271" i="16"/>
  <c r="BU271" i="16"/>
  <c r="BG271" i="16"/>
  <c r="AR271" i="16"/>
  <c r="E187" i="10"/>
  <c r="FC280" i="16"/>
  <c r="FD280" i="16" s="1"/>
  <c r="F358" i="15"/>
  <c r="B37" i="5"/>
  <c r="ES218" i="16"/>
  <c r="EG218" i="16"/>
  <c r="ER218" i="16"/>
  <c r="EF218" i="16"/>
  <c r="EQ218" i="16"/>
  <c r="EE218" i="16"/>
  <c r="EP218" i="16"/>
  <c r="ED218" i="16"/>
  <c r="FA218" i="16"/>
  <c r="EO218" i="16"/>
  <c r="M218" i="16"/>
  <c r="EZ218" i="16"/>
  <c r="X218" i="16"/>
  <c r="L218" i="16"/>
  <c r="AI218" i="16"/>
  <c r="W218" i="16"/>
  <c r="AT218" i="16"/>
  <c r="EW218" i="16"/>
  <c r="U218" i="16"/>
  <c r="I218" i="16"/>
  <c r="AF218" i="16"/>
  <c r="T218" i="16"/>
  <c r="AP218" i="16"/>
  <c r="AD218" i="16"/>
  <c r="DK218" i="16"/>
  <c r="CY218" i="16"/>
  <c r="E188" i="10"/>
  <c r="FC281" i="16"/>
  <c r="EC281" i="16" s="1"/>
  <c r="EC89" i="16"/>
  <c r="DQ89" i="16"/>
  <c r="EN89" i="16"/>
  <c r="EB89" i="16"/>
  <c r="EY89" i="16"/>
  <c r="EM89" i="16"/>
  <c r="K89" i="16"/>
  <c r="EX89" i="16"/>
  <c r="V89" i="16"/>
  <c r="J89" i="16"/>
  <c r="AG89" i="16"/>
  <c r="U89" i="16"/>
  <c r="AR89" i="16"/>
  <c r="AF89" i="16"/>
  <c r="AQ89" i="16"/>
  <c r="AE89" i="16"/>
  <c r="AP89" i="16"/>
  <c r="AD89" i="16"/>
  <c r="AO89" i="16"/>
  <c r="AC89" i="16"/>
  <c r="AN89" i="16"/>
  <c r="AB89" i="16"/>
  <c r="AM89" i="16"/>
  <c r="AA89" i="16"/>
  <c r="BJ89" i="16"/>
  <c r="AX89" i="16"/>
  <c r="M129" i="18"/>
  <c r="O129" i="18"/>
  <c r="E192" i="10"/>
  <c r="FC286" i="16"/>
  <c r="FD286" i="16" s="1"/>
  <c r="E112" i="10"/>
  <c r="FC204" i="16"/>
  <c r="FD204" i="16" s="1"/>
  <c r="EP215" i="16"/>
  <c r="ED215" i="16"/>
  <c r="DR215" i="16"/>
  <c r="DF215" i="16"/>
  <c r="CT215" i="16"/>
  <c r="CH215" i="16"/>
  <c r="EU215" i="16"/>
  <c r="EH215" i="16"/>
  <c r="DU215" i="16"/>
  <c r="DH215" i="16"/>
  <c r="CU215" i="16"/>
  <c r="CG215" i="16"/>
  <c r="BU215" i="16"/>
  <c r="BI215" i="16"/>
  <c r="AW215" i="16"/>
  <c r="AK215" i="16"/>
  <c r="Y215" i="16"/>
  <c r="M215" i="16"/>
  <c r="ET215" i="16"/>
  <c r="EG215" i="16"/>
  <c r="DT215" i="16"/>
  <c r="DG215" i="16"/>
  <c r="CS215" i="16"/>
  <c r="CF215" i="16"/>
  <c r="BT215" i="16"/>
  <c r="BH215" i="16"/>
  <c r="AV215" i="16"/>
  <c r="AJ215" i="16"/>
  <c r="X215" i="16"/>
  <c r="L215" i="16"/>
  <c r="ES215" i="16"/>
  <c r="EF215" i="16"/>
  <c r="DS215" i="16"/>
  <c r="DE215" i="16"/>
  <c r="CR215" i="16"/>
  <c r="CE215" i="16"/>
  <c r="BS215" i="16"/>
  <c r="BG215" i="16"/>
  <c r="AU215" i="16"/>
  <c r="AI215" i="16"/>
  <c r="W215" i="16"/>
  <c r="K215" i="16"/>
  <c r="ER215" i="16"/>
  <c r="EE215" i="16"/>
  <c r="DQ215" i="16"/>
  <c r="DD215" i="16"/>
  <c r="CQ215" i="16"/>
  <c r="CD215" i="16"/>
  <c r="BR215" i="16"/>
  <c r="BF215" i="16"/>
  <c r="AT215" i="16"/>
  <c r="AH215" i="16"/>
  <c r="V215" i="16"/>
  <c r="J215" i="16"/>
  <c r="EQ215" i="16"/>
  <c r="EC215" i="16"/>
  <c r="DP215" i="16"/>
  <c r="DC215" i="16"/>
  <c r="CP215" i="16"/>
  <c r="CC215" i="16"/>
  <c r="BQ215" i="16"/>
  <c r="BE215" i="16"/>
  <c r="AS215" i="16"/>
  <c r="AG215" i="16"/>
  <c r="U215" i="16"/>
  <c r="I215" i="16"/>
  <c r="EO215" i="16"/>
  <c r="EB215" i="16"/>
  <c r="DO215" i="16"/>
  <c r="DB215" i="16"/>
  <c r="CO215" i="16"/>
  <c r="CB215" i="16"/>
  <c r="BP215" i="16"/>
  <c r="BD215" i="16"/>
  <c r="AR215" i="16"/>
  <c r="AF215" i="16"/>
  <c r="T215" i="16"/>
  <c r="H215" i="16"/>
  <c r="FA215" i="16"/>
  <c r="EN215" i="16"/>
  <c r="EA215" i="16"/>
  <c r="DN215" i="16"/>
  <c r="DA215" i="16"/>
  <c r="CN215" i="16"/>
  <c r="CA215" i="16"/>
  <c r="BO215" i="16"/>
  <c r="BC215" i="16"/>
  <c r="AQ215" i="16"/>
  <c r="AE215" i="16"/>
  <c r="S215" i="16"/>
  <c r="EZ215" i="16"/>
  <c r="EM215" i="16"/>
  <c r="DZ215" i="16"/>
  <c r="DM215" i="16"/>
  <c r="CZ215" i="16"/>
  <c r="CM215" i="16"/>
  <c r="BZ215" i="16"/>
  <c r="BN215" i="16"/>
  <c r="BB215" i="16"/>
  <c r="AP215" i="16"/>
  <c r="AD215" i="16"/>
  <c r="R215" i="16"/>
  <c r="EY215" i="16"/>
  <c r="EL215" i="16"/>
  <c r="DY215" i="16"/>
  <c r="DL215" i="16"/>
  <c r="CY215" i="16"/>
  <c r="CL215" i="16"/>
  <c r="BY215" i="16"/>
  <c r="BM215" i="16"/>
  <c r="BA215" i="16"/>
  <c r="AO215" i="16"/>
  <c r="AC215" i="16"/>
  <c r="Q215" i="16"/>
  <c r="EX215" i="16"/>
  <c r="EK215" i="16"/>
  <c r="DX215" i="16"/>
  <c r="DK215" i="16"/>
  <c r="CX215" i="16"/>
  <c r="CK215" i="16"/>
  <c r="BX215" i="16"/>
  <c r="BL215" i="16"/>
  <c r="AZ215" i="16"/>
  <c r="AN215" i="16"/>
  <c r="AB215" i="16"/>
  <c r="P215" i="16"/>
  <c r="EW215" i="16"/>
  <c r="EJ215" i="16"/>
  <c r="DW215" i="16"/>
  <c r="DJ215" i="16"/>
  <c r="CW215" i="16"/>
  <c r="CJ215" i="16"/>
  <c r="BW215" i="16"/>
  <c r="BK215" i="16"/>
  <c r="AY215" i="16"/>
  <c r="AM215" i="16"/>
  <c r="AA215" i="16"/>
  <c r="O215" i="16"/>
  <c r="EV215" i="16"/>
  <c r="EI215" i="16"/>
  <c r="DV215" i="16"/>
  <c r="DI215" i="16"/>
  <c r="CV215" i="16"/>
  <c r="CI215" i="16"/>
  <c r="BV215" i="16"/>
  <c r="BJ215" i="16"/>
  <c r="AX215" i="16"/>
  <c r="AL215" i="16"/>
  <c r="N215" i="16"/>
  <c r="Z215" i="16"/>
  <c r="EZ229" i="16"/>
  <c r="EN229" i="16"/>
  <c r="EB229" i="16"/>
  <c r="DP229" i="16"/>
  <c r="DD229" i="16"/>
  <c r="CR229" i="16"/>
  <c r="CF229" i="16"/>
  <c r="BT229" i="16"/>
  <c r="BH229" i="16"/>
  <c r="AV229" i="16"/>
  <c r="AJ229" i="16"/>
  <c r="X229" i="16"/>
  <c r="L229" i="16"/>
  <c r="EY229" i="16"/>
  <c r="EM229" i="16"/>
  <c r="EA229" i="16"/>
  <c r="DO229" i="16"/>
  <c r="DC229" i="16"/>
  <c r="CQ229" i="16"/>
  <c r="CE229" i="16"/>
  <c r="BS229" i="16"/>
  <c r="BG229" i="16"/>
  <c r="AU229" i="16"/>
  <c r="AI229" i="16"/>
  <c r="W229" i="16"/>
  <c r="K229" i="16"/>
  <c r="EX229" i="16"/>
  <c r="EL229" i="16"/>
  <c r="DZ229" i="16"/>
  <c r="DN229" i="16"/>
  <c r="DB229" i="16"/>
  <c r="CP229" i="16"/>
  <c r="CD229" i="16"/>
  <c r="BR229" i="16"/>
  <c r="BF229" i="16"/>
  <c r="AT229" i="16"/>
  <c r="AH229" i="16"/>
  <c r="V229" i="16"/>
  <c r="J229" i="16"/>
  <c r="EW229" i="16"/>
  <c r="EK229" i="16"/>
  <c r="DY229" i="16"/>
  <c r="DM229" i="16"/>
  <c r="DA229" i="16"/>
  <c r="CO229" i="16"/>
  <c r="CC229" i="16"/>
  <c r="BQ229" i="16"/>
  <c r="BE229" i="16"/>
  <c r="AS229" i="16"/>
  <c r="AG229" i="16"/>
  <c r="U229" i="16"/>
  <c r="I229" i="16"/>
  <c r="EV229" i="16"/>
  <c r="EJ229" i="16"/>
  <c r="DX229" i="16"/>
  <c r="DL229" i="16"/>
  <c r="CZ229" i="16"/>
  <c r="CN229" i="16"/>
  <c r="CB229" i="16"/>
  <c r="BP229" i="16"/>
  <c r="BD229" i="16"/>
  <c r="AR229" i="16"/>
  <c r="AF229" i="16"/>
  <c r="T229" i="16"/>
  <c r="H229" i="16"/>
  <c r="EU229" i="16"/>
  <c r="EI229" i="16"/>
  <c r="DW229" i="16"/>
  <c r="DK229" i="16"/>
  <c r="CY229" i="16"/>
  <c r="CM229" i="16"/>
  <c r="CA229" i="16"/>
  <c r="BO229" i="16"/>
  <c r="BC229" i="16"/>
  <c r="AQ229" i="16"/>
  <c r="AE229" i="16"/>
  <c r="S229" i="16"/>
  <c r="ET229" i="16"/>
  <c r="EH229" i="16"/>
  <c r="DV229" i="16"/>
  <c r="DJ229" i="16"/>
  <c r="CX229" i="16"/>
  <c r="CL229" i="16"/>
  <c r="BZ229" i="16"/>
  <c r="BN229" i="16"/>
  <c r="BB229" i="16"/>
  <c r="AP229" i="16"/>
  <c r="AD229" i="16"/>
  <c r="R229" i="16"/>
  <c r="ES229" i="16"/>
  <c r="EG229" i="16"/>
  <c r="ER229" i="16"/>
  <c r="FA229" i="16"/>
  <c r="EO229" i="16"/>
  <c r="EC229" i="16"/>
  <c r="DQ229" i="16"/>
  <c r="DE229" i="16"/>
  <c r="CS229" i="16"/>
  <c r="CG229" i="16"/>
  <c r="BU229" i="16"/>
  <c r="BI229" i="16"/>
  <c r="AW229" i="16"/>
  <c r="AK229" i="16"/>
  <c r="Y229" i="16"/>
  <c r="M229" i="16"/>
  <c r="DI229" i="16"/>
  <c r="BY229" i="16"/>
  <c r="AO229" i="16"/>
  <c r="DH229" i="16"/>
  <c r="BX229" i="16"/>
  <c r="AN229" i="16"/>
  <c r="DG229" i="16"/>
  <c r="BW229" i="16"/>
  <c r="AM229" i="16"/>
  <c r="EQ229" i="16"/>
  <c r="DF229" i="16"/>
  <c r="BV229" i="16"/>
  <c r="AL229" i="16"/>
  <c r="EP229" i="16"/>
  <c r="CW229" i="16"/>
  <c r="BM229" i="16"/>
  <c r="AC229" i="16"/>
  <c r="EF229" i="16"/>
  <c r="CV229" i="16"/>
  <c r="BL229" i="16"/>
  <c r="AB229" i="16"/>
  <c r="EE229" i="16"/>
  <c r="CU229" i="16"/>
  <c r="BK229" i="16"/>
  <c r="AA229" i="16"/>
  <c r="ED229" i="16"/>
  <c r="CT229" i="16"/>
  <c r="BJ229" i="16"/>
  <c r="Z229" i="16"/>
  <c r="DU229" i="16"/>
  <c r="CK229" i="16"/>
  <c r="BA229" i="16"/>
  <c r="Q229" i="16"/>
  <c r="DT229" i="16"/>
  <c r="CJ229" i="16"/>
  <c r="AZ229" i="16"/>
  <c r="P229" i="16"/>
  <c r="DR229" i="16"/>
  <c r="CH229" i="16"/>
  <c r="AX229" i="16"/>
  <c r="N229" i="16"/>
  <c r="DS229" i="16"/>
  <c r="CI229" i="16"/>
  <c r="AY229" i="16"/>
  <c r="O229" i="16"/>
  <c r="F136" i="18"/>
  <c r="G136" i="18" s="1"/>
  <c r="D136" i="18"/>
  <c r="C136" i="18"/>
  <c r="E136" i="18" s="1"/>
  <c r="H136" i="18" s="1"/>
  <c r="ER205" i="16"/>
  <c r="EF205" i="16"/>
  <c r="EQ205" i="16"/>
  <c r="EE205" i="16"/>
  <c r="EP205" i="16"/>
  <c r="ED205" i="16"/>
  <c r="EO205" i="16"/>
  <c r="EC205" i="16"/>
  <c r="EZ205" i="16"/>
  <c r="EN205" i="16"/>
  <c r="L205" i="16"/>
  <c r="EY205" i="16"/>
  <c r="BR205" i="16"/>
  <c r="BF205" i="16"/>
  <c r="AS205" i="16"/>
  <c r="AG205" i="16"/>
  <c r="BD205" i="16"/>
  <c r="AR205" i="16"/>
  <c r="BO205" i="16"/>
  <c r="BC205" i="16"/>
  <c r="BN205" i="16"/>
  <c r="W205" i="16"/>
  <c r="BA205" i="16"/>
  <c r="N205" i="16"/>
  <c r="EG205" i="16"/>
  <c r="BZ205" i="16"/>
  <c r="E139" i="10"/>
  <c r="FC232" i="16"/>
  <c r="FD232" i="16" s="1"/>
  <c r="E133" i="10"/>
  <c r="FC226" i="16"/>
  <c r="FD226" i="16" s="1"/>
  <c r="DV231" i="16"/>
  <c r="DU231" i="16"/>
  <c r="DT231" i="16"/>
  <c r="DS231" i="16"/>
  <c r="DR231" i="16"/>
  <c r="EC231" i="16"/>
  <c r="EN231" i="16"/>
  <c r="EY231" i="16"/>
  <c r="K231" i="16"/>
  <c r="V231" i="16"/>
  <c r="AG231" i="16"/>
  <c r="AQ231" i="16"/>
  <c r="AF231" i="16"/>
  <c r="E110" i="10"/>
  <c r="H110" i="10" s="1"/>
  <c r="FC202" i="16"/>
  <c r="FD202" i="16" s="1"/>
  <c r="CF275" i="16"/>
  <c r="CL275" i="16"/>
  <c r="BG275" i="16"/>
  <c r="AC275" i="16"/>
  <c r="FA275" i="16"/>
  <c r="EK275" i="16"/>
  <c r="DU275" i="16"/>
  <c r="DF275" i="16"/>
  <c r="CP275" i="16"/>
  <c r="CA275" i="16"/>
  <c r="BK275" i="16"/>
  <c r="AF275" i="16"/>
  <c r="E181" i="10"/>
  <c r="FC274" i="16"/>
  <c r="EU280" i="16"/>
  <c r="EI280" i="16"/>
  <c r="DW280" i="16"/>
  <c r="DK280" i="16"/>
  <c r="CY280" i="16"/>
  <c r="CM280" i="16"/>
  <c r="CA280" i="16"/>
  <c r="BO280" i="16"/>
  <c r="BC280" i="16"/>
  <c r="AQ280" i="16"/>
  <c r="AE280" i="16"/>
  <c r="S280" i="16"/>
  <c r="ET280" i="16"/>
  <c r="EH280" i="16"/>
  <c r="DV280" i="16"/>
  <c r="DJ280" i="16"/>
  <c r="CX280" i="16"/>
  <c r="CL280" i="16"/>
  <c r="BZ280" i="16"/>
  <c r="BN280" i="16"/>
  <c r="BB280" i="16"/>
  <c r="AP280" i="16"/>
  <c r="AD280" i="16"/>
  <c r="R280" i="16"/>
  <c r="ES280" i="16"/>
  <c r="EG280" i="16"/>
  <c r="DU280" i="16"/>
  <c r="DI280" i="16"/>
  <c r="CW280" i="16"/>
  <c r="CK280" i="16"/>
  <c r="BY280" i="16"/>
  <c r="BM280" i="16"/>
  <c r="BA280" i="16"/>
  <c r="AO280" i="16"/>
  <c r="AC280" i="16"/>
  <c r="Q280" i="16"/>
  <c r="EQ280" i="16"/>
  <c r="EE280" i="16"/>
  <c r="EZ280" i="16"/>
  <c r="EN280" i="16"/>
  <c r="EB280" i="16"/>
  <c r="DP280" i="16"/>
  <c r="DD280" i="16"/>
  <c r="CR280" i="16"/>
  <c r="CF280" i="16"/>
  <c r="BT280" i="16"/>
  <c r="BH280" i="16"/>
  <c r="AV280" i="16"/>
  <c r="AJ280" i="16"/>
  <c r="X280" i="16"/>
  <c r="L280" i="16"/>
  <c r="ER280" i="16"/>
  <c r="DY280" i="16"/>
  <c r="DF280" i="16"/>
  <c r="CO280" i="16"/>
  <c r="BV280" i="16"/>
  <c r="BE280" i="16"/>
  <c r="AL280" i="16"/>
  <c r="U280" i="16"/>
  <c r="EP280" i="16"/>
  <c r="DX280" i="16"/>
  <c r="DE280" i="16"/>
  <c r="CN280" i="16"/>
  <c r="BU280" i="16"/>
  <c r="BD280" i="16"/>
  <c r="AK280" i="16"/>
  <c r="T280" i="16"/>
  <c r="EM280" i="16"/>
  <c r="DS280" i="16"/>
  <c r="DB280" i="16"/>
  <c r="CI280" i="16"/>
  <c r="BR280" i="16"/>
  <c r="AY280" i="16"/>
  <c r="AH280" i="16"/>
  <c r="O280" i="16"/>
  <c r="EL280" i="16"/>
  <c r="DR280" i="16"/>
  <c r="DA280" i="16"/>
  <c r="CH280" i="16"/>
  <c r="BQ280" i="16"/>
  <c r="AX280" i="16"/>
  <c r="AG280" i="16"/>
  <c r="N280" i="16"/>
  <c r="EK280" i="16"/>
  <c r="DQ280" i="16"/>
  <c r="CZ280" i="16"/>
  <c r="CG280" i="16"/>
  <c r="BP280" i="16"/>
  <c r="AW280" i="16"/>
  <c r="AF280" i="16"/>
  <c r="M280" i="16"/>
  <c r="EJ280" i="16"/>
  <c r="DO280" i="16"/>
  <c r="CV280" i="16"/>
  <c r="CE280" i="16"/>
  <c r="BL280" i="16"/>
  <c r="AU280" i="16"/>
  <c r="AB280" i="16"/>
  <c r="K280" i="16"/>
  <c r="FA280" i="16"/>
  <c r="EF280" i="16"/>
  <c r="DN280" i="16"/>
  <c r="CU280" i="16"/>
  <c r="CD280" i="16"/>
  <c r="BK280" i="16"/>
  <c r="AT280" i="16"/>
  <c r="AA280" i="16"/>
  <c r="J280" i="16"/>
  <c r="EY280" i="16"/>
  <c r="ED280" i="16"/>
  <c r="DM280" i="16"/>
  <c r="CT280" i="16"/>
  <c r="CC280" i="16"/>
  <c r="BJ280" i="16"/>
  <c r="AS280" i="16"/>
  <c r="Z280" i="16"/>
  <c r="I280" i="16"/>
  <c r="EV280" i="16"/>
  <c r="DZ280" i="16"/>
  <c r="DG280" i="16"/>
  <c r="CP280" i="16"/>
  <c r="BW280" i="16"/>
  <c r="BF280" i="16"/>
  <c r="AM280" i="16"/>
  <c r="V280" i="16"/>
  <c r="DT280" i="16"/>
  <c r="AZ280" i="16"/>
  <c r="DL280" i="16"/>
  <c r="AR280" i="16"/>
  <c r="DH280" i="16"/>
  <c r="AN280" i="16"/>
  <c r="DC280" i="16"/>
  <c r="AI280" i="16"/>
  <c r="CS280" i="16"/>
  <c r="Y280" i="16"/>
  <c r="CQ280" i="16"/>
  <c r="W280" i="16"/>
  <c r="CJ280" i="16"/>
  <c r="P280" i="16"/>
  <c r="EX280" i="16"/>
  <c r="CB280" i="16"/>
  <c r="H280" i="16"/>
  <c r="EW280" i="16"/>
  <c r="BX280" i="16"/>
  <c r="EO280" i="16"/>
  <c r="BS280" i="16"/>
  <c r="EA280" i="16"/>
  <c r="BG280" i="16"/>
  <c r="EC280" i="16"/>
  <c r="BI280" i="16"/>
  <c r="O107" i="18"/>
  <c r="EW226" i="16"/>
  <c r="EK226" i="16"/>
  <c r="ET226" i="16"/>
  <c r="EG226" i="16"/>
  <c r="DU226" i="16"/>
  <c r="DI226" i="16"/>
  <c r="CW226" i="16"/>
  <c r="CK226" i="16"/>
  <c r="BY226" i="16"/>
  <c r="BM226" i="16"/>
  <c r="BA226" i="16"/>
  <c r="AO226" i="16"/>
  <c r="AC226" i="16"/>
  <c r="Q226" i="16"/>
  <c r="ES226" i="16"/>
  <c r="EF226" i="16"/>
  <c r="DT226" i="16"/>
  <c r="DH226" i="16"/>
  <c r="CV226" i="16"/>
  <c r="CJ226" i="16"/>
  <c r="BX226" i="16"/>
  <c r="BL226" i="16"/>
  <c r="AZ226" i="16"/>
  <c r="AN226" i="16"/>
  <c r="AB226" i="16"/>
  <c r="P226" i="16"/>
  <c r="ER226" i="16"/>
  <c r="EE226" i="16"/>
  <c r="DS226" i="16"/>
  <c r="DG226" i="16"/>
  <c r="CU226" i="16"/>
  <c r="CI226" i="16"/>
  <c r="BW226" i="16"/>
  <c r="BK226" i="16"/>
  <c r="AY226" i="16"/>
  <c r="AM226" i="16"/>
  <c r="AA226" i="16"/>
  <c r="O226" i="16"/>
  <c r="EQ226" i="16"/>
  <c r="ED226" i="16"/>
  <c r="DR226" i="16"/>
  <c r="DF226" i="16"/>
  <c r="CT226" i="16"/>
  <c r="CH226" i="16"/>
  <c r="BV226" i="16"/>
  <c r="BJ226" i="16"/>
  <c r="AX226" i="16"/>
  <c r="AL226" i="16"/>
  <c r="Z226" i="16"/>
  <c r="N226" i="16"/>
  <c r="EP226" i="16"/>
  <c r="EC226" i="16"/>
  <c r="DQ226" i="16"/>
  <c r="DE226" i="16"/>
  <c r="CS226" i="16"/>
  <c r="CG226" i="16"/>
  <c r="BU226" i="16"/>
  <c r="BI226" i="16"/>
  <c r="AW226" i="16"/>
  <c r="AK226" i="16"/>
  <c r="Y226" i="16"/>
  <c r="M226" i="16"/>
  <c r="EO226" i="16"/>
  <c r="EB226" i="16"/>
  <c r="DP226" i="16"/>
  <c r="DD226" i="16"/>
  <c r="CR226" i="16"/>
  <c r="CF226" i="16"/>
  <c r="BT226" i="16"/>
  <c r="BH226" i="16"/>
  <c r="AV226" i="16"/>
  <c r="AJ226" i="16"/>
  <c r="X226" i="16"/>
  <c r="L226" i="16"/>
  <c r="FA226" i="16"/>
  <c r="EN226" i="16"/>
  <c r="EA226" i="16"/>
  <c r="DO226" i="16"/>
  <c r="DC226" i="16"/>
  <c r="CQ226" i="16"/>
  <c r="CE226" i="16"/>
  <c r="BS226" i="16"/>
  <c r="BG226" i="16"/>
  <c r="AU226" i="16"/>
  <c r="AI226" i="16"/>
  <c r="W226" i="16"/>
  <c r="K226" i="16"/>
  <c r="EZ226" i="16"/>
  <c r="EM226" i="16"/>
  <c r="DZ226" i="16"/>
  <c r="DN226" i="16"/>
  <c r="DB226" i="16"/>
  <c r="CP226" i="16"/>
  <c r="CD226" i="16"/>
  <c r="BR226" i="16"/>
  <c r="BF226" i="16"/>
  <c r="AT226" i="16"/>
  <c r="AH226" i="16"/>
  <c r="V226" i="16"/>
  <c r="J226" i="16"/>
  <c r="EY226" i="16"/>
  <c r="EL226" i="16"/>
  <c r="DY226" i="16"/>
  <c r="DM226" i="16"/>
  <c r="DA226" i="16"/>
  <c r="CO226" i="16"/>
  <c r="CC226" i="16"/>
  <c r="BQ226" i="16"/>
  <c r="BE226" i="16"/>
  <c r="AS226" i="16"/>
  <c r="AG226" i="16"/>
  <c r="U226" i="16"/>
  <c r="I226" i="16"/>
  <c r="EX226" i="16"/>
  <c r="EJ226" i="16"/>
  <c r="DX226" i="16"/>
  <c r="DL226" i="16"/>
  <c r="CZ226" i="16"/>
  <c r="CN226" i="16"/>
  <c r="CB226" i="16"/>
  <c r="BP226" i="16"/>
  <c r="BD226" i="16"/>
  <c r="AR226" i="16"/>
  <c r="AF226" i="16"/>
  <c r="T226" i="16"/>
  <c r="H226" i="16"/>
  <c r="EU226" i="16"/>
  <c r="EH226" i="16"/>
  <c r="DV226" i="16"/>
  <c r="DJ226" i="16"/>
  <c r="CX226" i="16"/>
  <c r="CL226" i="16"/>
  <c r="BZ226" i="16"/>
  <c r="BN226" i="16"/>
  <c r="BB226" i="16"/>
  <c r="AP226" i="16"/>
  <c r="AD226" i="16"/>
  <c r="R226" i="16"/>
  <c r="BO226" i="16"/>
  <c r="BC226" i="16"/>
  <c r="AQ226" i="16"/>
  <c r="AE226" i="16"/>
  <c r="S226" i="16"/>
  <c r="EV226" i="16"/>
  <c r="EI226" i="16"/>
  <c r="DW226" i="16"/>
  <c r="DK226" i="16"/>
  <c r="CY226" i="16"/>
  <c r="CM226" i="16"/>
  <c r="CA226" i="16"/>
  <c r="CS272" i="16"/>
  <c r="CG272" i="16"/>
  <c r="DD272" i="16"/>
  <c r="CR272" i="16"/>
  <c r="DO272" i="16"/>
  <c r="DC272" i="16"/>
  <c r="DZ272" i="16"/>
  <c r="DN272" i="16"/>
  <c r="EK272" i="16"/>
  <c r="DY272" i="16"/>
  <c r="EV272" i="16"/>
  <c r="EJ272" i="16"/>
  <c r="H272" i="16"/>
  <c r="EU272" i="16"/>
  <c r="S272" i="16"/>
  <c r="ES272" i="16"/>
  <c r="ED272" i="16"/>
  <c r="DR272" i="16"/>
  <c r="CI272" i="16"/>
  <c r="AO272" i="16"/>
  <c r="BN272" i="16"/>
  <c r="AC272" i="16"/>
  <c r="BA272" i="16"/>
  <c r="Q272" i="16"/>
  <c r="O272" i="16"/>
  <c r="E113" i="10"/>
  <c r="FC205" i="16"/>
  <c r="FD205" i="16" s="1"/>
  <c r="E56" i="10"/>
  <c r="F56" i="10" s="1"/>
  <c r="FD99" i="16"/>
  <c r="Y99" i="16" s="1"/>
  <c r="F58" i="16"/>
  <c r="G58" i="16" s="1"/>
  <c r="EX203" i="16"/>
  <c r="EL203" i="16"/>
  <c r="DZ203" i="16"/>
  <c r="DN203" i="16"/>
  <c r="DB203" i="16"/>
  <c r="CP203" i="16"/>
  <c r="CD203" i="16"/>
  <c r="EQ203" i="16"/>
  <c r="ED203" i="16"/>
  <c r="DQ203" i="16"/>
  <c r="DD203" i="16"/>
  <c r="CQ203" i="16"/>
  <c r="CC203" i="16"/>
  <c r="BQ203" i="16"/>
  <c r="BE203" i="16"/>
  <c r="AS203" i="16"/>
  <c r="AG203" i="16"/>
  <c r="U203" i="16"/>
  <c r="I203" i="16"/>
  <c r="EP203" i="16"/>
  <c r="EC203" i="16"/>
  <c r="DP203" i="16"/>
  <c r="DC203" i="16"/>
  <c r="CO203" i="16"/>
  <c r="CB203" i="16"/>
  <c r="BP203" i="16"/>
  <c r="BD203" i="16"/>
  <c r="AR203" i="16"/>
  <c r="AF203" i="16"/>
  <c r="T203" i="16"/>
  <c r="H203" i="16"/>
  <c r="EO203" i="16"/>
  <c r="EB203" i="16"/>
  <c r="DO203" i="16"/>
  <c r="DA203" i="16"/>
  <c r="CN203" i="16"/>
  <c r="CA203" i="16"/>
  <c r="BO203" i="16"/>
  <c r="BC203" i="16"/>
  <c r="AQ203" i="16"/>
  <c r="AE203" i="16"/>
  <c r="S203" i="16"/>
  <c r="FA203" i="16"/>
  <c r="EN203" i="16"/>
  <c r="EA203" i="16"/>
  <c r="DM203" i="16"/>
  <c r="CZ203" i="16"/>
  <c r="CM203" i="16"/>
  <c r="BZ203" i="16"/>
  <c r="BN203" i="16"/>
  <c r="BB203" i="16"/>
  <c r="AP203" i="16"/>
  <c r="AD203" i="16"/>
  <c r="R203" i="16"/>
  <c r="EZ203" i="16"/>
  <c r="EM203" i="16"/>
  <c r="DY203" i="16"/>
  <c r="DL203" i="16"/>
  <c r="CY203" i="16"/>
  <c r="CL203" i="16"/>
  <c r="BY203" i="16"/>
  <c r="BM203" i="16"/>
  <c r="BA203" i="16"/>
  <c r="AO203" i="16"/>
  <c r="AC203" i="16"/>
  <c r="Q203" i="16"/>
  <c r="EY203" i="16"/>
  <c r="EK203" i="16"/>
  <c r="DX203" i="16"/>
  <c r="DK203" i="16"/>
  <c r="CX203" i="16"/>
  <c r="CK203" i="16"/>
  <c r="BX203" i="16"/>
  <c r="BL203" i="16"/>
  <c r="AZ203" i="16"/>
  <c r="AN203" i="16"/>
  <c r="AB203" i="16"/>
  <c r="P203" i="16"/>
  <c r="EW203" i="16"/>
  <c r="EJ203" i="16"/>
  <c r="DW203" i="16"/>
  <c r="DJ203" i="16"/>
  <c r="CW203" i="16"/>
  <c r="CJ203" i="16"/>
  <c r="BW203" i="16"/>
  <c r="BK203" i="16"/>
  <c r="AY203" i="16"/>
  <c r="AM203" i="16"/>
  <c r="AA203" i="16"/>
  <c r="O203" i="16"/>
  <c r="EV203" i="16"/>
  <c r="EI203" i="16"/>
  <c r="DV203" i="16"/>
  <c r="DI203" i="16"/>
  <c r="CV203" i="16"/>
  <c r="CI203" i="16"/>
  <c r="BV203" i="16"/>
  <c r="BJ203" i="16"/>
  <c r="AX203" i="16"/>
  <c r="AL203" i="16"/>
  <c r="Z203" i="16"/>
  <c r="N203" i="16"/>
  <c r="EU203" i="16"/>
  <c r="EH203" i="16"/>
  <c r="DU203" i="16"/>
  <c r="DH203" i="16"/>
  <c r="CU203" i="16"/>
  <c r="CH203" i="16"/>
  <c r="BU203" i="16"/>
  <c r="BI203" i="16"/>
  <c r="AW203" i="16"/>
  <c r="AK203" i="16"/>
  <c r="Y203" i="16"/>
  <c r="M203" i="16"/>
  <c r="ET203" i="16"/>
  <c r="EG203" i="16"/>
  <c r="DT203" i="16"/>
  <c r="DG203" i="16"/>
  <c r="CT203" i="16"/>
  <c r="CG203" i="16"/>
  <c r="BT203" i="16"/>
  <c r="BH203" i="16"/>
  <c r="AV203" i="16"/>
  <c r="AJ203" i="16"/>
  <c r="X203" i="16"/>
  <c r="L203" i="16"/>
  <c r="ER203" i="16"/>
  <c r="EE203" i="16"/>
  <c r="DR203" i="16"/>
  <c r="DE203" i="16"/>
  <c r="CR203" i="16"/>
  <c r="CE203" i="16"/>
  <c r="BR203" i="16"/>
  <c r="BF203" i="16"/>
  <c r="AT203" i="16"/>
  <c r="AH203" i="16"/>
  <c r="V203" i="16"/>
  <c r="J203" i="16"/>
  <c r="EF203" i="16"/>
  <c r="DS203" i="16"/>
  <c r="DF203" i="16"/>
  <c r="CS203" i="16"/>
  <c r="CF203" i="16"/>
  <c r="BS203" i="16"/>
  <c r="BG203" i="16"/>
  <c r="AU203" i="16"/>
  <c r="AI203" i="16"/>
  <c r="W203" i="16"/>
  <c r="ES203" i="16"/>
  <c r="K203" i="16"/>
  <c r="EZ286" i="16"/>
  <c r="EN286" i="16"/>
  <c r="EB286" i="16"/>
  <c r="DP286" i="16"/>
  <c r="DD286" i="16"/>
  <c r="CR286" i="16"/>
  <c r="CF286" i="16"/>
  <c r="BT286" i="16"/>
  <c r="BH286" i="16"/>
  <c r="AV286" i="16"/>
  <c r="AJ286" i="16"/>
  <c r="X286" i="16"/>
  <c r="L286" i="16"/>
  <c r="EW286" i="16"/>
  <c r="EK286" i="16"/>
  <c r="DY286" i="16"/>
  <c r="DM286" i="16"/>
  <c r="DA286" i="16"/>
  <c r="CO286" i="16"/>
  <c r="CC286" i="16"/>
  <c r="BQ286" i="16"/>
  <c r="BE286" i="16"/>
  <c r="AS286" i="16"/>
  <c r="AG286" i="16"/>
  <c r="U286" i="16"/>
  <c r="I286" i="16"/>
  <c r="EU286" i="16"/>
  <c r="EI286" i="16"/>
  <c r="DW286" i="16"/>
  <c r="DK286" i="16"/>
  <c r="CY286" i="16"/>
  <c r="CM286" i="16"/>
  <c r="CA286" i="16"/>
  <c r="BO286" i="16"/>
  <c r="BC286" i="16"/>
  <c r="AQ286" i="16"/>
  <c r="AE286" i="16"/>
  <c r="S286" i="16"/>
  <c r="ET286" i="16"/>
  <c r="EH286" i="16"/>
  <c r="DV286" i="16"/>
  <c r="DJ286" i="16"/>
  <c r="CX286" i="16"/>
  <c r="CL286" i="16"/>
  <c r="BZ286" i="16"/>
  <c r="BN286" i="16"/>
  <c r="BB286" i="16"/>
  <c r="AP286" i="16"/>
  <c r="AD286" i="16"/>
  <c r="R286" i="16"/>
  <c r="ES286" i="16"/>
  <c r="EG286" i="16"/>
  <c r="DU286" i="16"/>
  <c r="DI286" i="16"/>
  <c r="CW286" i="16"/>
  <c r="CK286" i="16"/>
  <c r="BY286" i="16"/>
  <c r="BM286" i="16"/>
  <c r="BA286" i="16"/>
  <c r="AO286" i="16"/>
  <c r="AC286" i="16"/>
  <c r="Q286" i="16"/>
  <c r="ER286" i="16"/>
  <c r="EF286" i="16"/>
  <c r="DT286" i="16"/>
  <c r="DH286" i="16"/>
  <c r="CV286" i="16"/>
  <c r="CJ286" i="16"/>
  <c r="BX286" i="16"/>
  <c r="BL286" i="16"/>
  <c r="AZ286" i="16"/>
  <c r="AN286" i="16"/>
  <c r="AB286" i="16"/>
  <c r="P286" i="16"/>
  <c r="FA286" i="16"/>
  <c r="EO286" i="16"/>
  <c r="EC286" i="16"/>
  <c r="DQ286" i="16"/>
  <c r="DE286" i="16"/>
  <c r="CS286" i="16"/>
  <c r="CG286" i="16"/>
  <c r="BU286" i="16"/>
  <c r="BI286" i="16"/>
  <c r="AW286" i="16"/>
  <c r="AK286" i="16"/>
  <c r="Y286" i="16"/>
  <c r="M286" i="16"/>
  <c r="EJ286" i="16"/>
  <c r="DF286" i="16"/>
  <c r="CD286" i="16"/>
  <c r="AY286" i="16"/>
  <c r="W286" i="16"/>
  <c r="EE286" i="16"/>
  <c r="DC286" i="16"/>
  <c r="CB286" i="16"/>
  <c r="AX286" i="16"/>
  <c r="V286" i="16"/>
  <c r="ED286" i="16"/>
  <c r="DB286" i="16"/>
  <c r="BW286" i="16"/>
  <c r="AU286" i="16"/>
  <c r="T286" i="16"/>
  <c r="DZ286" i="16"/>
  <c r="CU286" i="16"/>
  <c r="BS286" i="16"/>
  <c r="AR286" i="16"/>
  <c r="N286" i="16"/>
  <c r="EV286" i="16"/>
  <c r="DR286" i="16"/>
  <c r="CP286" i="16"/>
  <c r="BK286" i="16"/>
  <c r="AI286" i="16"/>
  <c r="H286" i="16"/>
  <c r="DL286" i="16"/>
  <c r="BJ286" i="16"/>
  <c r="K286" i="16"/>
  <c r="EY286" i="16"/>
  <c r="DG286" i="16"/>
  <c r="BG286" i="16"/>
  <c r="J286" i="16"/>
  <c r="EX286" i="16"/>
  <c r="CZ286" i="16"/>
  <c r="BF286" i="16"/>
  <c r="EQ286" i="16"/>
  <c r="CT286" i="16"/>
  <c r="BD286" i="16"/>
  <c r="EP286" i="16"/>
  <c r="CQ286" i="16"/>
  <c r="AT286" i="16"/>
  <c r="EM286" i="16"/>
  <c r="CN286" i="16"/>
  <c r="AM286" i="16"/>
  <c r="EL286" i="16"/>
  <c r="CI286" i="16"/>
  <c r="AL286" i="16"/>
  <c r="EA286" i="16"/>
  <c r="CH286" i="16"/>
  <c r="AH286" i="16"/>
  <c r="DX286" i="16"/>
  <c r="CE286" i="16"/>
  <c r="AF286" i="16"/>
  <c r="DS286" i="16"/>
  <c r="BV286" i="16"/>
  <c r="AA286" i="16"/>
  <c r="DN286" i="16"/>
  <c r="BP286" i="16"/>
  <c r="O286" i="16"/>
  <c r="DO286" i="16"/>
  <c r="Z286" i="16"/>
  <c r="BR286" i="16"/>
  <c r="EY224" i="16"/>
  <c r="EM224" i="16"/>
  <c r="EA224" i="16"/>
  <c r="DO224" i="16"/>
  <c r="DC224" i="16"/>
  <c r="CQ224" i="16"/>
  <c r="CE224" i="16"/>
  <c r="BS224" i="16"/>
  <c r="BG224" i="16"/>
  <c r="AU224" i="16"/>
  <c r="AI224" i="16"/>
  <c r="W224" i="16"/>
  <c r="K224" i="16"/>
  <c r="EX224" i="16"/>
  <c r="EL224" i="16"/>
  <c r="DZ224" i="16"/>
  <c r="DN224" i="16"/>
  <c r="DB224" i="16"/>
  <c r="CP224" i="16"/>
  <c r="CD224" i="16"/>
  <c r="BR224" i="16"/>
  <c r="BF224" i="16"/>
  <c r="AT224" i="16"/>
  <c r="AH224" i="16"/>
  <c r="V224" i="16"/>
  <c r="J224" i="16"/>
  <c r="EW224" i="16"/>
  <c r="EK224" i="16"/>
  <c r="DY224" i="16"/>
  <c r="DM224" i="16"/>
  <c r="DA224" i="16"/>
  <c r="CO224" i="16"/>
  <c r="CC224" i="16"/>
  <c r="BQ224" i="16"/>
  <c r="BE224" i="16"/>
  <c r="AS224" i="16"/>
  <c r="AG224" i="16"/>
  <c r="U224" i="16"/>
  <c r="I224" i="16"/>
  <c r="EV224" i="16"/>
  <c r="EJ224" i="16"/>
  <c r="DX224" i="16"/>
  <c r="DL224" i="16"/>
  <c r="CZ224" i="16"/>
  <c r="CN224" i="16"/>
  <c r="CB224" i="16"/>
  <c r="BP224" i="16"/>
  <c r="BD224" i="16"/>
  <c r="AR224" i="16"/>
  <c r="AF224" i="16"/>
  <c r="T224" i="16"/>
  <c r="H224" i="16"/>
  <c r="EU224" i="16"/>
  <c r="EI224" i="16"/>
  <c r="DW224" i="16"/>
  <c r="DK224" i="16"/>
  <c r="CY224" i="16"/>
  <c r="CM224" i="16"/>
  <c r="CA224" i="16"/>
  <c r="BO224" i="16"/>
  <c r="BC224" i="16"/>
  <c r="AQ224" i="16"/>
  <c r="AE224" i="16"/>
  <c r="S224" i="16"/>
  <c r="ET224" i="16"/>
  <c r="EH224" i="16"/>
  <c r="DV224" i="16"/>
  <c r="DJ224" i="16"/>
  <c r="CX224" i="16"/>
  <c r="CL224" i="16"/>
  <c r="BZ224" i="16"/>
  <c r="BN224" i="16"/>
  <c r="BB224" i="16"/>
  <c r="AP224" i="16"/>
  <c r="AD224" i="16"/>
  <c r="R224" i="16"/>
  <c r="ES224" i="16"/>
  <c r="EG224" i="16"/>
  <c r="DU224" i="16"/>
  <c r="DI224" i="16"/>
  <c r="CW224" i="16"/>
  <c r="CK224" i="16"/>
  <c r="BY224" i="16"/>
  <c r="BM224" i="16"/>
  <c r="BA224" i="16"/>
  <c r="AO224" i="16"/>
  <c r="AC224" i="16"/>
  <c r="Q224" i="16"/>
  <c r="ER224" i="16"/>
  <c r="EF224" i="16"/>
  <c r="DT224" i="16"/>
  <c r="DH224" i="16"/>
  <c r="CV224" i="16"/>
  <c r="CJ224" i="16"/>
  <c r="BX224" i="16"/>
  <c r="BL224" i="16"/>
  <c r="AZ224" i="16"/>
  <c r="AN224" i="16"/>
  <c r="AB224" i="16"/>
  <c r="P224" i="16"/>
  <c r="EQ224" i="16"/>
  <c r="EE224" i="16"/>
  <c r="DS224" i="16"/>
  <c r="DG224" i="16"/>
  <c r="CU224" i="16"/>
  <c r="CI224" i="16"/>
  <c r="BW224" i="16"/>
  <c r="BK224" i="16"/>
  <c r="AY224" i="16"/>
  <c r="AM224" i="16"/>
  <c r="AA224" i="16"/>
  <c r="O224" i="16"/>
  <c r="EP224" i="16"/>
  <c r="ED224" i="16"/>
  <c r="DR224" i="16"/>
  <c r="DF224" i="16"/>
  <c r="CT224" i="16"/>
  <c r="CH224" i="16"/>
  <c r="BV224" i="16"/>
  <c r="BJ224" i="16"/>
  <c r="AX224" i="16"/>
  <c r="AL224" i="16"/>
  <c r="Z224" i="16"/>
  <c r="N224" i="16"/>
  <c r="EZ224" i="16"/>
  <c r="EN224" i="16"/>
  <c r="EB224" i="16"/>
  <c r="DP224" i="16"/>
  <c r="DD224" i="16"/>
  <c r="CR224" i="16"/>
  <c r="CF224" i="16"/>
  <c r="BT224" i="16"/>
  <c r="BH224" i="16"/>
  <c r="AV224" i="16"/>
  <c r="AJ224" i="16"/>
  <c r="X224" i="16"/>
  <c r="L224" i="16"/>
  <c r="CS224" i="16"/>
  <c r="CG224" i="16"/>
  <c r="BU224" i="16"/>
  <c r="BI224" i="16"/>
  <c r="AW224" i="16"/>
  <c r="AK224" i="16"/>
  <c r="Y224" i="16"/>
  <c r="FA224" i="16"/>
  <c r="M224" i="16"/>
  <c r="EO224" i="16"/>
  <c r="EC224" i="16"/>
  <c r="DQ224" i="16"/>
  <c r="DE224" i="16"/>
  <c r="EW276" i="16"/>
  <c r="EK276" i="16"/>
  <c r="DY276" i="16"/>
  <c r="DM276" i="16"/>
  <c r="DA276" i="16"/>
  <c r="CO276" i="16"/>
  <c r="CC276" i="16"/>
  <c r="BQ276" i="16"/>
  <c r="BE276" i="16"/>
  <c r="AS276" i="16"/>
  <c r="AG276" i="16"/>
  <c r="U276" i="16"/>
  <c r="I276" i="16"/>
  <c r="ET276" i="16"/>
  <c r="ER276" i="16"/>
  <c r="EQ276" i="16"/>
  <c r="EE276" i="16"/>
  <c r="DS276" i="16"/>
  <c r="DG276" i="16"/>
  <c r="CU276" i="16"/>
  <c r="CI276" i="16"/>
  <c r="BW276" i="16"/>
  <c r="BK276" i="16"/>
  <c r="AY276" i="16"/>
  <c r="AM276" i="16"/>
  <c r="AA276" i="16"/>
  <c r="O276" i="16"/>
  <c r="EO276" i="16"/>
  <c r="EA276" i="16"/>
  <c r="DL276" i="16"/>
  <c r="CX276" i="16"/>
  <c r="CJ276" i="16"/>
  <c r="BU276" i="16"/>
  <c r="BG276" i="16"/>
  <c r="AR276" i="16"/>
  <c r="AD276" i="16"/>
  <c r="P276" i="16"/>
  <c r="EN276" i="16"/>
  <c r="DZ276" i="16"/>
  <c r="DK276" i="16"/>
  <c r="CW276" i="16"/>
  <c r="CH276" i="16"/>
  <c r="BT276" i="16"/>
  <c r="BF276" i="16"/>
  <c r="AQ276" i="16"/>
  <c r="AC276" i="16"/>
  <c r="N276" i="16"/>
  <c r="EM276" i="16"/>
  <c r="DX276" i="16"/>
  <c r="DJ276" i="16"/>
  <c r="CV276" i="16"/>
  <c r="CG276" i="16"/>
  <c r="BS276" i="16"/>
  <c r="BD276" i="16"/>
  <c r="AP276" i="16"/>
  <c r="AB276" i="16"/>
  <c r="M276" i="16"/>
  <c r="EL276" i="16"/>
  <c r="DW276" i="16"/>
  <c r="DI276" i="16"/>
  <c r="CT276" i="16"/>
  <c r="CF276" i="16"/>
  <c r="BR276" i="16"/>
  <c r="BC276" i="16"/>
  <c r="AO276" i="16"/>
  <c r="Z276" i="16"/>
  <c r="L276" i="16"/>
  <c r="FA276" i="16"/>
  <c r="EJ276" i="16"/>
  <c r="DV276" i="16"/>
  <c r="DH276" i="16"/>
  <c r="CS276" i="16"/>
  <c r="CE276" i="16"/>
  <c r="BP276" i="16"/>
  <c r="BB276" i="16"/>
  <c r="AN276" i="16"/>
  <c r="Y276" i="16"/>
  <c r="K276" i="16"/>
  <c r="EZ276" i="16"/>
  <c r="EI276" i="16"/>
  <c r="DU276" i="16"/>
  <c r="DF276" i="16"/>
  <c r="CR276" i="16"/>
  <c r="CD276" i="16"/>
  <c r="BO276" i="16"/>
  <c r="BA276" i="16"/>
  <c r="AL276" i="16"/>
  <c r="X276" i="16"/>
  <c r="J276" i="16"/>
  <c r="EY276" i="16"/>
  <c r="EH276" i="16"/>
  <c r="DT276" i="16"/>
  <c r="DE276" i="16"/>
  <c r="CQ276" i="16"/>
  <c r="CB276" i="16"/>
  <c r="BN276" i="16"/>
  <c r="AZ276" i="16"/>
  <c r="AK276" i="16"/>
  <c r="W276" i="16"/>
  <c r="H276" i="16"/>
  <c r="EX276" i="16"/>
  <c r="EG276" i="16"/>
  <c r="DR276" i="16"/>
  <c r="DD276" i="16"/>
  <c r="CP276" i="16"/>
  <c r="CA276" i="16"/>
  <c r="BM276" i="16"/>
  <c r="AX276" i="16"/>
  <c r="AJ276" i="16"/>
  <c r="V276" i="16"/>
  <c r="EV276" i="16"/>
  <c r="EF276" i="16"/>
  <c r="DQ276" i="16"/>
  <c r="DC276" i="16"/>
  <c r="CN276" i="16"/>
  <c r="BZ276" i="16"/>
  <c r="BL276" i="16"/>
  <c r="AW276" i="16"/>
  <c r="AI276" i="16"/>
  <c r="T276" i="16"/>
  <c r="EU276" i="16"/>
  <c r="ED276" i="16"/>
  <c r="DP276" i="16"/>
  <c r="DB276" i="16"/>
  <c r="CM276" i="16"/>
  <c r="BY276" i="16"/>
  <c r="BJ276" i="16"/>
  <c r="AV276" i="16"/>
  <c r="AH276" i="16"/>
  <c r="S276" i="16"/>
  <c r="EP276" i="16"/>
  <c r="EB276" i="16"/>
  <c r="DN276" i="16"/>
  <c r="CY276" i="16"/>
  <c r="CK276" i="16"/>
  <c r="BV276" i="16"/>
  <c r="BH276" i="16"/>
  <c r="AT276" i="16"/>
  <c r="AE276" i="16"/>
  <c r="Q276" i="16"/>
  <c r="BX276" i="16"/>
  <c r="BI276" i="16"/>
  <c r="AU276" i="16"/>
  <c r="AF276" i="16"/>
  <c r="R276" i="16"/>
  <c r="ES276" i="16"/>
  <c r="EC276" i="16"/>
  <c r="DO276" i="16"/>
  <c r="CL276" i="16"/>
  <c r="CZ276" i="16"/>
  <c r="J113" i="10"/>
  <c r="I113" i="10"/>
  <c r="G113" i="10"/>
  <c r="H113" i="10"/>
  <c r="K113" i="10"/>
  <c r="E132" i="10"/>
  <c r="FC225" i="16"/>
  <c r="H225" i="16" s="1"/>
  <c r="E145" i="10"/>
  <c r="FC238" i="16"/>
  <c r="J138" i="10"/>
  <c r="G138" i="10"/>
  <c r="E116" i="10"/>
  <c r="FC208" i="16"/>
  <c r="FD208" i="16" s="1"/>
  <c r="E134" i="10"/>
  <c r="J134" i="10" s="1"/>
  <c r="FC227" i="16"/>
  <c r="AE227" i="16" s="1"/>
  <c r="EZ202" i="16"/>
  <c r="EN202" i="16"/>
  <c r="EB202" i="16"/>
  <c r="DP202" i="16"/>
  <c r="DD202" i="16"/>
  <c r="CR202" i="16"/>
  <c r="CF202" i="16"/>
  <c r="BT202" i="16"/>
  <c r="BH202" i="16"/>
  <c r="AV202" i="16"/>
  <c r="AJ202" i="16"/>
  <c r="X202" i="16"/>
  <c r="L202" i="16"/>
  <c r="EY202" i="16"/>
  <c r="EM202" i="16"/>
  <c r="EA202" i="16"/>
  <c r="DO202" i="16"/>
  <c r="DC202" i="16"/>
  <c r="CQ202" i="16"/>
  <c r="CE202" i="16"/>
  <c r="BS202" i="16"/>
  <c r="BG202" i="16"/>
  <c r="AU202" i="16"/>
  <c r="AI202" i="16"/>
  <c r="W202" i="16"/>
  <c r="K202" i="16"/>
  <c r="EX202" i="16"/>
  <c r="EL202" i="16"/>
  <c r="DZ202" i="16"/>
  <c r="DN202" i="16"/>
  <c r="DB202" i="16"/>
  <c r="CP202" i="16"/>
  <c r="CD202" i="16"/>
  <c r="BR202" i="16"/>
  <c r="BF202" i="16"/>
  <c r="AT202" i="16"/>
  <c r="AH202" i="16"/>
  <c r="V202" i="16"/>
  <c r="J202" i="16"/>
  <c r="EW202" i="16"/>
  <c r="EK202" i="16"/>
  <c r="DY202" i="16"/>
  <c r="DM202" i="16"/>
  <c r="DA202" i="16"/>
  <c r="CO202" i="16"/>
  <c r="CC202" i="16"/>
  <c r="BQ202" i="16"/>
  <c r="BE202" i="16"/>
  <c r="AS202" i="16"/>
  <c r="AG202" i="16"/>
  <c r="U202" i="16"/>
  <c r="I202" i="16"/>
  <c r="EV202" i="16"/>
  <c r="EJ202" i="16"/>
  <c r="DX202" i="16"/>
  <c r="DL202" i="16"/>
  <c r="CZ202" i="16"/>
  <c r="CN202" i="16"/>
  <c r="CB202" i="16"/>
  <c r="BP202" i="16"/>
  <c r="BD202" i="16"/>
  <c r="AR202" i="16"/>
  <c r="AF202" i="16"/>
  <c r="T202" i="16"/>
  <c r="H202" i="16"/>
  <c r="EU202" i="16"/>
  <c r="EI202" i="16"/>
  <c r="DW202" i="16"/>
  <c r="DK202" i="16"/>
  <c r="CY202" i="16"/>
  <c r="CM202" i="16"/>
  <c r="CA202" i="16"/>
  <c r="BO202" i="16"/>
  <c r="BC202" i="16"/>
  <c r="AQ202" i="16"/>
  <c r="AE202" i="16"/>
  <c r="S202" i="16"/>
  <c r="ET202" i="16"/>
  <c r="EH202" i="16"/>
  <c r="DV202" i="16"/>
  <c r="DJ202" i="16"/>
  <c r="CX202" i="16"/>
  <c r="CL202" i="16"/>
  <c r="BZ202" i="16"/>
  <c r="BN202" i="16"/>
  <c r="BB202" i="16"/>
  <c r="AP202" i="16"/>
  <c r="AD202" i="16"/>
  <c r="R202" i="16"/>
  <c r="ES202" i="16"/>
  <c r="EG202" i="16"/>
  <c r="DU202" i="16"/>
  <c r="DI202" i="16"/>
  <c r="CW202" i="16"/>
  <c r="CK202" i="16"/>
  <c r="BY202" i="16"/>
  <c r="BM202" i="16"/>
  <c r="BA202" i="16"/>
  <c r="AO202" i="16"/>
  <c r="AC202" i="16"/>
  <c r="Q202" i="16"/>
  <c r="ER202" i="16"/>
  <c r="EF202" i="16"/>
  <c r="DT202" i="16"/>
  <c r="DH202" i="16"/>
  <c r="CV202" i="16"/>
  <c r="CJ202" i="16"/>
  <c r="BX202" i="16"/>
  <c r="BL202" i="16"/>
  <c r="AZ202" i="16"/>
  <c r="AN202" i="16"/>
  <c r="AB202" i="16"/>
  <c r="P202" i="16"/>
  <c r="EQ202" i="16"/>
  <c r="EE202" i="16"/>
  <c r="DS202" i="16"/>
  <c r="DG202" i="16"/>
  <c r="CU202" i="16"/>
  <c r="CI202" i="16"/>
  <c r="BW202" i="16"/>
  <c r="BK202" i="16"/>
  <c r="AY202" i="16"/>
  <c r="AM202" i="16"/>
  <c r="AA202" i="16"/>
  <c r="O202" i="16"/>
  <c r="FA202" i="16"/>
  <c r="EO202" i="16"/>
  <c r="EC202" i="16"/>
  <c r="DQ202" i="16"/>
  <c r="DE202" i="16"/>
  <c r="CS202" i="16"/>
  <c r="CG202" i="16"/>
  <c r="BU202" i="16"/>
  <c r="BI202" i="16"/>
  <c r="AW202" i="16"/>
  <c r="AK202" i="16"/>
  <c r="Y202" i="16"/>
  <c r="M202" i="16"/>
  <c r="EP202" i="16"/>
  <c r="ED202" i="16"/>
  <c r="DR202" i="16"/>
  <c r="DF202" i="16"/>
  <c r="CT202" i="16"/>
  <c r="CH202" i="16"/>
  <c r="BV202" i="16"/>
  <c r="BJ202" i="16"/>
  <c r="AX202" i="16"/>
  <c r="AL202" i="16"/>
  <c r="N202" i="16"/>
  <c r="Z202" i="16"/>
  <c r="I112" i="10"/>
  <c r="H112" i="10"/>
  <c r="J112" i="10"/>
  <c r="G112" i="10"/>
  <c r="K112" i="10"/>
  <c r="J133" i="10"/>
  <c r="H133" i="10"/>
  <c r="G133" i="10"/>
  <c r="K133" i="10"/>
  <c r="I133" i="10"/>
  <c r="E106" i="10"/>
  <c r="FC198" i="16"/>
  <c r="CC198" i="16" s="1"/>
  <c r="K111" i="10"/>
  <c r="I111" i="10"/>
  <c r="H111" i="10"/>
  <c r="G111" i="10"/>
  <c r="J111" i="10"/>
  <c r="H192" i="10"/>
  <c r="G192" i="10"/>
  <c r="K192" i="10"/>
  <c r="I192" i="10"/>
  <c r="J192" i="10"/>
  <c r="EQ228" i="16"/>
  <c r="EE228" i="16"/>
  <c r="DS228" i="16"/>
  <c r="DG228" i="16"/>
  <c r="CU228" i="16"/>
  <c r="CI228" i="16"/>
  <c r="BW228" i="16"/>
  <c r="BK228" i="16"/>
  <c r="AY228" i="16"/>
  <c r="AM228" i="16"/>
  <c r="AA228" i="16"/>
  <c r="O228" i="16"/>
  <c r="EP228" i="16"/>
  <c r="ED228" i="16"/>
  <c r="DR228" i="16"/>
  <c r="DF228" i="16"/>
  <c r="CT228" i="16"/>
  <c r="CH228" i="16"/>
  <c r="BV228" i="16"/>
  <c r="BJ228" i="16"/>
  <c r="AX228" i="16"/>
  <c r="AL228" i="16"/>
  <c r="FA228" i="16"/>
  <c r="EO228" i="16"/>
  <c r="EC228" i="16"/>
  <c r="DQ228" i="16"/>
  <c r="DE228" i="16"/>
  <c r="CS228" i="16"/>
  <c r="CG228" i="16"/>
  <c r="BU228" i="16"/>
  <c r="BI228" i="16"/>
  <c r="AW228" i="16"/>
  <c r="AK228" i="16"/>
  <c r="Y228" i="16"/>
  <c r="EZ228" i="16"/>
  <c r="EN228" i="16"/>
  <c r="EB228" i="16"/>
  <c r="DP228" i="16"/>
  <c r="DD228" i="16"/>
  <c r="CR228" i="16"/>
  <c r="EY228" i="16"/>
  <c r="EM228" i="16"/>
  <c r="EA228" i="16"/>
  <c r="DO228" i="16"/>
  <c r="DC228" i="16"/>
  <c r="CQ228" i="16"/>
  <c r="CE228" i="16"/>
  <c r="BS228" i="16"/>
  <c r="BG228" i="16"/>
  <c r="AU228" i="16"/>
  <c r="AI228" i="16"/>
  <c r="W228" i="16"/>
  <c r="K228" i="16"/>
  <c r="EX228" i="16"/>
  <c r="EL228" i="16"/>
  <c r="DZ228" i="16"/>
  <c r="DN228" i="16"/>
  <c r="DB228" i="16"/>
  <c r="CP228" i="16"/>
  <c r="CD228" i="16"/>
  <c r="BR228" i="16"/>
  <c r="BF228" i="16"/>
  <c r="AT228" i="16"/>
  <c r="AH228" i="16"/>
  <c r="V228" i="16"/>
  <c r="J228" i="16"/>
  <c r="EW228" i="16"/>
  <c r="EK228" i="16"/>
  <c r="DY228" i="16"/>
  <c r="DM228" i="16"/>
  <c r="DA228" i="16"/>
  <c r="CO228" i="16"/>
  <c r="CC228" i="16"/>
  <c r="BQ228" i="16"/>
  <c r="BE228" i="16"/>
  <c r="AS228" i="16"/>
  <c r="AG228" i="16"/>
  <c r="U228" i="16"/>
  <c r="I228" i="16"/>
  <c r="ER228" i="16"/>
  <c r="EF228" i="16"/>
  <c r="DT228" i="16"/>
  <c r="DH228" i="16"/>
  <c r="CV228" i="16"/>
  <c r="CJ228" i="16"/>
  <c r="BX228" i="16"/>
  <c r="BL228" i="16"/>
  <c r="AZ228" i="16"/>
  <c r="AN228" i="16"/>
  <c r="AB228" i="16"/>
  <c r="P228" i="16"/>
  <c r="DX228" i="16"/>
  <c r="CN228" i="16"/>
  <c r="BN228" i="16"/>
  <c r="AJ228" i="16"/>
  <c r="M228" i="16"/>
  <c r="DW228" i="16"/>
  <c r="CM228" i="16"/>
  <c r="BM228" i="16"/>
  <c r="AF228" i="16"/>
  <c r="L228" i="16"/>
  <c r="DV228" i="16"/>
  <c r="CL228" i="16"/>
  <c r="BH228" i="16"/>
  <c r="AE228" i="16"/>
  <c r="H228" i="16"/>
  <c r="DU228" i="16"/>
  <c r="CK228" i="16"/>
  <c r="BD228" i="16"/>
  <c r="AD228" i="16"/>
  <c r="EV228" i="16"/>
  <c r="DL228" i="16"/>
  <c r="CF228" i="16"/>
  <c r="BC228" i="16"/>
  <c r="AC228" i="16"/>
  <c r="EU228" i="16"/>
  <c r="DK228" i="16"/>
  <c r="CB228" i="16"/>
  <c r="BB228" i="16"/>
  <c r="Z228" i="16"/>
  <c r="ET228" i="16"/>
  <c r="DJ228" i="16"/>
  <c r="CA228" i="16"/>
  <c r="BA228" i="16"/>
  <c r="X228" i="16"/>
  <c r="ES228" i="16"/>
  <c r="DI228" i="16"/>
  <c r="BZ228" i="16"/>
  <c r="AV228" i="16"/>
  <c r="T228" i="16"/>
  <c r="EJ228" i="16"/>
  <c r="CZ228" i="16"/>
  <c r="BY228" i="16"/>
  <c r="AR228" i="16"/>
  <c r="S228" i="16"/>
  <c r="EI228" i="16"/>
  <c r="CY228" i="16"/>
  <c r="BT228" i="16"/>
  <c r="AQ228" i="16"/>
  <c r="R228" i="16"/>
  <c r="EG228" i="16"/>
  <c r="CW228" i="16"/>
  <c r="BO228" i="16"/>
  <c r="AO228" i="16"/>
  <c r="N228" i="16"/>
  <c r="EH228" i="16"/>
  <c r="CX228" i="16"/>
  <c r="BP228" i="16"/>
  <c r="AP228" i="16"/>
  <c r="Q228" i="16"/>
  <c r="P10" i="14"/>
  <c r="O10" i="14"/>
  <c r="E144" i="10"/>
  <c r="FC237" i="16"/>
  <c r="FD237" i="16" s="1"/>
  <c r="E47" i="10"/>
  <c r="F47" i="10" s="1"/>
  <c r="FD89" i="16"/>
  <c r="CS89" i="16" s="1"/>
  <c r="F49" i="16"/>
  <c r="G49" i="16" s="1"/>
  <c r="EK230" i="16"/>
  <c r="DY230" i="16"/>
  <c r="EV230" i="16"/>
  <c r="EJ230" i="16"/>
  <c r="H230" i="16"/>
  <c r="EU230" i="16"/>
  <c r="S230" i="16"/>
  <c r="ET230" i="16"/>
  <c r="R230" i="16"/>
  <c r="ES230" i="16"/>
  <c r="Q230" i="16"/>
  <c r="ER230" i="16"/>
  <c r="P230" i="16"/>
  <c r="EQ230" i="16"/>
  <c r="O230" i="16"/>
  <c r="EP230" i="16"/>
  <c r="N230" i="16"/>
  <c r="FA230" i="16"/>
  <c r="Y230" i="16"/>
  <c r="M230" i="16"/>
  <c r="AJ230" i="16"/>
  <c r="X230" i="16"/>
  <c r="AT230" i="16"/>
  <c r="AH230" i="16"/>
  <c r="BS230" i="16"/>
  <c r="BG230" i="16"/>
  <c r="B138" i="18"/>
  <c r="EW234" i="16"/>
  <c r="EK234" i="16"/>
  <c r="DY234" i="16"/>
  <c r="DM234" i="16"/>
  <c r="DA234" i="16"/>
  <c r="CO234" i="16"/>
  <c r="CC234" i="16"/>
  <c r="BQ234" i="16"/>
  <c r="BE234" i="16"/>
  <c r="AS234" i="16"/>
  <c r="AG234" i="16"/>
  <c r="U234" i="16"/>
  <c r="I234" i="16"/>
  <c r="EV234" i="16"/>
  <c r="EJ234" i="16"/>
  <c r="DX234" i="16"/>
  <c r="DL234" i="16"/>
  <c r="CZ234" i="16"/>
  <c r="CN234" i="16"/>
  <c r="CB234" i="16"/>
  <c r="BP234" i="16"/>
  <c r="BD234" i="16"/>
  <c r="AR234" i="16"/>
  <c r="AF234" i="16"/>
  <c r="T234" i="16"/>
  <c r="H234" i="16"/>
  <c r="EU234" i="16"/>
  <c r="EI234" i="16"/>
  <c r="DW234" i="16"/>
  <c r="DK234" i="16"/>
  <c r="CY234" i="16"/>
  <c r="CM234" i="16"/>
  <c r="CA234" i="16"/>
  <c r="BO234" i="16"/>
  <c r="BC234" i="16"/>
  <c r="AQ234" i="16"/>
  <c r="AE234" i="16"/>
  <c r="S234" i="16"/>
  <c r="ET234" i="16"/>
  <c r="EH234" i="16"/>
  <c r="DV234" i="16"/>
  <c r="DJ234" i="16"/>
  <c r="CX234" i="16"/>
  <c r="CL234" i="16"/>
  <c r="BZ234" i="16"/>
  <c r="BN234" i="16"/>
  <c r="BB234" i="16"/>
  <c r="AP234" i="16"/>
  <c r="AD234" i="16"/>
  <c r="R234" i="16"/>
  <c r="ES234" i="16"/>
  <c r="EG234" i="16"/>
  <c r="DU234" i="16"/>
  <c r="DI234" i="16"/>
  <c r="CW234" i="16"/>
  <c r="CK234" i="16"/>
  <c r="BY234" i="16"/>
  <c r="BM234" i="16"/>
  <c r="BA234" i="16"/>
  <c r="AO234" i="16"/>
  <c r="AC234" i="16"/>
  <c r="Q234" i="16"/>
  <c r="ER234" i="16"/>
  <c r="EF234" i="16"/>
  <c r="DT234" i="16"/>
  <c r="DH234" i="16"/>
  <c r="CV234" i="16"/>
  <c r="CJ234" i="16"/>
  <c r="BX234" i="16"/>
  <c r="BL234" i="16"/>
  <c r="AZ234" i="16"/>
  <c r="AN234" i="16"/>
  <c r="AB234" i="16"/>
  <c r="P234" i="16"/>
  <c r="EQ234" i="16"/>
  <c r="EE234" i="16"/>
  <c r="DS234" i="16"/>
  <c r="DG234" i="16"/>
  <c r="CU234" i="16"/>
  <c r="CI234" i="16"/>
  <c r="BW234" i="16"/>
  <c r="BK234" i="16"/>
  <c r="AY234" i="16"/>
  <c r="AM234" i="16"/>
  <c r="AA234" i="16"/>
  <c r="O234" i="16"/>
  <c r="EP234" i="16"/>
  <c r="ED234" i="16"/>
  <c r="DR234" i="16"/>
  <c r="DF234" i="16"/>
  <c r="CT234" i="16"/>
  <c r="CH234" i="16"/>
  <c r="BV234" i="16"/>
  <c r="BJ234" i="16"/>
  <c r="AX234" i="16"/>
  <c r="AL234" i="16"/>
  <c r="Z234" i="16"/>
  <c r="N234" i="16"/>
  <c r="FA234" i="16"/>
  <c r="EO234" i="16"/>
  <c r="EC234" i="16"/>
  <c r="DQ234" i="16"/>
  <c r="DE234" i="16"/>
  <c r="CS234" i="16"/>
  <c r="CG234" i="16"/>
  <c r="BU234" i="16"/>
  <c r="BI234" i="16"/>
  <c r="AW234" i="16"/>
  <c r="AK234" i="16"/>
  <c r="Y234" i="16"/>
  <c r="M234" i="16"/>
  <c r="EZ234" i="16"/>
  <c r="EN234" i="16"/>
  <c r="EB234" i="16"/>
  <c r="DP234" i="16"/>
  <c r="DD234" i="16"/>
  <c r="CR234" i="16"/>
  <c r="CF234" i="16"/>
  <c r="BT234" i="16"/>
  <c r="BH234" i="16"/>
  <c r="AV234" i="16"/>
  <c r="AJ234" i="16"/>
  <c r="X234" i="16"/>
  <c r="L234" i="16"/>
  <c r="EX234" i="16"/>
  <c r="EL234" i="16"/>
  <c r="DZ234" i="16"/>
  <c r="DN234" i="16"/>
  <c r="DB234" i="16"/>
  <c r="CP234" i="16"/>
  <c r="CD234" i="16"/>
  <c r="BR234" i="16"/>
  <c r="BF234" i="16"/>
  <c r="AT234" i="16"/>
  <c r="AH234" i="16"/>
  <c r="V234" i="16"/>
  <c r="J234" i="16"/>
  <c r="CQ234" i="16"/>
  <c r="CE234" i="16"/>
  <c r="BS234" i="16"/>
  <c r="BG234" i="16"/>
  <c r="AU234" i="16"/>
  <c r="AI234" i="16"/>
  <c r="W234" i="16"/>
  <c r="EY234" i="16"/>
  <c r="K234" i="16"/>
  <c r="EM234" i="16"/>
  <c r="EA234" i="16"/>
  <c r="DC234" i="16"/>
  <c r="DO234" i="16"/>
  <c r="E194" i="10"/>
  <c r="FC289" i="16"/>
  <c r="BQ289" i="16" s="1"/>
  <c r="E143" i="10"/>
  <c r="FC236" i="16"/>
  <c r="BU236" i="16" s="1"/>
  <c r="E124" i="10"/>
  <c r="FC217" i="16"/>
  <c r="AN217" i="16" s="1"/>
  <c r="EW237" i="16"/>
  <c r="EK237" i="16"/>
  <c r="DY237" i="16"/>
  <c r="EP237" i="16"/>
  <c r="EC237" i="16"/>
  <c r="DP237" i="16"/>
  <c r="DD237" i="16"/>
  <c r="CR237" i="16"/>
  <c r="CF237" i="16"/>
  <c r="BT237" i="16"/>
  <c r="BH237" i="16"/>
  <c r="AV237" i="16"/>
  <c r="AJ237" i="16"/>
  <c r="X237" i="16"/>
  <c r="L237" i="16"/>
  <c r="EO237" i="16"/>
  <c r="EB237" i="16"/>
  <c r="DO237" i="16"/>
  <c r="DC237" i="16"/>
  <c r="CQ237" i="16"/>
  <c r="CE237" i="16"/>
  <c r="BS237" i="16"/>
  <c r="BG237" i="16"/>
  <c r="AU237" i="16"/>
  <c r="AI237" i="16"/>
  <c r="W237" i="16"/>
  <c r="K237" i="16"/>
  <c r="FA237" i="16"/>
  <c r="EN237" i="16"/>
  <c r="EA237" i="16"/>
  <c r="DN237" i="16"/>
  <c r="DB237" i="16"/>
  <c r="CP237" i="16"/>
  <c r="CD237" i="16"/>
  <c r="BR237" i="16"/>
  <c r="BF237" i="16"/>
  <c r="AT237" i="16"/>
  <c r="AH237" i="16"/>
  <c r="V237" i="16"/>
  <c r="J237" i="16"/>
  <c r="EZ237" i="16"/>
  <c r="EM237" i="16"/>
  <c r="DZ237" i="16"/>
  <c r="DM237" i="16"/>
  <c r="DA237" i="16"/>
  <c r="CO237" i="16"/>
  <c r="CC237" i="16"/>
  <c r="BQ237" i="16"/>
  <c r="BE237" i="16"/>
  <c r="AS237" i="16"/>
  <c r="AG237" i="16"/>
  <c r="U237" i="16"/>
  <c r="I237" i="16"/>
  <c r="EY237" i="16"/>
  <c r="EL237" i="16"/>
  <c r="DX237" i="16"/>
  <c r="DL237" i="16"/>
  <c r="CZ237" i="16"/>
  <c r="CN237" i="16"/>
  <c r="CB237" i="16"/>
  <c r="BP237" i="16"/>
  <c r="BD237" i="16"/>
  <c r="AR237" i="16"/>
  <c r="AF237" i="16"/>
  <c r="T237" i="16"/>
  <c r="H237" i="16"/>
  <c r="EX237" i="16"/>
  <c r="EJ237" i="16"/>
  <c r="DW237" i="16"/>
  <c r="DK237" i="16"/>
  <c r="CY237" i="16"/>
  <c r="CM237" i="16"/>
  <c r="CA237" i="16"/>
  <c r="BO237" i="16"/>
  <c r="BC237" i="16"/>
  <c r="AQ237" i="16"/>
  <c r="AE237" i="16"/>
  <c r="S237" i="16"/>
  <c r="EV237" i="16"/>
  <c r="EI237" i="16"/>
  <c r="DV237" i="16"/>
  <c r="DJ237" i="16"/>
  <c r="CX237" i="16"/>
  <c r="CL237" i="16"/>
  <c r="BZ237" i="16"/>
  <c r="BN237" i="16"/>
  <c r="BB237" i="16"/>
  <c r="AP237" i="16"/>
  <c r="AD237" i="16"/>
  <c r="R237" i="16"/>
  <c r="EU237" i="16"/>
  <c r="EH237" i="16"/>
  <c r="DU237" i="16"/>
  <c r="DI237" i="16"/>
  <c r="CW237" i="16"/>
  <c r="CK237" i="16"/>
  <c r="BY237" i="16"/>
  <c r="BM237" i="16"/>
  <c r="BA237" i="16"/>
  <c r="AO237" i="16"/>
  <c r="AC237" i="16"/>
  <c r="Q237" i="16"/>
  <c r="ET237" i="16"/>
  <c r="EG237" i="16"/>
  <c r="DT237" i="16"/>
  <c r="DH237" i="16"/>
  <c r="CV237" i="16"/>
  <c r="CJ237" i="16"/>
  <c r="BX237" i="16"/>
  <c r="BL237" i="16"/>
  <c r="AZ237" i="16"/>
  <c r="AN237" i="16"/>
  <c r="AB237" i="16"/>
  <c r="P237" i="16"/>
  <c r="ES237" i="16"/>
  <c r="EF237" i="16"/>
  <c r="DS237" i="16"/>
  <c r="DG237" i="16"/>
  <c r="CU237" i="16"/>
  <c r="CI237" i="16"/>
  <c r="BW237" i="16"/>
  <c r="BK237" i="16"/>
  <c r="AY237" i="16"/>
  <c r="AM237" i="16"/>
  <c r="AA237" i="16"/>
  <c r="O237" i="16"/>
  <c r="EQ237" i="16"/>
  <c r="ED237" i="16"/>
  <c r="DQ237" i="16"/>
  <c r="DE237" i="16"/>
  <c r="CS237" i="16"/>
  <c r="CG237" i="16"/>
  <c r="BU237" i="16"/>
  <c r="BI237" i="16"/>
  <c r="AW237" i="16"/>
  <c r="AK237" i="16"/>
  <c r="Y237" i="16"/>
  <c r="M237" i="16"/>
  <c r="AX237" i="16"/>
  <c r="AL237" i="16"/>
  <c r="Z237" i="16"/>
  <c r="N237" i="16"/>
  <c r="ER237" i="16"/>
  <c r="EE237" i="16"/>
  <c r="DR237" i="16"/>
  <c r="DF237" i="16"/>
  <c r="CT237" i="16"/>
  <c r="CH237" i="16"/>
  <c r="BJ237" i="16"/>
  <c r="BV237" i="16"/>
  <c r="EY211" i="16"/>
  <c r="EM211" i="16"/>
  <c r="EA211" i="16"/>
  <c r="DO211" i="16"/>
  <c r="DC211" i="16"/>
  <c r="CQ211" i="16"/>
  <c r="CE211" i="16"/>
  <c r="BS211" i="16"/>
  <c r="BG211" i="16"/>
  <c r="AU211" i="16"/>
  <c r="AI211" i="16"/>
  <c r="W211" i="16"/>
  <c r="K211" i="16"/>
  <c r="EX211" i="16"/>
  <c r="EL211" i="16"/>
  <c r="DZ211" i="16"/>
  <c r="DN211" i="16"/>
  <c r="DB211" i="16"/>
  <c r="CP211" i="16"/>
  <c r="CD211" i="16"/>
  <c r="BR211" i="16"/>
  <c r="BF211" i="16"/>
  <c r="AT211" i="16"/>
  <c r="AH211" i="16"/>
  <c r="V211" i="16"/>
  <c r="J211" i="16"/>
  <c r="EW211" i="16"/>
  <c r="EK211" i="16"/>
  <c r="DY211" i="16"/>
  <c r="DM211" i="16"/>
  <c r="DA211" i="16"/>
  <c r="CO211" i="16"/>
  <c r="CC211" i="16"/>
  <c r="BQ211" i="16"/>
  <c r="BE211" i="16"/>
  <c r="AS211" i="16"/>
  <c r="AG211" i="16"/>
  <c r="U211" i="16"/>
  <c r="I211" i="16"/>
  <c r="EV211" i="16"/>
  <c r="EJ211" i="16"/>
  <c r="DX211" i="16"/>
  <c r="DL211" i="16"/>
  <c r="CZ211" i="16"/>
  <c r="CN211" i="16"/>
  <c r="CB211" i="16"/>
  <c r="BP211" i="16"/>
  <c r="BD211" i="16"/>
  <c r="AR211" i="16"/>
  <c r="AF211" i="16"/>
  <c r="T211" i="16"/>
  <c r="H211" i="16"/>
  <c r="EU211" i="16"/>
  <c r="EI211" i="16"/>
  <c r="DW211" i="16"/>
  <c r="DK211" i="16"/>
  <c r="CY211" i="16"/>
  <c r="CM211" i="16"/>
  <c r="CA211" i="16"/>
  <c r="BO211" i="16"/>
  <c r="BC211" i="16"/>
  <c r="AQ211" i="16"/>
  <c r="AE211" i="16"/>
  <c r="S211" i="16"/>
  <c r="ET211" i="16"/>
  <c r="EH211" i="16"/>
  <c r="DV211" i="16"/>
  <c r="DJ211" i="16"/>
  <c r="CX211" i="16"/>
  <c r="CL211" i="16"/>
  <c r="BZ211" i="16"/>
  <c r="BN211" i="16"/>
  <c r="BB211" i="16"/>
  <c r="AP211" i="16"/>
  <c r="AD211" i="16"/>
  <c r="R211" i="16"/>
  <c r="ES211" i="16"/>
  <c r="EG211" i="16"/>
  <c r="DU211" i="16"/>
  <c r="DI211" i="16"/>
  <c r="CW211" i="16"/>
  <c r="CK211" i="16"/>
  <c r="BY211" i="16"/>
  <c r="BM211" i="16"/>
  <c r="BA211" i="16"/>
  <c r="AO211" i="16"/>
  <c r="AC211" i="16"/>
  <c r="Q211" i="16"/>
  <c r="ER211" i="16"/>
  <c r="EF211" i="16"/>
  <c r="DT211" i="16"/>
  <c r="DH211" i="16"/>
  <c r="CV211" i="16"/>
  <c r="CJ211" i="16"/>
  <c r="BX211" i="16"/>
  <c r="BL211" i="16"/>
  <c r="AZ211" i="16"/>
  <c r="AN211" i="16"/>
  <c r="AB211" i="16"/>
  <c r="P211" i="16"/>
  <c r="EQ211" i="16"/>
  <c r="EE211" i="16"/>
  <c r="DS211" i="16"/>
  <c r="DG211" i="16"/>
  <c r="CU211" i="16"/>
  <c r="CI211" i="16"/>
  <c r="BW211" i="16"/>
  <c r="BK211" i="16"/>
  <c r="AY211" i="16"/>
  <c r="AM211" i="16"/>
  <c r="AA211" i="16"/>
  <c r="O211" i="16"/>
  <c r="EP211" i="16"/>
  <c r="ED211" i="16"/>
  <c r="DR211" i="16"/>
  <c r="DF211" i="16"/>
  <c r="CT211" i="16"/>
  <c r="CH211" i="16"/>
  <c r="BV211" i="16"/>
  <c r="BJ211" i="16"/>
  <c r="AX211" i="16"/>
  <c r="AL211" i="16"/>
  <c r="Z211" i="16"/>
  <c r="N211" i="16"/>
  <c r="FA211" i="16"/>
  <c r="EO211" i="16"/>
  <c r="EC211" i="16"/>
  <c r="DQ211" i="16"/>
  <c r="DE211" i="16"/>
  <c r="CS211" i="16"/>
  <c r="CG211" i="16"/>
  <c r="BU211" i="16"/>
  <c r="BI211" i="16"/>
  <c r="AW211" i="16"/>
  <c r="AK211" i="16"/>
  <c r="Y211" i="16"/>
  <c r="M211" i="16"/>
  <c r="BH211" i="16"/>
  <c r="AV211" i="16"/>
  <c r="AJ211" i="16"/>
  <c r="X211" i="16"/>
  <c r="EZ211" i="16"/>
  <c r="L211" i="16"/>
  <c r="EN211" i="16"/>
  <c r="EB211" i="16"/>
  <c r="DP211" i="16"/>
  <c r="DD211" i="16"/>
  <c r="CR211" i="16"/>
  <c r="BT211" i="16"/>
  <c r="CF211" i="16"/>
  <c r="E182" i="10"/>
  <c r="FC275" i="16"/>
  <c r="FD275" i="16" s="1"/>
  <c r="E179" i="10"/>
  <c r="FC272" i="16"/>
  <c r="FD272" i="16" s="1"/>
  <c r="EQ239" i="16"/>
  <c r="EE239" i="16"/>
  <c r="DS239" i="16"/>
  <c r="DG239" i="16"/>
  <c r="CU239" i="16"/>
  <c r="CI239" i="16"/>
  <c r="BW239" i="16"/>
  <c r="BK239" i="16"/>
  <c r="AY239" i="16"/>
  <c r="AM239" i="16"/>
  <c r="AA239" i="16"/>
  <c r="O239" i="16"/>
  <c r="EP239" i="16"/>
  <c r="ED239" i="16"/>
  <c r="DR239" i="16"/>
  <c r="DF239" i="16"/>
  <c r="CT239" i="16"/>
  <c r="CH239" i="16"/>
  <c r="BV239" i="16"/>
  <c r="BJ239" i="16"/>
  <c r="AX239" i="16"/>
  <c r="AL239" i="16"/>
  <c r="FA239" i="16"/>
  <c r="EO239" i="16"/>
  <c r="EC239" i="16"/>
  <c r="DQ239" i="16"/>
  <c r="DE239" i="16"/>
  <c r="CS239" i="16"/>
  <c r="CG239" i="16"/>
  <c r="BU239" i="16"/>
  <c r="BI239" i="16"/>
  <c r="AW239" i="16"/>
  <c r="EZ239" i="16"/>
  <c r="EN239" i="16"/>
  <c r="EB239" i="16"/>
  <c r="DP239" i="16"/>
  <c r="DD239" i="16"/>
  <c r="EY239" i="16"/>
  <c r="EM239" i="16"/>
  <c r="EA239" i="16"/>
  <c r="DO239" i="16"/>
  <c r="DC239" i="16"/>
  <c r="CQ239" i="16"/>
  <c r="CE239" i="16"/>
  <c r="BS239" i="16"/>
  <c r="BG239" i="16"/>
  <c r="AU239" i="16"/>
  <c r="AI239" i="16"/>
  <c r="W239" i="16"/>
  <c r="EX239" i="16"/>
  <c r="EL239" i="16"/>
  <c r="DZ239" i="16"/>
  <c r="DN239" i="16"/>
  <c r="DB239" i="16"/>
  <c r="CP239" i="16"/>
  <c r="CD239" i="16"/>
  <c r="BR239" i="16"/>
  <c r="BF239" i="16"/>
  <c r="AT239" i="16"/>
  <c r="EW239" i="16"/>
  <c r="EK239" i="16"/>
  <c r="DY239" i="16"/>
  <c r="EU239" i="16"/>
  <c r="EI239" i="16"/>
  <c r="DW239" i="16"/>
  <c r="DK239" i="16"/>
  <c r="CY239" i="16"/>
  <c r="CM239" i="16"/>
  <c r="CA239" i="16"/>
  <c r="BO239" i="16"/>
  <c r="BC239" i="16"/>
  <c r="AQ239" i="16"/>
  <c r="AE239" i="16"/>
  <c r="S239" i="16"/>
  <c r="ET239" i="16"/>
  <c r="ER239" i="16"/>
  <c r="EF239" i="16"/>
  <c r="DT239" i="16"/>
  <c r="DH239" i="16"/>
  <c r="CV239" i="16"/>
  <c r="CJ239" i="16"/>
  <c r="BX239" i="16"/>
  <c r="BL239" i="16"/>
  <c r="AZ239" i="16"/>
  <c r="AN239" i="16"/>
  <c r="AB239" i="16"/>
  <c r="P239" i="16"/>
  <c r="DI239" i="16"/>
  <c r="CB239" i="16"/>
  <c r="BA239" i="16"/>
  <c r="AC239" i="16"/>
  <c r="K239" i="16"/>
  <c r="EV239" i="16"/>
  <c r="DA239" i="16"/>
  <c r="BZ239" i="16"/>
  <c r="AV239" i="16"/>
  <c r="Z239" i="16"/>
  <c r="J239" i="16"/>
  <c r="ES239" i="16"/>
  <c r="CZ239" i="16"/>
  <c r="BY239" i="16"/>
  <c r="AS239" i="16"/>
  <c r="Y239" i="16"/>
  <c r="I239" i="16"/>
  <c r="EJ239" i="16"/>
  <c r="CX239" i="16"/>
  <c r="BT239" i="16"/>
  <c r="AR239" i="16"/>
  <c r="X239" i="16"/>
  <c r="H239" i="16"/>
  <c r="EH239" i="16"/>
  <c r="CW239" i="16"/>
  <c r="BQ239" i="16"/>
  <c r="AP239" i="16"/>
  <c r="V239" i="16"/>
  <c r="EG239" i="16"/>
  <c r="CR239" i="16"/>
  <c r="BP239" i="16"/>
  <c r="AO239" i="16"/>
  <c r="U239" i="16"/>
  <c r="DX239" i="16"/>
  <c r="CO239" i="16"/>
  <c r="BN239" i="16"/>
  <c r="AK239" i="16"/>
  <c r="T239" i="16"/>
  <c r="DV239" i="16"/>
  <c r="CN239" i="16"/>
  <c r="BM239" i="16"/>
  <c r="AJ239" i="16"/>
  <c r="R239" i="16"/>
  <c r="DU239" i="16"/>
  <c r="CL239" i="16"/>
  <c r="BH239" i="16"/>
  <c r="AH239" i="16"/>
  <c r="Q239" i="16"/>
  <c r="DM239" i="16"/>
  <c r="CK239" i="16"/>
  <c r="BE239" i="16"/>
  <c r="AG239" i="16"/>
  <c r="N239" i="16"/>
  <c r="DJ239" i="16"/>
  <c r="CC239" i="16"/>
  <c r="BB239" i="16"/>
  <c r="AD239" i="16"/>
  <c r="L239" i="16"/>
  <c r="BD239" i="16"/>
  <c r="AF239" i="16"/>
  <c r="M239" i="16"/>
  <c r="CF239" i="16"/>
  <c r="DL239" i="16"/>
  <c r="E118" i="10"/>
  <c r="J118" i="10" s="1"/>
  <c r="FC210" i="16"/>
  <c r="FD210" i="16" s="1"/>
  <c r="E125" i="10"/>
  <c r="FC218" i="16"/>
  <c r="FD218" i="16" s="1"/>
  <c r="E126" i="10"/>
  <c r="FC219" i="16"/>
  <c r="AX219" i="16" s="1"/>
  <c r="G162" i="20"/>
  <c r="L161" i="20"/>
  <c r="G163" i="20"/>
  <c r="F25" i="5"/>
  <c r="E180" i="10"/>
  <c r="FC273" i="16"/>
  <c r="DK273" i="16" s="1"/>
  <c r="EZ240" i="16"/>
  <c r="EN240" i="16"/>
  <c r="EB240" i="16"/>
  <c r="DP240" i="16"/>
  <c r="DD240" i="16"/>
  <c r="CR240" i="16"/>
  <c r="CF240" i="16"/>
  <c r="BT240" i="16"/>
  <c r="BH240" i="16"/>
  <c r="AV240" i="16"/>
  <c r="AJ240" i="16"/>
  <c r="X240" i="16"/>
  <c r="L240" i="16"/>
  <c r="EY240" i="16"/>
  <c r="EM240" i="16"/>
  <c r="EA240" i="16"/>
  <c r="DO240" i="16"/>
  <c r="DC240" i="16"/>
  <c r="CQ240" i="16"/>
  <c r="CE240" i="16"/>
  <c r="BS240" i="16"/>
  <c r="BG240" i="16"/>
  <c r="AU240" i="16"/>
  <c r="AI240" i="16"/>
  <c r="W240" i="16"/>
  <c r="K240" i="16"/>
  <c r="EX240" i="16"/>
  <c r="EL240" i="16"/>
  <c r="DZ240" i="16"/>
  <c r="DN240" i="16"/>
  <c r="DB240" i="16"/>
  <c r="CP240" i="16"/>
  <c r="CD240" i="16"/>
  <c r="BR240" i="16"/>
  <c r="BF240" i="16"/>
  <c r="AT240" i="16"/>
  <c r="AH240" i="16"/>
  <c r="V240" i="16"/>
  <c r="J240" i="16"/>
  <c r="EW240" i="16"/>
  <c r="EK240" i="16"/>
  <c r="DY240" i="16"/>
  <c r="DM240" i="16"/>
  <c r="DA240" i="16"/>
  <c r="CO240" i="16"/>
  <c r="CC240" i="16"/>
  <c r="BQ240" i="16"/>
  <c r="BE240" i="16"/>
  <c r="AS240" i="16"/>
  <c r="AG240" i="16"/>
  <c r="U240" i="16"/>
  <c r="I240" i="16"/>
  <c r="EV240" i="16"/>
  <c r="EJ240" i="16"/>
  <c r="DX240" i="16"/>
  <c r="DL240" i="16"/>
  <c r="CZ240" i="16"/>
  <c r="CN240" i="16"/>
  <c r="CB240" i="16"/>
  <c r="BP240" i="16"/>
  <c r="BD240" i="16"/>
  <c r="AR240" i="16"/>
  <c r="AF240" i="16"/>
  <c r="T240" i="16"/>
  <c r="H240" i="16"/>
  <c r="EU240" i="16"/>
  <c r="EI240" i="16"/>
  <c r="DW240" i="16"/>
  <c r="DK240" i="16"/>
  <c r="CY240" i="16"/>
  <c r="CM240" i="16"/>
  <c r="CA240" i="16"/>
  <c r="BO240" i="16"/>
  <c r="BC240" i="16"/>
  <c r="AQ240" i="16"/>
  <c r="AE240" i="16"/>
  <c r="S240" i="16"/>
  <c r="ET240" i="16"/>
  <c r="EH240" i="16"/>
  <c r="DV240" i="16"/>
  <c r="DJ240" i="16"/>
  <c r="CX240" i="16"/>
  <c r="CL240" i="16"/>
  <c r="BZ240" i="16"/>
  <c r="BN240" i="16"/>
  <c r="BB240" i="16"/>
  <c r="AP240" i="16"/>
  <c r="AD240" i="16"/>
  <c r="R240" i="16"/>
  <c r="ES240" i="16"/>
  <c r="EG240" i="16"/>
  <c r="DU240" i="16"/>
  <c r="DI240" i="16"/>
  <c r="CW240" i="16"/>
  <c r="CK240" i="16"/>
  <c r="BY240" i="16"/>
  <c r="BM240" i="16"/>
  <c r="BA240" i="16"/>
  <c r="AO240" i="16"/>
  <c r="ER240" i="16"/>
  <c r="EF240" i="16"/>
  <c r="DT240" i="16"/>
  <c r="DH240" i="16"/>
  <c r="CV240" i="16"/>
  <c r="CJ240" i="16"/>
  <c r="BX240" i="16"/>
  <c r="BL240" i="16"/>
  <c r="AZ240" i="16"/>
  <c r="AN240" i="16"/>
  <c r="AB240" i="16"/>
  <c r="P240" i="16"/>
  <c r="EQ240" i="16"/>
  <c r="EE240" i="16"/>
  <c r="DS240" i="16"/>
  <c r="DG240" i="16"/>
  <c r="CU240" i="16"/>
  <c r="CI240" i="16"/>
  <c r="BW240" i="16"/>
  <c r="BK240" i="16"/>
  <c r="AY240" i="16"/>
  <c r="AM240" i="16"/>
  <c r="AA240" i="16"/>
  <c r="O240" i="16"/>
  <c r="FA240" i="16"/>
  <c r="EO240" i="16"/>
  <c r="EC240" i="16"/>
  <c r="DQ240" i="16"/>
  <c r="DE240" i="16"/>
  <c r="CS240" i="16"/>
  <c r="CG240" i="16"/>
  <c r="BU240" i="16"/>
  <c r="BI240" i="16"/>
  <c r="AW240" i="16"/>
  <c r="AK240" i="16"/>
  <c r="Y240" i="16"/>
  <c r="M240" i="16"/>
  <c r="DF240" i="16"/>
  <c r="CT240" i="16"/>
  <c r="CH240" i="16"/>
  <c r="BV240" i="16"/>
  <c r="BJ240" i="16"/>
  <c r="AX240" i="16"/>
  <c r="AL240" i="16"/>
  <c r="AC240" i="16"/>
  <c r="Z240" i="16"/>
  <c r="EP240" i="16"/>
  <c r="Q240" i="16"/>
  <c r="DR240" i="16"/>
  <c r="ED240" i="16"/>
  <c r="N240" i="16"/>
  <c r="J44" i="20"/>
  <c r="I43" i="20"/>
  <c r="I105" i="20"/>
  <c r="E177" i="10"/>
  <c r="FC270" i="16"/>
  <c r="FD270" i="16" s="1"/>
  <c r="E184" i="10"/>
  <c r="FC277" i="16"/>
  <c r="DI277" i="16" s="1"/>
  <c r="FA278" i="16"/>
  <c r="EY278" i="16"/>
  <c r="EQ278" i="16"/>
  <c r="EE278" i="16"/>
  <c r="DS278" i="16"/>
  <c r="DG278" i="16"/>
  <c r="CU278" i="16"/>
  <c r="CI278" i="16"/>
  <c r="BW278" i="16"/>
  <c r="BK278" i="16"/>
  <c r="AY278" i="16"/>
  <c r="AM278" i="16"/>
  <c r="AA278" i="16"/>
  <c r="O278" i="16"/>
  <c r="EP278" i="16"/>
  <c r="ED278" i="16"/>
  <c r="DR278" i="16"/>
  <c r="DF278" i="16"/>
  <c r="CT278" i="16"/>
  <c r="CH278" i="16"/>
  <c r="BV278" i="16"/>
  <c r="BJ278" i="16"/>
  <c r="AX278" i="16"/>
  <c r="AL278" i="16"/>
  <c r="Z278" i="16"/>
  <c r="N278" i="16"/>
  <c r="EN278" i="16"/>
  <c r="EB278" i="16"/>
  <c r="DP278" i="16"/>
  <c r="DD278" i="16"/>
  <c r="CR278" i="16"/>
  <c r="CF278" i="16"/>
  <c r="BT278" i="16"/>
  <c r="BH278" i="16"/>
  <c r="AV278" i="16"/>
  <c r="AJ278" i="16"/>
  <c r="X278" i="16"/>
  <c r="L278" i="16"/>
  <c r="EZ278" i="16"/>
  <c r="EM278" i="16"/>
  <c r="EA278" i="16"/>
  <c r="DO278" i="16"/>
  <c r="DC278" i="16"/>
  <c r="CQ278" i="16"/>
  <c r="CE278" i="16"/>
  <c r="BS278" i="16"/>
  <c r="BG278" i="16"/>
  <c r="AU278" i="16"/>
  <c r="AI278" i="16"/>
  <c r="EX278" i="16"/>
  <c r="EL278" i="16"/>
  <c r="DZ278" i="16"/>
  <c r="DN278" i="16"/>
  <c r="DB278" i="16"/>
  <c r="CP278" i="16"/>
  <c r="CD278" i="16"/>
  <c r="BR278" i="16"/>
  <c r="BF278" i="16"/>
  <c r="AT278" i="16"/>
  <c r="AH278" i="16"/>
  <c r="V278" i="16"/>
  <c r="J278" i="16"/>
  <c r="EW278" i="16"/>
  <c r="EK278" i="16"/>
  <c r="DY278" i="16"/>
  <c r="DM278" i="16"/>
  <c r="DA278" i="16"/>
  <c r="CO278" i="16"/>
  <c r="CC278" i="16"/>
  <c r="BQ278" i="16"/>
  <c r="BE278" i="16"/>
  <c r="AS278" i="16"/>
  <c r="AG278" i="16"/>
  <c r="U278" i="16"/>
  <c r="I278" i="16"/>
  <c r="EV278" i="16"/>
  <c r="EJ278" i="16"/>
  <c r="DX278" i="16"/>
  <c r="DL278" i="16"/>
  <c r="CZ278" i="16"/>
  <c r="EU278" i="16"/>
  <c r="EI278" i="16"/>
  <c r="DW278" i="16"/>
  <c r="DK278" i="16"/>
  <c r="CY278" i="16"/>
  <c r="CM278" i="16"/>
  <c r="CA278" i="16"/>
  <c r="BO278" i="16"/>
  <c r="BC278" i="16"/>
  <c r="AQ278" i="16"/>
  <c r="AE278" i="16"/>
  <c r="S278" i="16"/>
  <c r="ER278" i="16"/>
  <c r="EF278" i="16"/>
  <c r="DT278" i="16"/>
  <c r="DH278" i="16"/>
  <c r="CV278" i="16"/>
  <c r="CJ278" i="16"/>
  <c r="BX278" i="16"/>
  <c r="BL278" i="16"/>
  <c r="AZ278" i="16"/>
  <c r="AN278" i="16"/>
  <c r="AB278" i="16"/>
  <c r="P278" i="16"/>
  <c r="EC278" i="16"/>
  <c r="CK278" i="16"/>
  <c r="BA278" i="16"/>
  <c r="R278" i="16"/>
  <c r="DV278" i="16"/>
  <c r="CG278" i="16"/>
  <c r="AW278" i="16"/>
  <c r="Q278" i="16"/>
  <c r="DU278" i="16"/>
  <c r="CB278" i="16"/>
  <c r="AR278" i="16"/>
  <c r="M278" i="16"/>
  <c r="DQ278" i="16"/>
  <c r="BZ278" i="16"/>
  <c r="AP278" i="16"/>
  <c r="K278" i="16"/>
  <c r="DJ278" i="16"/>
  <c r="BY278" i="16"/>
  <c r="AO278" i="16"/>
  <c r="H278" i="16"/>
  <c r="DI278" i="16"/>
  <c r="BU278" i="16"/>
  <c r="AK278" i="16"/>
  <c r="DE278" i="16"/>
  <c r="BP278" i="16"/>
  <c r="AF278" i="16"/>
  <c r="ET278" i="16"/>
  <c r="CX278" i="16"/>
  <c r="BN278" i="16"/>
  <c r="AD278" i="16"/>
  <c r="ES278" i="16"/>
  <c r="CW278" i="16"/>
  <c r="BM278" i="16"/>
  <c r="AC278" i="16"/>
  <c r="EO278" i="16"/>
  <c r="CS278" i="16"/>
  <c r="BI278" i="16"/>
  <c r="Y278" i="16"/>
  <c r="EG278" i="16"/>
  <c r="CL278" i="16"/>
  <c r="BB278" i="16"/>
  <c r="T278" i="16"/>
  <c r="EH278" i="16"/>
  <c r="CN278" i="16"/>
  <c r="W278" i="16"/>
  <c r="BD278" i="16"/>
  <c r="EV208" i="16"/>
  <c r="EJ208" i="16"/>
  <c r="DX208" i="16"/>
  <c r="DL208" i="16"/>
  <c r="CZ208" i="16"/>
  <c r="CN208" i="16"/>
  <c r="CB208" i="16"/>
  <c r="BP208" i="16"/>
  <c r="BD208" i="16"/>
  <c r="AR208" i="16"/>
  <c r="AF208" i="16"/>
  <c r="T208" i="16"/>
  <c r="H208" i="16"/>
  <c r="EU208" i="16"/>
  <c r="EI208" i="16"/>
  <c r="DW208" i="16"/>
  <c r="DK208" i="16"/>
  <c r="CY208" i="16"/>
  <c r="CM208" i="16"/>
  <c r="CA208" i="16"/>
  <c r="BO208" i="16"/>
  <c r="BC208" i="16"/>
  <c r="AQ208" i="16"/>
  <c r="AE208" i="16"/>
  <c r="S208" i="16"/>
  <c r="ET208" i="16"/>
  <c r="EH208" i="16"/>
  <c r="DV208" i="16"/>
  <c r="DJ208" i="16"/>
  <c r="CX208" i="16"/>
  <c r="CL208" i="16"/>
  <c r="BZ208" i="16"/>
  <c r="BN208" i="16"/>
  <c r="BB208" i="16"/>
  <c r="AP208" i="16"/>
  <c r="AD208" i="16"/>
  <c r="R208" i="16"/>
  <c r="ES208" i="16"/>
  <c r="EG208" i="16"/>
  <c r="DU208" i="16"/>
  <c r="DI208" i="16"/>
  <c r="CW208" i="16"/>
  <c r="CK208" i="16"/>
  <c r="BY208" i="16"/>
  <c r="BM208" i="16"/>
  <c r="BA208" i="16"/>
  <c r="AO208" i="16"/>
  <c r="AC208" i="16"/>
  <c r="Q208" i="16"/>
  <c r="ER208" i="16"/>
  <c r="EF208" i="16"/>
  <c r="DT208" i="16"/>
  <c r="DH208" i="16"/>
  <c r="CV208" i="16"/>
  <c r="CJ208" i="16"/>
  <c r="BX208" i="16"/>
  <c r="BL208" i="16"/>
  <c r="AZ208" i="16"/>
  <c r="AN208" i="16"/>
  <c r="AB208" i="16"/>
  <c r="P208" i="16"/>
  <c r="EQ208" i="16"/>
  <c r="EE208" i="16"/>
  <c r="DS208" i="16"/>
  <c r="DG208" i="16"/>
  <c r="CU208" i="16"/>
  <c r="CI208" i="16"/>
  <c r="BW208" i="16"/>
  <c r="BK208" i="16"/>
  <c r="AY208" i="16"/>
  <c r="AM208" i="16"/>
  <c r="AA208" i="16"/>
  <c r="O208" i="16"/>
  <c r="EP208" i="16"/>
  <c r="ED208" i="16"/>
  <c r="DR208" i="16"/>
  <c r="DF208" i="16"/>
  <c r="CT208" i="16"/>
  <c r="CH208" i="16"/>
  <c r="BV208" i="16"/>
  <c r="BJ208" i="16"/>
  <c r="AX208" i="16"/>
  <c r="AL208" i="16"/>
  <c r="Z208" i="16"/>
  <c r="N208" i="16"/>
  <c r="FA208" i="16"/>
  <c r="EO208" i="16"/>
  <c r="EC208" i="16"/>
  <c r="DQ208" i="16"/>
  <c r="DE208" i="16"/>
  <c r="CS208" i="16"/>
  <c r="CG208" i="16"/>
  <c r="BU208" i="16"/>
  <c r="BI208" i="16"/>
  <c r="AW208" i="16"/>
  <c r="AK208" i="16"/>
  <c r="Y208" i="16"/>
  <c r="M208" i="16"/>
  <c r="EZ208" i="16"/>
  <c r="EN208" i="16"/>
  <c r="EB208" i="16"/>
  <c r="DP208" i="16"/>
  <c r="DD208" i="16"/>
  <c r="CR208" i="16"/>
  <c r="CF208" i="16"/>
  <c r="BT208" i="16"/>
  <c r="BH208" i="16"/>
  <c r="AV208" i="16"/>
  <c r="AJ208" i="16"/>
  <c r="X208" i="16"/>
  <c r="L208" i="16"/>
  <c r="EY208" i="16"/>
  <c r="EM208" i="16"/>
  <c r="EA208" i="16"/>
  <c r="DO208" i="16"/>
  <c r="DC208" i="16"/>
  <c r="CQ208" i="16"/>
  <c r="CE208" i="16"/>
  <c r="BS208" i="16"/>
  <c r="BG208" i="16"/>
  <c r="AU208" i="16"/>
  <c r="AI208" i="16"/>
  <c r="W208" i="16"/>
  <c r="K208" i="16"/>
  <c r="EX208" i="16"/>
  <c r="EL208" i="16"/>
  <c r="DZ208" i="16"/>
  <c r="DN208" i="16"/>
  <c r="DB208" i="16"/>
  <c r="CP208" i="16"/>
  <c r="CD208" i="16"/>
  <c r="BR208" i="16"/>
  <c r="BF208" i="16"/>
  <c r="AT208" i="16"/>
  <c r="AH208" i="16"/>
  <c r="V208" i="16"/>
  <c r="J208" i="16"/>
  <c r="DA208" i="16"/>
  <c r="CO208" i="16"/>
  <c r="CC208" i="16"/>
  <c r="BQ208" i="16"/>
  <c r="BE208" i="16"/>
  <c r="AS208" i="16"/>
  <c r="AG208" i="16"/>
  <c r="U208" i="16"/>
  <c r="EW208" i="16"/>
  <c r="I208" i="16"/>
  <c r="EK208" i="16"/>
  <c r="DM208" i="16"/>
  <c r="DY208" i="16"/>
  <c r="E190" i="10"/>
  <c r="K190" i="10" s="1"/>
  <c r="FC284" i="16"/>
  <c r="FD284" i="16" s="1"/>
  <c r="EX279" i="16"/>
  <c r="EL279" i="16"/>
  <c r="DZ279" i="16"/>
  <c r="DN279" i="16"/>
  <c r="DB279" i="16"/>
  <c r="CP279" i="16"/>
  <c r="CD279" i="16"/>
  <c r="BR279" i="16"/>
  <c r="BF279" i="16"/>
  <c r="AT279" i="16"/>
  <c r="AH279" i="16"/>
  <c r="V279" i="16"/>
  <c r="J279" i="16"/>
  <c r="EV279" i="16"/>
  <c r="EJ279" i="16"/>
  <c r="DX279" i="16"/>
  <c r="DL279" i="16"/>
  <c r="CZ279" i="16"/>
  <c r="CN279" i="16"/>
  <c r="CB279" i="16"/>
  <c r="BP279" i="16"/>
  <c r="BD279" i="16"/>
  <c r="AR279" i="16"/>
  <c r="AF279" i="16"/>
  <c r="T279" i="16"/>
  <c r="H279" i="16"/>
  <c r="EP279" i="16"/>
  <c r="EB279" i="16"/>
  <c r="DM279" i="16"/>
  <c r="CX279" i="16"/>
  <c r="CJ279" i="16"/>
  <c r="BV279" i="16"/>
  <c r="BH279" i="16"/>
  <c r="AS279" i="16"/>
  <c r="AD279" i="16"/>
  <c r="P279" i="16"/>
  <c r="EO279" i="16"/>
  <c r="EA279" i="16"/>
  <c r="DK279" i="16"/>
  <c r="CW279" i="16"/>
  <c r="CI279" i="16"/>
  <c r="BU279" i="16"/>
  <c r="BG279" i="16"/>
  <c r="AQ279" i="16"/>
  <c r="AC279" i="16"/>
  <c r="O279" i="16"/>
  <c r="FA279" i="16"/>
  <c r="EM279" i="16"/>
  <c r="DW279" i="16"/>
  <c r="DI279" i="16"/>
  <c r="CU279" i="16"/>
  <c r="CG279" i="16"/>
  <c r="BS279" i="16"/>
  <c r="BC279" i="16"/>
  <c r="AO279" i="16"/>
  <c r="AA279" i="16"/>
  <c r="M279" i="16"/>
  <c r="EZ279" i="16"/>
  <c r="EK279" i="16"/>
  <c r="DV279" i="16"/>
  <c r="DH279" i="16"/>
  <c r="CT279" i="16"/>
  <c r="CF279" i="16"/>
  <c r="BQ279" i="16"/>
  <c r="BB279" i="16"/>
  <c r="AN279" i="16"/>
  <c r="Z279" i="16"/>
  <c r="L279" i="16"/>
  <c r="EY279" i="16"/>
  <c r="EI279" i="16"/>
  <c r="DU279" i="16"/>
  <c r="DG279" i="16"/>
  <c r="CS279" i="16"/>
  <c r="CE279" i="16"/>
  <c r="BO279" i="16"/>
  <c r="BA279" i="16"/>
  <c r="AM279" i="16"/>
  <c r="Y279" i="16"/>
  <c r="K279" i="16"/>
  <c r="EW279" i="16"/>
  <c r="EH279" i="16"/>
  <c r="DT279" i="16"/>
  <c r="DF279" i="16"/>
  <c r="CR279" i="16"/>
  <c r="CC279" i="16"/>
  <c r="BN279" i="16"/>
  <c r="AZ279" i="16"/>
  <c r="AL279" i="16"/>
  <c r="X279" i="16"/>
  <c r="I279" i="16"/>
  <c r="EU279" i="16"/>
  <c r="EG279" i="16"/>
  <c r="DS279" i="16"/>
  <c r="DE279" i="16"/>
  <c r="CQ279" i="16"/>
  <c r="CA279" i="16"/>
  <c r="BM279" i="16"/>
  <c r="AY279" i="16"/>
  <c r="AK279" i="16"/>
  <c r="W279" i="16"/>
  <c r="ET279" i="16"/>
  <c r="EF279" i="16"/>
  <c r="DR279" i="16"/>
  <c r="DD279" i="16"/>
  <c r="CO279" i="16"/>
  <c r="BZ279" i="16"/>
  <c r="BL279" i="16"/>
  <c r="AX279" i="16"/>
  <c r="AJ279" i="16"/>
  <c r="U279" i="16"/>
  <c r="EQ279" i="16"/>
  <c r="EC279" i="16"/>
  <c r="DO279" i="16"/>
  <c r="CY279" i="16"/>
  <c r="CK279" i="16"/>
  <c r="BW279" i="16"/>
  <c r="BI279" i="16"/>
  <c r="AU279" i="16"/>
  <c r="AE279" i="16"/>
  <c r="Q279" i="16"/>
  <c r="EN279" i="16"/>
  <c r="CH279" i="16"/>
  <c r="AB279" i="16"/>
  <c r="EE279" i="16"/>
  <c r="BY279" i="16"/>
  <c r="S279" i="16"/>
  <c r="ED279" i="16"/>
  <c r="BX279" i="16"/>
  <c r="R279" i="16"/>
  <c r="DY279" i="16"/>
  <c r="BT279" i="16"/>
  <c r="N279" i="16"/>
  <c r="DQ279" i="16"/>
  <c r="BK279" i="16"/>
  <c r="DP279" i="16"/>
  <c r="BJ279" i="16"/>
  <c r="DJ279" i="16"/>
  <c r="BE279" i="16"/>
  <c r="DC279" i="16"/>
  <c r="AW279" i="16"/>
  <c r="DA279" i="16"/>
  <c r="AV279" i="16"/>
  <c r="CV279" i="16"/>
  <c r="AP279" i="16"/>
  <c r="ER279" i="16"/>
  <c r="CL279" i="16"/>
  <c r="AG279" i="16"/>
  <c r="ES279" i="16"/>
  <c r="CM279" i="16"/>
  <c r="AI279" i="16"/>
  <c r="ET284" i="16"/>
  <c r="EH284" i="16"/>
  <c r="DV284" i="16"/>
  <c r="DJ284" i="16"/>
  <c r="CX284" i="16"/>
  <c r="CL284" i="16"/>
  <c r="BZ284" i="16"/>
  <c r="BN284" i="16"/>
  <c r="EQ284" i="16"/>
  <c r="EE284" i="16"/>
  <c r="DS284" i="16"/>
  <c r="DG284" i="16"/>
  <c r="CU284" i="16"/>
  <c r="CI284" i="16"/>
  <c r="BW284" i="16"/>
  <c r="BK284" i="16"/>
  <c r="AY284" i="16"/>
  <c r="AM284" i="16"/>
  <c r="FA284" i="16"/>
  <c r="EO284" i="16"/>
  <c r="EC284" i="16"/>
  <c r="DQ284" i="16"/>
  <c r="DE284" i="16"/>
  <c r="CS284" i="16"/>
  <c r="CG284" i="16"/>
  <c r="BU284" i="16"/>
  <c r="BI284" i="16"/>
  <c r="AW284" i="16"/>
  <c r="AK284" i="16"/>
  <c r="EY284" i="16"/>
  <c r="EM284" i="16"/>
  <c r="EA284" i="16"/>
  <c r="DO284" i="16"/>
  <c r="DC284" i="16"/>
  <c r="CQ284" i="16"/>
  <c r="CE284" i="16"/>
  <c r="BS284" i="16"/>
  <c r="BG284" i="16"/>
  <c r="AU284" i="16"/>
  <c r="AI284" i="16"/>
  <c r="W284" i="16"/>
  <c r="K284" i="16"/>
  <c r="EU284" i="16"/>
  <c r="EI284" i="16"/>
  <c r="DW284" i="16"/>
  <c r="DK284" i="16"/>
  <c r="CY284" i="16"/>
  <c r="CM284" i="16"/>
  <c r="CA284" i="16"/>
  <c r="BO284" i="16"/>
  <c r="BC284" i="16"/>
  <c r="ES284" i="16"/>
  <c r="DY284" i="16"/>
  <c r="DD284" i="16"/>
  <c r="CJ284" i="16"/>
  <c r="BP284" i="16"/>
  <c r="AV284" i="16"/>
  <c r="AF284" i="16"/>
  <c r="S284" i="16"/>
  <c r="ER284" i="16"/>
  <c r="DX284" i="16"/>
  <c r="DB284" i="16"/>
  <c r="CH284" i="16"/>
  <c r="BM284" i="16"/>
  <c r="AT284" i="16"/>
  <c r="AE284" i="16"/>
  <c r="R284" i="16"/>
  <c r="EP284" i="16"/>
  <c r="DU284" i="16"/>
  <c r="DA284" i="16"/>
  <c r="CF284" i="16"/>
  <c r="BL284" i="16"/>
  <c r="AS284" i="16"/>
  <c r="AD284" i="16"/>
  <c r="Q284" i="16"/>
  <c r="EL284" i="16"/>
  <c r="DR284" i="16"/>
  <c r="CW284" i="16"/>
  <c r="CC284" i="16"/>
  <c r="BH284" i="16"/>
  <c r="AQ284" i="16"/>
  <c r="AB284" i="16"/>
  <c r="O284" i="16"/>
  <c r="EG284" i="16"/>
  <c r="DM284" i="16"/>
  <c r="CR284" i="16"/>
  <c r="BX284" i="16"/>
  <c r="BD284" i="16"/>
  <c r="AN284" i="16"/>
  <c r="Y284" i="16"/>
  <c r="L284" i="16"/>
  <c r="EB284" i="16"/>
  <c r="CP284" i="16"/>
  <c r="BF284" i="16"/>
  <c r="AG284" i="16"/>
  <c r="I284" i="16"/>
  <c r="DZ284" i="16"/>
  <c r="CO284" i="16"/>
  <c r="BE284" i="16"/>
  <c r="AC284" i="16"/>
  <c r="H284" i="16"/>
  <c r="EZ284" i="16"/>
  <c r="DP284" i="16"/>
  <c r="CK284" i="16"/>
  <c r="BA284" i="16"/>
  <c r="Z284" i="16"/>
  <c r="EX284" i="16"/>
  <c r="DN284" i="16"/>
  <c r="CD284" i="16"/>
  <c r="AZ284" i="16"/>
  <c r="X284" i="16"/>
  <c r="EW284" i="16"/>
  <c r="DL284" i="16"/>
  <c r="CB284" i="16"/>
  <c r="AX284" i="16"/>
  <c r="V284" i="16"/>
  <c r="EV284" i="16"/>
  <c r="DI284" i="16"/>
  <c r="BY284" i="16"/>
  <c r="AR284" i="16"/>
  <c r="U284" i="16"/>
  <c r="EN284" i="16"/>
  <c r="DH284" i="16"/>
  <c r="BV284" i="16"/>
  <c r="AP284" i="16"/>
  <c r="T284" i="16"/>
  <c r="EK284" i="16"/>
  <c r="DF284" i="16"/>
  <c r="BT284" i="16"/>
  <c r="AO284" i="16"/>
  <c r="P284" i="16"/>
  <c r="ED284" i="16"/>
  <c r="CT284" i="16"/>
  <c r="BJ284" i="16"/>
  <c r="AH284" i="16"/>
  <c r="J284" i="16"/>
  <c r="BR284" i="16"/>
  <c r="BQ284" i="16"/>
  <c r="BB284" i="16"/>
  <c r="AL284" i="16"/>
  <c r="AJ284" i="16"/>
  <c r="AA284" i="16"/>
  <c r="EJ284" i="16"/>
  <c r="N284" i="16"/>
  <c r="EF284" i="16"/>
  <c r="M284" i="16"/>
  <c r="DT284" i="16"/>
  <c r="CZ284" i="16"/>
  <c r="CN284" i="16"/>
  <c r="CV284" i="16"/>
  <c r="EY220" i="16"/>
  <c r="EM220" i="16"/>
  <c r="EA220" i="16"/>
  <c r="DO220" i="16"/>
  <c r="DC220" i="16"/>
  <c r="CQ220" i="16"/>
  <c r="CE220" i="16"/>
  <c r="BS220" i="16"/>
  <c r="BG220" i="16"/>
  <c r="AU220" i="16"/>
  <c r="AI220" i="16"/>
  <c r="W220" i="16"/>
  <c r="K220" i="16"/>
  <c r="EX220" i="16"/>
  <c r="EL220" i="16"/>
  <c r="DZ220" i="16"/>
  <c r="DN220" i="16"/>
  <c r="DB220" i="16"/>
  <c r="CP220" i="16"/>
  <c r="CD220" i="16"/>
  <c r="BR220" i="16"/>
  <c r="BF220" i="16"/>
  <c r="AT220" i="16"/>
  <c r="AH220" i="16"/>
  <c r="V220" i="16"/>
  <c r="J220" i="16"/>
  <c r="EW220" i="16"/>
  <c r="EK220" i="16"/>
  <c r="DY220" i="16"/>
  <c r="DM220" i="16"/>
  <c r="DA220" i="16"/>
  <c r="CO220" i="16"/>
  <c r="CC220" i="16"/>
  <c r="BQ220" i="16"/>
  <c r="BE220" i="16"/>
  <c r="AS220" i="16"/>
  <c r="AG220" i="16"/>
  <c r="U220" i="16"/>
  <c r="I220" i="16"/>
  <c r="EV220" i="16"/>
  <c r="EJ220" i="16"/>
  <c r="DX220" i="16"/>
  <c r="DL220" i="16"/>
  <c r="CZ220" i="16"/>
  <c r="CN220" i="16"/>
  <c r="CB220" i="16"/>
  <c r="BP220" i="16"/>
  <c r="BD220" i="16"/>
  <c r="AR220" i="16"/>
  <c r="AF220" i="16"/>
  <c r="T220" i="16"/>
  <c r="H220" i="16"/>
  <c r="EU220" i="16"/>
  <c r="EI220" i="16"/>
  <c r="DW220" i="16"/>
  <c r="DK220" i="16"/>
  <c r="CY220" i="16"/>
  <c r="CM220" i="16"/>
  <c r="CA220" i="16"/>
  <c r="BO220" i="16"/>
  <c r="BC220" i="16"/>
  <c r="AQ220" i="16"/>
  <c r="AE220" i="16"/>
  <c r="S220" i="16"/>
  <c r="ET220" i="16"/>
  <c r="EH220" i="16"/>
  <c r="DV220" i="16"/>
  <c r="DJ220" i="16"/>
  <c r="CX220" i="16"/>
  <c r="CL220" i="16"/>
  <c r="BZ220" i="16"/>
  <c r="BN220" i="16"/>
  <c r="BB220" i="16"/>
  <c r="AP220" i="16"/>
  <c r="AD220" i="16"/>
  <c r="R220" i="16"/>
  <c r="ES220" i="16"/>
  <c r="EG220" i="16"/>
  <c r="DU220" i="16"/>
  <c r="DI220" i="16"/>
  <c r="CW220" i="16"/>
  <c r="CK220" i="16"/>
  <c r="BY220" i="16"/>
  <c r="BM220" i="16"/>
  <c r="BA220" i="16"/>
  <c r="AO220" i="16"/>
  <c r="AC220" i="16"/>
  <c r="Q220" i="16"/>
  <c r="ER220" i="16"/>
  <c r="EF220" i="16"/>
  <c r="DT220" i="16"/>
  <c r="DH220" i="16"/>
  <c r="CV220" i="16"/>
  <c r="CJ220" i="16"/>
  <c r="BX220" i="16"/>
  <c r="BL220" i="16"/>
  <c r="AZ220" i="16"/>
  <c r="AN220" i="16"/>
  <c r="AB220" i="16"/>
  <c r="P220" i="16"/>
  <c r="EQ220" i="16"/>
  <c r="EE220" i="16"/>
  <c r="DS220" i="16"/>
  <c r="DG220" i="16"/>
  <c r="CU220" i="16"/>
  <c r="CI220" i="16"/>
  <c r="BW220" i="16"/>
  <c r="BK220" i="16"/>
  <c r="AY220" i="16"/>
  <c r="AM220" i="16"/>
  <c r="AA220" i="16"/>
  <c r="O220" i="16"/>
  <c r="EP220" i="16"/>
  <c r="ED220" i="16"/>
  <c r="DR220" i="16"/>
  <c r="DF220" i="16"/>
  <c r="CT220" i="16"/>
  <c r="CH220" i="16"/>
  <c r="BV220" i="16"/>
  <c r="BJ220" i="16"/>
  <c r="AX220" i="16"/>
  <c r="AL220" i="16"/>
  <c r="Z220" i="16"/>
  <c r="N220" i="16"/>
  <c r="EZ220" i="16"/>
  <c r="EN220" i="16"/>
  <c r="EB220" i="16"/>
  <c r="DP220" i="16"/>
  <c r="DD220" i="16"/>
  <c r="CR220" i="16"/>
  <c r="CF220" i="16"/>
  <c r="BT220" i="16"/>
  <c r="BH220" i="16"/>
  <c r="AV220" i="16"/>
  <c r="AJ220" i="16"/>
  <c r="X220" i="16"/>
  <c r="L220" i="16"/>
  <c r="FA220" i="16"/>
  <c r="M220" i="16"/>
  <c r="EO220" i="16"/>
  <c r="EC220" i="16"/>
  <c r="DQ220" i="16"/>
  <c r="DE220" i="16"/>
  <c r="CS220" i="16"/>
  <c r="CG220" i="16"/>
  <c r="BU220" i="16"/>
  <c r="BI220" i="16"/>
  <c r="AW220" i="16"/>
  <c r="AK220" i="16"/>
  <c r="Y220" i="16"/>
  <c r="E137" i="10"/>
  <c r="H137" i="10" s="1"/>
  <c r="FC230" i="16"/>
  <c r="FD230" i="16" s="1"/>
  <c r="E138" i="10"/>
  <c r="H138" i="10" s="1"/>
  <c r="FC231" i="16"/>
  <c r="FD231" i="16" s="1"/>
  <c r="D6" i="14"/>
  <c r="J205" i="15"/>
  <c r="J214" i="15"/>
  <c r="F359" i="15"/>
  <c r="CN238" i="16" l="1"/>
  <c r="H181" i="10"/>
  <c r="I181" i="10"/>
  <c r="K181" i="10"/>
  <c r="G181" i="10"/>
  <c r="J181" i="10"/>
  <c r="D52" i="10"/>
  <c r="FC95" i="16"/>
  <c r="E54" i="16"/>
  <c r="AU230" i="16"/>
  <c r="V230" i="16"/>
  <c r="L230" i="16"/>
  <c r="EZ230" i="16"/>
  <c r="EO230" i="16"/>
  <c r="ED230" i="16"/>
  <c r="EE230" i="16"/>
  <c r="EF230" i="16"/>
  <c r="EG230" i="16"/>
  <c r="EH230" i="16"/>
  <c r="EI230" i="16"/>
  <c r="DX230" i="16"/>
  <c r="DM230" i="16"/>
  <c r="I138" i="10"/>
  <c r="ET272" i="16"/>
  <c r="DH272" i="16"/>
  <c r="DV272" i="16"/>
  <c r="DF272" i="16"/>
  <c r="EG272" i="16"/>
  <c r="EI272" i="16"/>
  <c r="DX272" i="16"/>
  <c r="DM272" i="16"/>
  <c r="DB272" i="16"/>
  <c r="CQ272" i="16"/>
  <c r="CF272" i="16"/>
  <c r="BU272" i="16"/>
  <c r="FD274" i="16"/>
  <c r="CL274" i="16" s="1"/>
  <c r="CY274" i="16"/>
  <c r="CX274" i="16"/>
  <c r="CW274" i="16"/>
  <c r="CV274" i="16"/>
  <c r="CU274" i="16"/>
  <c r="CT274" i="16"/>
  <c r="DE274" i="16"/>
  <c r="DP274" i="16"/>
  <c r="EA274" i="16"/>
  <c r="EL274" i="16"/>
  <c r="EV274" i="16"/>
  <c r="H274" i="16"/>
  <c r="CC274" i="16"/>
  <c r="CM274" i="16"/>
  <c r="CH274" i="16"/>
  <c r="CS274" i="16"/>
  <c r="DD274" i="16"/>
  <c r="DO274" i="16"/>
  <c r="DZ274" i="16"/>
  <c r="EJ274" i="16"/>
  <c r="BQ274" i="16"/>
  <c r="CO274" i="16"/>
  <c r="CA274" i="16"/>
  <c r="BZ274" i="16"/>
  <c r="BY274" i="16"/>
  <c r="BX274" i="16"/>
  <c r="BW274" i="16"/>
  <c r="BV274" i="16"/>
  <c r="CG274" i="16"/>
  <c r="CR274" i="16"/>
  <c r="DC274" i="16"/>
  <c r="DN274" i="16"/>
  <c r="DX274" i="16"/>
  <c r="BE274" i="16"/>
  <c r="BO274" i="16"/>
  <c r="BN274" i="16"/>
  <c r="BM274" i="16"/>
  <c r="BL274" i="16"/>
  <c r="BK274" i="16"/>
  <c r="BJ274" i="16"/>
  <c r="BU274" i="16"/>
  <c r="CF274" i="16"/>
  <c r="CQ274" i="16"/>
  <c r="DB274" i="16"/>
  <c r="DL274" i="16"/>
  <c r="AS274" i="16"/>
  <c r="BC274" i="16"/>
  <c r="BB274" i="16"/>
  <c r="BA274" i="16"/>
  <c r="AZ274" i="16"/>
  <c r="AY274" i="16"/>
  <c r="AX274" i="16"/>
  <c r="BI274" i="16"/>
  <c r="BT274" i="16"/>
  <c r="CE274" i="16"/>
  <c r="CP274" i="16"/>
  <c r="CZ274" i="16"/>
  <c r="AG274" i="16"/>
  <c r="AQ274" i="16"/>
  <c r="AP274" i="16"/>
  <c r="AO274" i="16"/>
  <c r="AN274" i="16"/>
  <c r="AM274" i="16"/>
  <c r="AL274" i="16"/>
  <c r="AW274" i="16"/>
  <c r="BH274" i="16"/>
  <c r="BS274" i="16"/>
  <c r="CD274" i="16"/>
  <c r="CN274" i="16"/>
  <c r="U274" i="16"/>
  <c r="AE274" i="16"/>
  <c r="AD274" i="16"/>
  <c r="AC274" i="16"/>
  <c r="AB274" i="16"/>
  <c r="AA274" i="16"/>
  <c r="Z274" i="16"/>
  <c r="AK274" i="16"/>
  <c r="AV274" i="16"/>
  <c r="BG274" i="16"/>
  <c r="BR274" i="16"/>
  <c r="CB274" i="16"/>
  <c r="EW274" i="16"/>
  <c r="S274" i="16"/>
  <c r="R274" i="16"/>
  <c r="Q274" i="16"/>
  <c r="P274" i="16"/>
  <c r="O274" i="16"/>
  <c r="N274" i="16"/>
  <c r="Y274" i="16"/>
  <c r="AJ274" i="16"/>
  <c r="AU274" i="16"/>
  <c r="BF274" i="16"/>
  <c r="BP274" i="16"/>
  <c r="I274" i="16"/>
  <c r="EU274" i="16"/>
  <c r="ET274" i="16"/>
  <c r="ES274" i="16"/>
  <c r="ER274" i="16"/>
  <c r="EQ274" i="16"/>
  <c r="EP274" i="16"/>
  <c r="FA274" i="16"/>
  <c r="M274" i="16"/>
  <c r="X274" i="16"/>
  <c r="AI274" i="16"/>
  <c r="AT274" i="16"/>
  <c r="BD274" i="16"/>
  <c r="EK274" i="16"/>
  <c r="DK274" i="16"/>
  <c r="DJ274" i="16"/>
  <c r="DI274" i="16"/>
  <c r="DH274" i="16"/>
  <c r="DG274" i="16"/>
  <c r="DF274" i="16"/>
  <c r="DQ274" i="16"/>
  <c r="EB274" i="16"/>
  <c r="EM274" i="16"/>
  <c r="EX274" i="16"/>
  <c r="J274" i="16"/>
  <c r="T274" i="16"/>
  <c r="DA274" i="16"/>
  <c r="R275" i="16"/>
  <c r="AW275" i="16"/>
  <c r="BL275" i="16"/>
  <c r="CB275" i="16"/>
  <c r="CQ275" i="16"/>
  <c r="DG275" i="16"/>
  <c r="DW275" i="16"/>
  <c r="EL275" i="16"/>
  <c r="P275" i="16"/>
  <c r="AS275" i="16"/>
  <c r="BZ275" i="16"/>
  <c r="BT275" i="16"/>
  <c r="EV231" i="16"/>
  <c r="AE231" i="16"/>
  <c r="U231" i="16"/>
  <c r="J231" i="16"/>
  <c r="EX231" i="16"/>
  <c r="EM231" i="16"/>
  <c r="EB231" i="16"/>
  <c r="DQ231" i="16"/>
  <c r="DF231" i="16"/>
  <c r="DG231" i="16"/>
  <c r="DH231" i="16"/>
  <c r="DI231" i="16"/>
  <c r="DJ231" i="16"/>
  <c r="AH205" i="16"/>
  <c r="CQ205" i="16"/>
  <c r="DI205" i="16"/>
  <c r="AQ205" i="16"/>
  <c r="AF205" i="16"/>
  <c r="U205" i="16"/>
  <c r="AT205" i="16"/>
  <c r="EM205" i="16"/>
  <c r="EB205" i="16"/>
  <c r="DQ205" i="16"/>
  <c r="DR205" i="16"/>
  <c r="DS205" i="16"/>
  <c r="DT205" i="16"/>
  <c r="Z89" i="16"/>
  <c r="O89" i="16"/>
  <c r="P89" i="16"/>
  <c r="Q89" i="16"/>
  <c r="R89" i="16"/>
  <c r="S89" i="16"/>
  <c r="T89" i="16"/>
  <c r="I89" i="16"/>
  <c r="EW89" i="16"/>
  <c r="EL89" i="16"/>
  <c r="EA89" i="16"/>
  <c r="DP89" i="16"/>
  <c r="DE89" i="16"/>
  <c r="CM218" i="16"/>
  <c r="R218" i="16"/>
  <c r="H218" i="16"/>
  <c r="EV218" i="16"/>
  <c r="EK218" i="16"/>
  <c r="K218" i="16"/>
  <c r="EY218" i="16"/>
  <c r="EN218" i="16"/>
  <c r="EC218" i="16"/>
  <c r="DR218" i="16"/>
  <c r="DS218" i="16"/>
  <c r="DT218" i="16"/>
  <c r="DU218" i="16"/>
  <c r="EG232" i="16"/>
  <c r="AB232" i="16"/>
  <c r="AD232" i="16"/>
  <c r="AE232" i="16"/>
  <c r="T232" i="16"/>
  <c r="I232" i="16"/>
  <c r="EW232" i="16"/>
  <c r="EL232" i="16"/>
  <c r="EA232" i="16"/>
  <c r="DP232" i="16"/>
  <c r="DE232" i="16"/>
  <c r="CT232" i="16"/>
  <c r="CU232" i="16"/>
  <c r="S270" i="16"/>
  <c r="EQ270" i="16"/>
  <c r="ES270" i="16"/>
  <c r="ET270" i="16"/>
  <c r="EV270" i="16"/>
  <c r="EW270" i="16"/>
  <c r="EX270" i="16"/>
  <c r="EY270" i="16"/>
  <c r="EZ270" i="16"/>
  <c r="FA270" i="16"/>
  <c r="Q270" i="16"/>
  <c r="BC270" i="16"/>
  <c r="AC204" i="16"/>
  <c r="CN204" i="16"/>
  <c r="AF204" i="16"/>
  <c r="CS204" i="16"/>
  <c r="I204" i="16"/>
  <c r="AY204" i="16"/>
  <c r="DA204" i="16"/>
  <c r="M204" i="16"/>
  <c r="BE204" i="16"/>
  <c r="DZ204" i="16"/>
  <c r="EE204" i="16"/>
  <c r="CX204" i="16"/>
  <c r="CY204" i="16"/>
  <c r="Z99" i="16"/>
  <c r="CI99" i="16"/>
  <c r="CJ99" i="16"/>
  <c r="CK99" i="16"/>
  <c r="CL99" i="16"/>
  <c r="CM99" i="16"/>
  <c r="CN99" i="16"/>
  <c r="CC99" i="16"/>
  <c r="BR99" i="16"/>
  <c r="BG99" i="16"/>
  <c r="AV99" i="16"/>
  <c r="AK99" i="16"/>
  <c r="O210" i="16"/>
  <c r="CJ210" i="16"/>
  <c r="CK210" i="16"/>
  <c r="CL210" i="16"/>
  <c r="CM210" i="16"/>
  <c r="CB210" i="16"/>
  <c r="BQ210" i="16"/>
  <c r="BF210" i="16"/>
  <c r="AU210" i="16"/>
  <c r="AJ210" i="16"/>
  <c r="Y210" i="16"/>
  <c r="N210" i="16"/>
  <c r="CQ281" i="16"/>
  <c r="AF281" i="16"/>
  <c r="DO281" i="16"/>
  <c r="CD281" i="16"/>
  <c r="CU281" i="16"/>
  <c r="DP221" i="16"/>
  <c r="BF227" i="16"/>
  <c r="EF227" i="16"/>
  <c r="AU212" i="16"/>
  <c r="Q212" i="16"/>
  <c r="DH198" i="16"/>
  <c r="CD198" i="16"/>
  <c r="DU219" i="16"/>
  <c r="CE219" i="16"/>
  <c r="K277" i="16"/>
  <c r="CR277" i="16"/>
  <c r="DJ209" i="16"/>
  <c r="DO209" i="16"/>
  <c r="DP217" i="16"/>
  <c r="T217" i="16"/>
  <c r="AF274" i="16"/>
  <c r="DR274" i="16"/>
  <c r="DU233" i="16"/>
  <c r="CE233" i="16"/>
  <c r="BP289" i="16"/>
  <c r="AJ289" i="16"/>
  <c r="DQ285" i="16"/>
  <c r="AI225" i="16"/>
  <c r="ER225" i="16"/>
  <c r="DO273" i="16"/>
  <c r="CX273" i="16"/>
  <c r="FD223" i="16"/>
  <c r="ED223" i="16"/>
  <c r="EO223" i="16"/>
  <c r="EZ223" i="16"/>
  <c r="L223" i="16"/>
  <c r="W223" i="16"/>
  <c r="AH223" i="16"/>
  <c r="AS223" i="16"/>
  <c r="BD223" i="16"/>
  <c r="BO223" i="16"/>
  <c r="BN223" i="16"/>
  <c r="BM223" i="16"/>
  <c r="BK223" i="16"/>
  <c r="AB223" i="16"/>
  <c r="DR223" i="16"/>
  <c r="EC223" i="16"/>
  <c r="EN223" i="16"/>
  <c r="EY223" i="16"/>
  <c r="K223" i="16"/>
  <c r="V223" i="16"/>
  <c r="AG223" i="16"/>
  <c r="AR223" i="16"/>
  <c r="BC223" i="16"/>
  <c r="BB223" i="16"/>
  <c r="BA223" i="16"/>
  <c r="AY223" i="16"/>
  <c r="P223" i="16"/>
  <c r="DF223" i="16"/>
  <c r="DQ223" i="16"/>
  <c r="EB223" i="16"/>
  <c r="EM223" i="16"/>
  <c r="EX223" i="16"/>
  <c r="J223" i="16"/>
  <c r="U223" i="16"/>
  <c r="AF223" i="16"/>
  <c r="AQ223" i="16"/>
  <c r="AP223" i="16"/>
  <c r="AO223" i="16"/>
  <c r="AM223" i="16"/>
  <c r="ER223" i="16"/>
  <c r="CT223" i="16"/>
  <c r="DE223" i="16"/>
  <c r="DP223" i="16"/>
  <c r="EA223" i="16"/>
  <c r="EL223" i="16"/>
  <c r="EW223" i="16"/>
  <c r="I223" i="16"/>
  <c r="T223" i="16"/>
  <c r="AE223" i="16"/>
  <c r="AD223" i="16"/>
  <c r="AC223" i="16"/>
  <c r="AA223" i="16"/>
  <c r="EF223" i="16"/>
  <c r="CH223" i="16"/>
  <c r="CS223" i="16"/>
  <c r="DD223" i="16"/>
  <c r="DO223" i="16"/>
  <c r="DZ223" i="16"/>
  <c r="EK223" i="16"/>
  <c r="EV223" i="16"/>
  <c r="H223" i="16"/>
  <c r="S223" i="16"/>
  <c r="R223" i="16"/>
  <c r="Q223" i="16"/>
  <c r="O223" i="16"/>
  <c r="DT223" i="16"/>
  <c r="BV223" i="16"/>
  <c r="CG223" i="16"/>
  <c r="DC223" i="16"/>
  <c r="DN223" i="16"/>
  <c r="DY223" i="16"/>
  <c r="EJ223" i="16"/>
  <c r="EU223" i="16"/>
  <c r="ET223" i="16"/>
  <c r="ES223" i="16"/>
  <c r="EQ223" i="16"/>
  <c r="DH223" i="16"/>
  <c r="BJ223" i="16"/>
  <c r="BU223" i="16"/>
  <c r="CF223" i="16"/>
  <c r="CQ223" i="16"/>
  <c r="DB223" i="16"/>
  <c r="DM223" i="16"/>
  <c r="DX223" i="16"/>
  <c r="EI223" i="16"/>
  <c r="EH223" i="16"/>
  <c r="EG223" i="16"/>
  <c r="EE223" i="16"/>
  <c r="CV223" i="16"/>
  <c r="AX223" i="16"/>
  <c r="BI223" i="16"/>
  <c r="BT223" i="16"/>
  <c r="CE223" i="16"/>
  <c r="CP223" i="16"/>
  <c r="DA223" i="16"/>
  <c r="DL223" i="16"/>
  <c r="DW223" i="16"/>
  <c r="DV223" i="16"/>
  <c r="DU223" i="16"/>
  <c r="DS223" i="16"/>
  <c r="CJ223" i="16"/>
  <c r="AL223" i="16"/>
  <c r="AW223" i="16"/>
  <c r="BH223" i="16"/>
  <c r="BS223" i="16"/>
  <c r="CD223" i="16"/>
  <c r="CO223" i="16"/>
  <c r="CZ223" i="16"/>
  <c r="DK223" i="16"/>
  <c r="DJ223" i="16"/>
  <c r="DI223" i="16"/>
  <c r="DG223" i="16"/>
  <c r="BX223" i="16"/>
  <c r="EP223" i="16"/>
  <c r="FA223" i="16"/>
  <c r="M223" i="16"/>
  <c r="X223" i="16"/>
  <c r="AI223" i="16"/>
  <c r="AT223" i="16"/>
  <c r="BE223" i="16"/>
  <c r="BP223" i="16"/>
  <c r="CA223" i="16"/>
  <c r="BZ223" i="16"/>
  <c r="BY223" i="16"/>
  <c r="BW223" i="16"/>
  <c r="AN223" i="16"/>
  <c r="DA236" i="16"/>
  <c r="AY236" i="16"/>
  <c r="BD238" i="16"/>
  <c r="BO201" i="16"/>
  <c r="EZ201" i="16"/>
  <c r="FD221" i="16"/>
  <c r="CQ221" i="16" s="1"/>
  <c r="BP221" i="16"/>
  <c r="CA221" i="16"/>
  <c r="BZ221" i="16"/>
  <c r="BY221" i="16"/>
  <c r="BX221" i="16"/>
  <c r="BW221" i="16"/>
  <c r="BV221" i="16"/>
  <c r="CG221" i="16"/>
  <c r="CR221" i="16"/>
  <c r="DC221" i="16"/>
  <c r="DM221" i="16"/>
  <c r="DN221" i="16"/>
  <c r="BD221" i="16"/>
  <c r="BO221" i="16"/>
  <c r="BN221" i="16"/>
  <c r="BM221" i="16"/>
  <c r="BL221" i="16"/>
  <c r="BK221" i="16"/>
  <c r="BJ221" i="16"/>
  <c r="BU221" i="16"/>
  <c r="CF221" i="16"/>
  <c r="DA221" i="16"/>
  <c r="DB221" i="16"/>
  <c r="AR221" i="16"/>
  <c r="BC221" i="16"/>
  <c r="BB221" i="16"/>
  <c r="BA221" i="16"/>
  <c r="AZ221" i="16"/>
  <c r="AY221" i="16"/>
  <c r="AX221" i="16"/>
  <c r="BI221" i="16"/>
  <c r="BT221" i="16"/>
  <c r="CE221" i="16"/>
  <c r="CO221" i="16"/>
  <c r="CP221" i="16"/>
  <c r="AF221" i="16"/>
  <c r="AQ221" i="16"/>
  <c r="AP221" i="16"/>
  <c r="AO221" i="16"/>
  <c r="AN221" i="16"/>
  <c r="AM221" i="16"/>
  <c r="AL221" i="16"/>
  <c r="AW221" i="16"/>
  <c r="BH221" i="16"/>
  <c r="BS221" i="16"/>
  <c r="CC221" i="16"/>
  <c r="CD221" i="16"/>
  <c r="T221" i="16"/>
  <c r="AE221" i="16"/>
  <c r="AD221" i="16"/>
  <c r="AC221" i="16"/>
  <c r="AB221" i="16"/>
  <c r="AA221" i="16"/>
  <c r="Z221" i="16"/>
  <c r="AK221" i="16"/>
  <c r="AV221" i="16"/>
  <c r="BG221" i="16"/>
  <c r="BQ221" i="16"/>
  <c r="BR221" i="16"/>
  <c r="EV221" i="16"/>
  <c r="H221" i="16"/>
  <c r="S221" i="16"/>
  <c r="R221" i="16"/>
  <c r="Q221" i="16"/>
  <c r="P221" i="16"/>
  <c r="O221" i="16"/>
  <c r="N221" i="16"/>
  <c r="Y221" i="16"/>
  <c r="AJ221" i="16"/>
  <c r="AU221" i="16"/>
  <c r="BE221" i="16"/>
  <c r="BF221" i="16"/>
  <c r="EJ221" i="16"/>
  <c r="EU221" i="16"/>
  <c r="ET221" i="16"/>
  <c r="ES221" i="16"/>
  <c r="ER221" i="16"/>
  <c r="EQ221" i="16"/>
  <c r="EP221" i="16"/>
  <c r="FA221" i="16"/>
  <c r="M221" i="16"/>
  <c r="X221" i="16"/>
  <c r="AI221" i="16"/>
  <c r="AS221" i="16"/>
  <c r="AT221" i="16"/>
  <c r="DX221" i="16"/>
  <c r="EI221" i="16"/>
  <c r="EH221" i="16"/>
  <c r="EG221" i="16"/>
  <c r="EF221" i="16"/>
  <c r="EE221" i="16"/>
  <c r="ED221" i="16"/>
  <c r="EO221" i="16"/>
  <c r="EZ221" i="16"/>
  <c r="L221" i="16"/>
  <c r="W221" i="16"/>
  <c r="AG221" i="16"/>
  <c r="AH221" i="16"/>
  <c r="DL221" i="16"/>
  <c r="DW221" i="16"/>
  <c r="DV221" i="16"/>
  <c r="DU221" i="16"/>
  <c r="DT221" i="16"/>
  <c r="DS221" i="16"/>
  <c r="DR221" i="16"/>
  <c r="EC221" i="16"/>
  <c r="EN221" i="16"/>
  <c r="EY221" i="16"/>
  <c r="K221" i="16"/>
  <c r="U221" i="16"/>
  <c r="V221" i="16"/>
  <c r="CB221" i="16"/>
  <c r="CM221" i="16"/>
  <c r="CL221" i="16"/>
  <c r="CK221" i="16"/>
  <c r="CJ221" i="16"/>
  <c r="CI221" i="16"/>
  <c r="CH221" i="16"/>
  <c r="CS221" i="16"/>
  <c r="DD221" i="16"/>
  <c r="DO221" i="16"/>
  <c r="DY221" i="16"/>
  <c r="DZ221" i="16"/>
  <c r="EB221" i="16"/>
  <c r="DJ221" i="16"/>
  <c r="EG219" i="16"/>
  <c r="AV289" i="16"/>
  <c r="EA273" i="16"/>
  <c r="DJ273" i="16"/>
  <c r="CM275" i="16"/>
  <c r="AT275" i="16"/>
  <c r="BY275" i="16"/>
  <c r="CO275" i="16"/>
  <c r="DE275" i="16"/>
  <c r="DT275" i="16"/>
  <c r="EJ275" i="16"/>
  <c r="EY275" i="16"/>
  <c r="O275" i="16"/>
  <c r="AR275" i="16"/>
  <c r="BV275" i="16"/>
  <c r="CX275" i="16"/>
  <c r="CR275" i="16"/>
  <c r="AR231" i="16"/>
  <c r="BC231" i="16"/>
  <c r="AS231" i="16"/>
  <c r="AH231" i="16"/>
  <c r="W231" i="16"/>
  <c r="L231" i="16"/>
  <c r="EZ231" i="16"/>
  <c r="EO231" i="16"/>
  <c r="ED231" i="16"/>
  <c r="EE231" i="16"/>
  <c r="EF231" i="16"/>
  <c r="EG231" i="16"/>
  <c r="EH231" i="16"/>
  <c r="R270" i="16"/>
  <c r="T270" i="16"/>
  <c r="U270" i="16"/>
  <c r="V270" i="16"/>
  <c r="W270" i="16"/>
  <c r="X270" i="16"/>
  <c r="Y270" i="16"/>
  <c r="Z270" i="16"/>
  <c r="AA270" i="16"/>
  <c r="AB270" i="16"/>
  <c r="AO270" i="16"/>
  <c r="CA270" i="16"/>
  <c r="BH204" i="16"/>
  <c r="EG204" i="16"/>
  <c r="BJ204" i="16"/>
  <c r="EO204" i="16"/>
  <c r="AI204" i="16"/>
  <c r="CF204" i="16"/>
  <c r="EW204" i="16"/>
  <c r="AM204" i="16"/>
  <c r="CL204" i="16"/>
  <c r="EX204" i="16"/>
  <c r="AN204" i="16"/>
  <c r="DV204" i="16"/>
  <c r="DW204" i="16"/>
  <c r="J128" i="10"/>
  <c r="G128" i="10"/>
  <c r="I128" i="10"/>
  <c r="H128" i="10"/>
  <c r="K128" i="10"/>
  <c r="AM210" i="16"/>
  <c r="DH210" i="16"/>
  <c r="DI210" i="16"/>
  <c r="DJ210" i="16"/>
  <c r="DK210" i="16"/>
  <c r="CZ210" i="16"/>
  <c r="CO210" i="16"/>
  <c r="CD210" i="16"/>
  <c r="BS210" i="16"/>
  <c r="BH210" i="16"/>
  <c r="AW210" i="16"/>
  <c r="AL210" i="16"/>
  <c r="DE221" i="16"/>
  <c r="CY221" i="16"/>
  <c r="DI198" i="16"/>
  <c r="BS198" i="16"/>
  <c r="DV219" i="16"/>
  <c r="BT219" i="16"/>
  <c r="P277" i="16"/>
  <c r="CG277" i="16"/>
  <c r="AA217" i="16"/>
  <c r="FD209" i="16"/>
  <c r="BM209" i="16"/>
  <c r="BL209" i="16"/>
  <c r="BK209" i="16"/>
  <c r="BJ209" i="16"/>
  <c r="BU209" i="16"/>
  <c r="CF209" i="16"/>
  <c r="CQ209" i="16"/>
  <c r="DB209" i="16"/>
  <c r="DM209" i="16"/>
  <c r="DX209" i="16"/>
  <c r="EI209" i="16"/>
  <c r="BZ209" i="16"/>
  <c r="BA209" i="16"/>
  <c r="AZ209" i="16"/>
  <c r="AY209" i="16"/>
  <c r="AX209" i="16"/>
  <c r="BI209" i="16"/>
  <c r="BT209" i="16"/>
  <c r="CE209" i="16"/>
  <c r="CP209" i="16"/>
  <c r="DA209" i="16"/>
  <c r="DL209" i="16"/>
  <c r="DW209" i="16"/>
  <c r="BN209" i="16"/>
  <c r="AO209" i="16"/>
  <c r="AN209" i="16"/>
  <c r="AM209" i="16"/>
  <c r="AL209" i="16"/>
  <c r="AW209" i="16"/>
  <c r="BH209" i="16"/>
  <c r="BS209" i="16"/>
  <c r="CD209" i="16"/>
  <c r="CZ209" i="16"/>
  <c r="DK209" i="16"/>
  <c r="BB209" i="16"/>
  <c r="AC209" i="16"/>
  <c r="AB209" i="16"/>
  <c r="AA209" i="16"/>
  <c r="Z209" i="16"/>
  <c r="AK209" i="16"/>
  <c r="AV209" i="16"/>
  <c r="BG209" i="16"/>
  <c r="BR209" i="16"/>
  <c r="CC209" i="16"/>
  <c r="CN209" i="16"/>
  <c r="CY209" i="16"/>
  <c r="AP209" i="16"/>
  <c r="Q209" i="16"/>
  <c r="P209" i="16"/>
  <c r="O209" i="16"/>
  <c r="N209" i="16"/>
  <c r="Y209" i="16"/>
  <c r="AJ209" i="16"/>
  <c r="AU209" i="16"/>
  <c r="BF209" i="16"/>
  <c r="BQ209" i="16"/>
  <c r="CB209" i="16"/>
  <c r="CM209" i="16"/>
  <c r="AD209" i="16"/>
  <c r="ES209" i="16"/>
  <c r="ER209" i="16"/>
  <c r="EQ209" i="16"/>
  <c r="EP209" i="16"/>
  <c r="FA209" i="16"/>
  <c r="M209" i="16"/>
  <c r="X209" i="16"/>
  <c r="AI209" i="16"/>
  <c r="AT209" i="16"/>
  <c r="BE209" i="16"/>
  <c r="BP209" i="16"/>
  <c r="CA209" i="16"/>
  <c r="R209" i="16"/>
  <c r="EG209" i="16"/>
  <c r="EF209" i="16"/>
  <c r="EE209" i="16"/>
  <c r="ED209" i="16"/>
  <c r="EO209" i="16"/>
  <c r="EZ209" i="16"/>
  <c r="L209" i="16"/>
  <c r="W209" i="16"/>
  <c r="AH209" i="16"/>
  <c r="AS209" i="16"/>
  <c r="BD209" i="16"/>
  <c r="BO209" i="16"/>
  <c r="ET209" i="16"/>
  <c r="DU209" i="16"/>
  <c r="DT209" i="16"/>
  <c r="DS209" i="16"/>
  <c r="DR209" i="16"/>
  <c r="EC209" i="16"/>
  <c r="EN209" i="16"/>
  <c r="EY209" i="16"/>
  <c r="K209" i="16"/>
  <c r="V209" i="16"/>
  <c r="AG209" i="16"/>
  <c r="AR209" i="16"/>
  <c r="BC209" i="16"/>
  <c r="EH209" i="16"/>
  <c r="DI209" i="16"/>
  <c r="DH209" i="16"/>
  <c r="DG209" i="16"/>
  <c r="DF209" i="16"/>
  <c r="DQ209" i="16"/>
  <c r="EB209" i="16"/>
  <c r="EM209" i="16"/>
  <c r="EX209" i="16"/>
  <c r="J209" i="16"/>
  <c r="U209" i="16"/>
  <c r="AF209" i="16"/>
  <c r="AQ209" i="16"/>
  <c r="DV209" i="16"/>
  <c r="BY209" i="16"/>
  <c r="BX209" i="16"/>
  <c r="BW209" i="16"/>
  <c r="BV209" i="16"/>
  <c r="CG209" i="16"/>
  <c r="CR209" i="16"/>
  <c r="DC209" i="16"/>
  <c r="DN209" i="16"/>
  <c r="DY209" i="16"/>
  <c r="EJ209" i="16"/>
  <c r="EU209" i="16"/>
  <c r="CL209" i="16"/>
  <c r="Z289" i="16"/>
  <c r="X225" i="16"/>
  <c r="ES225" i="16"/>
  <c r="DE273" i="16"/>
  <c r="CY273" i="16"/>
  <c r="AO236" i="16"/>
  <c r="H190" i="10"/>
  <c r="BR238" i="16"/>
  <c r="CY238" i="16"/>
  <c r="K179" i="10"/>
  <c r="H179" i="10"/>
  <c r="G179" i="10"/>
  <c r="I179" i="10"/>
  <c r="J179" i="10"/>
  <c r="K214" i="15"/>
  <c r="G359" i="15"/>
  <c r="K205" i="15"/>
  <c r="K126" i="10"/>
  <c r="G126" i="10"/>
  <c r="I126" i="10"/>
  <c r="J126" i="10"/>
  <c r="H126" i="10"/>
  <c r="H182" i="10"/>
  <c r="G182" i="10"/>
  <c r="K182" i="10"/>
  <c r="J182" i="10"/>
  <c r="I182" i="10"/>
  <c r="CE230" i="16"/>
  <c r="BF230" i="16"/>
  <c r="AV230" i="16"/>
  <c r="AK230" i="16"/>
  <c r="Z230" i="16"/>
  <c r="AA230" i="16"/>
  <c r="AB230" i="16"/>
  <c r="AC230" i="16"/>
  <c r="AD230" i="16"/>
  <c r="AE230" i="16"/>
  <c r="T230" i="16"/>
  <c r="I230" i="16"/>
  <c r="EW230" i="16"/>
  <c r="K138" i="10"/>
  <c r="AY272" i="16"/>
  <c r="CV272" i="16"/>
  <c r="DJ272" i="16"/>
  <c r="EE272" i="16"/>
  <c r="EP272" i="16"/>
  <c r="AE272" i="16"/>
  <c r="T272" i="16"/>
  <c r="I272" i="16"/>
  <c r="EW272" i="16"/>
  <c r="EL272" i="16"/>
  <c r="EA272" i="16"/>
  <c r="DP272" i="16"/>
  <c r="DE272" i="16"/>
  <c r="BX275" i="16"/>
  <c r="BI275" i="16"/>
  <c r="CN275" i="16"/>
  <c r="DC275" i="16"/>
  <c r="DS275" i="16"/>
  <c r="EI275" i="16"/>
  <c r="EX275" i="16"/>
  <c r="N275" i="16"/>
  <c r="AB275" i="16"/>
  <c r="BF275" i="16"/>
  <c r="CJ275" i="16"/>
  <c r="DJ275" i="16"/>
  <c r="DD275" i="16"/>
  <c r="BD231" i="16"/>
  <c r="BO231" i="16"/>
  <c r="BE231" i="16"/>
  <c r="AT231" i="16"/>
  <c r="AI231" i="16"/>
  <c r="X231" i="16"/>
  <c r="M231" i="16"/>
  <c r="FA231" i="16"/>
  <c r="EP231" i="16"/>
  <c r="EQ231" i="16"/>
  <c r="ER231" i="16"/>
  <c r="ES231" i="16"/>
  <c r="ET231" i="16"/>
  <c r="AO205" i="16"/>
  <c r="CW205" i="16"/>
  <c r="DJ205" i="16"/>
  <c r="CA205" i="16"/>
  <c r="BP205" i="16"/>
  <c r="BE205" i="16"/>
  <c r="CD205" i="16"/>
  <c r="X205" i="16"/>
  <c r="M205" i="16"/>
  <c r="FA205" i="16"/>
  <c r="O205" i="16"/>
  <c r="P205" i="16"/>
  <c r="BV89" i="16"/>
  <c r="AY89" i="16"/>
  <c r="AZ89" i="16"/>
  <c r="BA89" i="16"/>
  <c r="BB89" i="16"/>
  <c r="BC89" i="16"/>
  <c r="BD89" i="16"/>
  <c r="AS89" i="16"/>
  <c r="AH89" i="16"/>
  <c r="W89" i="16"/>
  <c r="L89" i="16"/>
  <c r="EZ89" i="16"/>
  <c r="EO89" i="16"/>
  <c r="J218" i="16"/>
  <c r="BB218" i="16"/>
  <c r="AR218" i="16"/>
  <c r="AG218" i="16"/>
  <c r="BF218" i="16"/>
  <c r="AU218" i="16"/>
  <c r="AJ218" i="16"/>
  <c r="Y218" i="16"/>
  <c r="N218" i="16"/>
  <c r="O218" i="16"/>
  <c r="P218" i="16"/>
  <c r="Q218" i="16"/>
  <c r="AO232" i="16"/>
  <c r="BL232" i="16"/>
  <c r="BN232" i="16"/>
  <c r="BO232" i="16"/>
  <c r="BD232" i="16"/>
  <c r="AS232" i="16"/>
  <c r="AH232" i="16"/>
  <c r="W232" i="16"/>
  <c r="L232" i="16"/>
  <c r="EZ232" i="16"/>
  <c r="EO232" i="16"/>
  <c r="ED232" i="16"/>
  <c r="EE232" i="16"/>
  <c r="FD285" i="16"/>
  <c r="CQ285" i="16" s="1"/>
  <c r="BK285" i="16"/>
  <c r="BT285" i="16"/>
  <c r="CD285" i="16"/>
  <c r="CN285" i="16"/>
  <c r="BG285" i="16"/>
  <c r="CM285" i="16"/>
  <c r="AO285" i="16"/>
  <c r="DF285" i="16"/>
  <c r="CS285" i="16"/>
  <c r="AY285" i="16"/>
  <c r="BH285" i="16"/>
  <c r="BR285" i="16"/>
  <c r="CC285" i="16"/>
  <c r="CB285" i="16"/>
  <c r="CJ285" i="16"/>
  <c r="AI285" i="16"/>
  <c r="BZ285" i="16"/>
  <c r="BO285" i="16"/>
  <c r="DO285" i="16"/>
  <c r="BN285" i="16"/>
  <c r="BI285" i="16"/>
  <c r="AM285" i="16"/>
  <c r="AV285" i="16"/>
  <c r="BF285" i="16"/>
  <c r="BQ285" i="16"/>
  <c r="BP285" i="16"/>
  <c r="BX285" i="16"/>
  <c r="K285" i="16"/>
  <c r="BB285" i="16"/>
  <c r="AQ285" i="16"/>
  <c r="BY285" i="16"/>
  <c r="Y285" i="16"/>
  <c r="ED285" i="16"/>
  <c r="AA285" i="16"/>
  <c r="AJ285" i="16"/>
  <c r="AT285" i="16"/>
  <c r="BE285" i="16"/>
  <c r="BD285" i="16"/>
  <c r="BL285" i="16"/>
  <c r="EU285" i="16"/>
  <c r="AD285" i="16"/>
  <c r="S285" i="16"/>
  <c r="AL285" i="16"/>
  <c r="EO285" i="16"/>
  <c r="CL285" i="16"/>
  <c r="O285" i="16"/>
  <c r="X285" i="16"/>
  <c r="AH285" i="16"/>
  <c r="AS285" i="16"/>
  <c r="AR285" i="16"/>
  <c r="AZ285" i="16"/>
  <c r="DW285" i="16"/>
  <c r="EP285" i="16"/>
  <c r="EC285" i="16"/>
  <c r="DJ285" i="16"/>
  <c r="DE285" i="16"/>
  <c r="AW285" i="16"/>
  <c r="EQ285" i="16"/>
  <c r="EZ285" i="16"/>
  <c r="L285" i="16"/>
  <c r="V285" i="16"/>
  <c r="AG285" i="16"/>
  <c r="AF285" i="16"/>
  <c r="AN285" i="16"/>
  <c r="CY285" i="16"/>
  <c r="DR285" i="16"/>
  <c r="CK285" i="16"/>
  <c r="BU285" i="16"/>
  <c r="BM285" i="16"/>
  <c r="M285" i="16"/>
  <c r="EE285" i="16"/>
  <c r="EN285" i="16"/>
  <c r="EX285" i="16"/>
  <c r="J285" i="16"/>
  <c r="U285" i="16"/>
  <c r="T285" i="16"/>
  <c r="AB285" i="16"/>
  <c r="CA285" i="16"/>
  <c r="CT285" i="16"/>
  <c r="AU285" i="16"/>
  <c r="AK285" i="16"/>
  <c r="W285" i="16"/>
  <c r="EG285" i="16"/>
  <c r="DS285" i="16"/>
  <c r="EB285" i="16"/>
  <c r="EL285" i="16"/>
  <c r="EW285" i="16"/>
  <c r="EV285" i="16"/>
  <c r="H285" i="16"/>
  <c r="P285" i="16"/>
  <c r="BC285" i="16"/>
  <c r="BV285" i="16"/>
  <c r="DU285" i="16"/>
  <c r="FA285" i="16"/>
  <c r="EM285" i="16"/>
  <c r="DG285" i="16"/>
  <c r="DP285" i="16"/>
  <c r="DZ285" i="16"/>
  <c r="EK285" i="16"/>
  <c r="EJ285" i="16"/>
  <c r="ER285" i="16"/>
  <c r="EY285" i="16"/>
  <c r="AE285" i="16"/>
  <c r="AX285" i="16"/>
  <c r="CH285" i="16"/>
  <c r="DI285" i="16"/>
  <c r="BA285" i="16"/>
  <c r="BW285" i="16"/>
  <c r="CF285" i="16"/>
  <c r="CP285" i="16"/>
  <c r="DA285" i="16"/>
  <c r="CZ285" i="16"/>
  <c r="DH285" i="16"/>
  <c r="CE285" i="16"/>
  <c r="DV285" i="16"/>
  <c r="DK285" i="16"/>
  <c r="CG285" i="16"/>
  <c r="ES285" i="16"/>
  <c r="EH285" i="16"/>
  <c r="AR270" i="16"/>
  <c r="AD270" i="16"/>
  <c r="AF270" i="16"/>
  <c r="AG270" i="16"/>
  <c r="AH270" i="16"/>
  <c r="AI270" i="16"/>
  <c r="AJ270" i="16"/>
  <c r="AK270" i="16"/>
  <c r="AL270" i="16"/>
  <c r="AM270" i="16"/>
  <c r="AN270" i="16"/>
  <c r="BB270" i="16"/>
  <c r="CM270" i="16"/>
  <c r="BW204" i="16"/>
  <c r="Q204" i="16"/>
  <c r="BZ204" i="16"/>
  <c r="H204" i="16"/>
  <c r="AX204" i="16"/>
  <c r="CZ204" i="16"/>
  <c r="L204" i="16"/>
  <c r="BD204" i="16"/>
  <c r="DF204" i="16"/>
  <c r="DC204" i="16"/>
  <c r="AZ204" i="16"/>
  <c r="EH204" i="16"/>
  <c r="EI204" i="16"/>
  <c r="BJ99" i="16"/>
  <c r="DS99" i="16"/>
  <c r="DT99" i="16"/>
  <c r="DU99" i="16"/>
  <c r="DV99" i="16"/>
  <c r="DW99" i="16"/>
  <c r="DX99" i="16"/>
  <c r="DM99" i="16"/>
  <c r="DB99" i="16"/>
  <c r="CQ99" i="16"/>
  <c r="CF99" i="16"/>
  <c r="BU99" i="16"/>
  <c r="AY210" i="16"/>
  <c r="DT210" i="16"/>
  <c r="DU210" i="16"/>
  <c r="DV210" i="16"/>
  <c r="DW210" i="16"/>
  <c r="DL210" i="16"/>
  <c r="DA210" i="16"/>
  <c r="CP210" i="16"/>
  <c r="CE210" i="16"/>
  <c r="BT210" i="16"/>
  <c r="BI210" i="16"/>
  <c r="AX210" i="16"/>
  <c r="BC281" i="16"/>
  <c r="AC281" i="16"/>
  <c r="AO281" i="16"/>
  <c r="EM281" i="16"/>
  <c r="J281" i="16"/>
  <c r="DH281" i="16"/>
  <c r="DQ221" i="16"/>
  <c r="DK221" i="16"/>
  <c r="BU227" i="16"/>
  <c r="O227" i="16"/>
  <c r="M212" i="16"/>
  <c r="ET212" i="16"/>
  <c r="AV198" i="16"/>
  <c r="EH219" i="16"/>
  <c r="CF219" i="16"/>
  <c r="AG277" i="16"/>
  <c r="CS277" i="16"/>
  <c r="AE209" i="16"/>
  <c r="DP209" i="16"/>
  <c r="EO217" i="16"/>
  <c r="AM217" i="16"/>
  <c r="AH274" i="16"/>
  <c r="EE274" i="16"/>
  <c r="G117" i="10"/>
  <c r="H117" i="10"/>
  <c r="K117" i="10"/>
  <c r="J117" i="10"/>
  <c r="I117" i="10"/>
  <c r="EH233" i="16"/>
  <c r="CF233" i="16"/>
  <c r="EE289" i="16"/>
  <c r="AL289" i="16"/>
  <c r="Z285" i="16"/>
  <c r="DN285" i="16"/>
  <c r="AJ225" i="16"/>
  <c r="R225" i="16"/>
  <c r="DQ273" i="16"/>
  <c r="BA236" i="16"/>
  <c r="DB236" i="16"/>
  <c r="BS238" i="16"/>
  <c r="CM238" i="16"/>
  <c r="AG201" i="16"/>
  <c r="DR201" i="16"/>
  <c r="FD273" i="16"/>
  <c r="CL273" i="16" s="1"/>
  <c r="AT273" i="16"/>
  <c r="BE273" i="16"/>
  <c r="BP273" i="16"/>
  <c r="CA273" i="16"/>
  <c r="BZ273" i="16"/>
  <c r="BY273" i="16"/>
  <c r="BX273" i="16"/>
  <c r="BW273" i="16"/>
  <c r="BV273" i="16"/>
  <c r="CG273" i="16"/>
  <c r="CQ273" i="16"/>
  <c r="AJ273" i="16"/>
  <c r="AH273" i="16"/>
  <c r="AS273" i="16"/>
  <c r="BD273" i="16"/>
  <c r="BO273" i="16"/>
  <c r="BN273" i="16"/>
  <c r="BM273" i="16"/>
  <c r="BL273" i="16"/>
  <c r="BK273" i="16"/>
  <c r="BJ273" i="16"/>
  <c r="BU273" i="16"/>
  <c r="CE273" i="16"/>
  <c r="X273" i="16"/>
  <c r="V273" i="16"/>
  <c r="AG273" i="16"/>
  <c r="AR273" i="16"/>
  <c r="BC273" i="16"/>
  <c r="BB273" i="16"/>
  <c r="BA273" i="16"/>
  <c r="AZ273" i="16"/>
  <c r="AY273" i="16"/>
  <c r="AX273" i="16"/>
  <c r="BI273" i="16"/>
  <c r="BS273" i="16"/>
  <c r="EZ273" i="16"/>
  <c r="EX273" i="16"/>
  <c r="J273" i="16"/>
  <c r="U273" i="16"/>
  <c r="AF273" i="16"/>
  <c r="AQ273" i="16"/>
  <c r="AP273" i="16"/>
  <c r="AO273" i="16"/>
  <c r="AN273" i="16"/>
  <c r="AM273" i="16"/>
  <c r="AL273" i="16"/>
  <c r="AW273" i="16"/>
  <c r="BG273" i="16"/>
  <c r="L273" i="16"/>
  <c r="EL273" i="16"/>
  <c r="EW273" i="16"/>
  <c r="I273" i="16"/>
  <c r="T273" i="16"/>
  <c r="AE273" i="16"/>
  <c r="AD273" i="16"/>
  <c r="AC273" i="16"/>
  <c r="AB273" i="16"/>
  <c r="AA273" i="16"/>
  <c r="Z273" i="16"/>
  <c r="AK273" i="16"/>
  <c r="AU273" i="16"/>
  <c r="EN273" i="16"/>
  <c r="DZ273" i="16"/>
  <c r="EK273" i="16"/>
  <c r="EV273" i="16"/>
  <c r="H273" i="16"/>
  <c r="S273" i="16"/>
  <c r="R273" i="16"/>
  <c r="Q273" i="16"/>
  <c r="P273" i="16"/>
  <c r="O273" i="16"/>
  <c r="N273" i="16"/>
  <c r="Y273" i="16"/>
  <c r="AI273" i="16"/>
  <c r="EB273" i="16"/>
  <c r="DN273" i="16"/>
  <c r="DY273" i="16"/>
  <c r="EJ273" i="16"/>
  <c r="EU273" i="16"/>
  <c r="ET273" i="16"/>
  <c r="ES273" i="16"/>
  <c r="ER273" i="16"/>
  <c r="EQ273" i="16"/>
  <c r="EP273" i="16"/>
  <c r="FA273" i="16"/>
  <c r="M273" i="16"/>
  <c r="W273" i="16"/>
  <c r="DP273" i="16"/>
  <c r="DB273" i="16"/>
  <c r="DM273" i="16"/>
  <c r="DX273" i="16"/>
  <c r="EI273" i="16"/>
  <c r="EH273" i="16"/>
  <c r="EG273" i="16"/>
  <c r="EF273" i="16"/>
  <c r="EE273" i="16"/>
  <c r="ED273" i="16"/>
  <c r="EO273" i="16"/>
  <c r="EY273" i="16"/>
  <c r="K273" i="16"/>
  <c r="CR273" i="16"/>
  <c r="CP273" i="16"/>
  <c r="DA273" i="16"/>
  <c r="DL273" i="16"/>
  <c r="DW273" i="16"/>
  <c r="DV273" i="16"/>
  <c r="DU273" i="16"/>
  <c r="DT273" i="16"/>
  <c r="DS273" i="16"/>
  <c r="DR273" i="16"/>
  <c r="EC273" i="16"/>
  <c r="EM273" i="16"/>
  <c r="CF273" i="16"/>
  <c r="DD273" i="16"/>
  <c r="BF273" i="16"/>
  <c r="BQ273" i="16"/>
  <c r="CB273" i="16"/>
  <c r="CM273" i="16"/>
  <c r="CK273" i="16"/>
  <c r="CJ273" i="16"/>
  <c r="CI273" i="16"/>
  <c r="CH273" i="16"/>
  <c r="CS273" i="16"/>
  <c r="DC273" i="16"/>
  <c r="AV273" i="16"/>
  <c r="J114" i="20"/>
  <c r="J113" i="20"/>
  <c r="H43" i="20"/>
  <c r="J107" i="20"/>
  <c r="J108" i="20"/>
  <c r="H163" i="20"/>
  <c r="E27" i="5"/>
  <c r="CQ230" i="16"/>
  <c r="BR230" i="16"/>
  <c r="BH230" i="16"/>
  <c r="AW230" i="16"/>
  <c r="AL230" i="16"/>
  <c r="AM230" i="16"/>
  <c r="AN230" i="16"/>
  <c r="AO230" i="16"/>
  <c r="AP230" i="16"/>
  <c r="AQ230" i="16"/>
  <c r="AF230" i="16"/>
  <c r="U230" i="16"/>
  <c r="CL272" i="16"/>
  <c r="R272" i="16"/>
  <c r="AD272" i="16"/>
  <c r="N272" i="16"/>
  <c r="EF272" i="16"/>
  <c r="AQ272" i="16"/>
  <c r="AF272" i="16"/>
  <c r="U272" i="16"/>
  <c r="J272" i="16"/>
  <c r="EX272" i="16"/>
  <c r="EM272" i="16"/>
  <c r="EB272" i="16"/>
  <c r="DQ272" i="16"/>
  <c r="DA275" i="16"/>
  <c r="BW275" i="16"/>
  <c r="DB275" i="16"/>
  <c r="DR275" i="16"/>
  <c r="EG275" i="16"/>
  <c r="EW275" i="16"/>
  <c r="M275" i="16"/>
  <c r="AA275" i="16"/>
  <c r="AQ275" i="16"/>
  <c r="BU275" i="16"/>
  <c r="CY275" i="16"/>
  <c r="DV275" i="16"/>
  <c r="DP275" i="16"/>
  <c r="BP231" i="16"/>
  <c r="CA231" i="16"/>
  <c r="BQ231" i="16"/>
  <c r="BF231" i="16"/>
  <c r="AU231" i="16"/>
  <c r="AJ231" i="16"/>
  <c r="Y231" i="16"/>
  <c r="N231" i="16"/>
  <c r="O231" i="16"/>
  <c r="P231" i="16"/>
  <c r="Q231" i="16"/>
  <c r="R231" i="16"/>
  <c r="CK205" i="16"/>
  <c r="Q205" i="16"/>
  <c r="AC205" i="16"/>
  <c r="CM205" i="16"/>
  <c r="CB205" i="16"/>
  <c r="BQ205" i="16"/>
  <c r="CP205" i="16"/>
  <c r="AJ205" i="16"/>
  <c r="Y205" i="16"/>
  <c r="Z205" i="16"/>
  <c r="AA205" i="16"/>
  <c r="AB205" i="16"/>
  <c r="CH89" i="16"/>
  <c r="BK89" i="16"/>
  <c r="BL89" i="16"/>
  <c r="BM89" i="16"/>
  <c r="BN89" i="16"/>
  <c r="BO89" i="16"/>
  <c r="BP89" i="16"/>
  <c r="BE89" i="16"/>
  <c r="AT89" i="16"/>
  <c r="AI89" i="16"/>
  <c r="X89" i="16"/>
  <c r="M89" i="16"/>
  <c r="FA89" i="16"/>
  <c r="DW218" i="16"/>
  <c r="BN218" i="16"/>
  <c r="BD218" i="16"/>
  <c r="AS218" i="16"/>
  <c r="BR218" i="16"/>
  <c r="BG218" i="16"/>
  <c r="AV218" i="16"/>
  <c r="AK218" i="16"/>
  <c r="Z218" i="16"/>
  <c r="AA218" i="16"/>
  <c r="AB218" i="16"/>
  <c r="AC218" i="16"/>
  <c r="D51" i="10"/>
  <c r="FC93" i="16"/>
  <c r="E53" i="16"/>
  <c r="BA232" i="16"/>
  <c r="BX232" i="16"/>
  <c r="BZ232" i="16"/>
  <c r="CA232" i="16"/>
  <c r="BP232" i="16"/>
  <c r="BE232" i="16"/>
  <c r="AT232" i="16"/>
  <c r="AI232" i="16"/>
  <c r="X232" i="16"/>
  <c r="M232" i="16"/>
  <c r="FA232" i="16"/>
  <c r="EP232" i="16"/>
  <c r="EQ232" i="16"/>
  <c r="H191" i="10"/>
  <c r="K191" i="10"/>
  <c r="I191" i="10"/>
  <c r="J191" i="10"/>
  <c r="G191" i="10"/>
  <c r="BE270" i="16"/>
  <c r="AP270" i="16"/>
  <c r="AS270" i="16"/>
  <c r="AT270" i="16"/>
  <c r="AU270" i="16"/>
  <c r="AV270" i="16"/>
  <c r="AW270" i="16"/>
  <c r="AX270" i="16"/>
  <c r="AY270" i="16"/>
  <c r="AZ270" i="16"/>
  <c r="BA270" i="16"/>
  <c r="BP270" i="16"/>
  <c r="CY270" i="16"/>
  <c r="CO204" i="16"/>
  <c r="AD204" i="16"/>
  <c r="CR204" i="16"/>
  <c r="U204" i="16"/>
  <c r="BN204" i="16"/>
  <c r="DX204" i="16"/>
  <c r="Y204" i="16"/>
  <c r="BT204" i="16"/>
  <c r="ED204" i="16"/>
  <c r="DO204" i="16"/>
  <c r="BL204" i="16"/>
  <c r="ET204" i="16"/>
  <c r="EU204" i="16"/>
  <c r="J141" i="10"/>
  <c r="K141" i="10"/>
  <c r="G141" i="10"/>
  <c r="H141" i="10"/>
  <c r="I141" i="10"/>
  <c r="BV99" i="16"/>
  <c r="EE99" i="16"/>
  <c r="EF99" i="16"/>
  <c r="EG99" i="16"/>
  <c r="EH99" i="16"/>
  <c r="EI99" i="16"/>
  <c r="EJ99" i="16"/>
  <c r="DY99" i="16"/>
  <c r="DN99" i="16"/>
  <c r="DC99" i="16"/>
  <c r="CR99" i="16"/>
  <c r="CG99" i="16"/>
  <c r="BK210" i="16"/>
  <c r="EF210" i="16"/>
  <c r="EG210" i="16"/>
  <c r="EH210" i="16"/>
  <c r="EI210" i="16"/>
  <c r="DX210" i="16"/>
  <c r="DM210" i="16"/>
  <c r="DB210" i="16"/>
  <c r="CQ210" i="16"/>
  <c r="CF210" i="16"/>
  <c r="BU210" i="16"/>
  <c r="BJ210" i="16"/>
  <c r="EH281" i="16"/>
  <c r="DE281" i="16"/>
  <c r="DK281" i="16"/>
  <c r="BG281" i="16"/>
  <c r="BM281" i="16"/>
  <c r="DJ281" i="16"/>
  <c r="J221" i="16"/>
  <c r="CT221" i="16"/>
  <c r="CN221" i="16"/>
  <c r="BV227" i="16"/>
  <c r="P227" i="16"/>
  <c r="Y212" i="16"/>
  <c r="DJ198" i="16"/>
  <c r="BH198" i="16"/>
  <c r="DW219" i="16"/>
  <c r="BI219" i="16"/>
  <c r="S277" i="16"/>
  <c r="BW277" i="16"/>
  <c r="H209" i="16"/>
  <c r="CS209" i="16"/>
  <c r="AK217" i="16"/>
  <c r="AB217" i="16"/>
  <c r="K274" i="16"/>
  <c r="DT274" i="16"/>
  <c r="CT233" i="16"/>
  <c r="I110" i="10"/>
  <c r="BZ289" i="16"/>
  <c r="AC289" i="16"/>
  <c r="ET285" i="16"/>
  <c r="CR285" i="16"/>
  <c r="M225" i="16"/>
  <c r="ET225" i="16"/>
  <c r="CT273" i="16"/>
  <c r="CN273" i="16"/>
  <c r="DT236" i="16"/>
  <c r="CE236" i="16"/>
  <c r="CF238" i="16"/>
  <c r="CZ238" i="16"/>
  <c r="AS201" i="16"/>
  <c r="ED201" i="16"/>
  <c r="K180" i="10"/>
  <c r="J180" i="10"/>
  <c r="G180" i="10"/>
  <c r="H180" i="10"/>
  <c r="I180" i="10"/>
  <c r="D93" i="10"/>
  <c r="FB185" i="16"/>
  <c r="L44" i="20"/>
  <c r="L105" i="20" s="1"/>
  <c r="K105" i="20"/>
  <c r="I125" i="10"/>
  <c r="G125" i="10"/>
  <c r="K125" i="10"/>
  <c r="H125" i="10"/>
  <c r="J125" i="10"/>
  <c r="DC230" i="16"/>
  <c r="CD230" i="16"/>
  <c r="BT230" i="16"/>
  <c r="BI230" i="16"/>
  <c r="AX230" i="16"/>
  <c r="AY230" i="16"/>
  <c r="AZ230" i="16"/>
  <c r="BA230" i="16"/>
  <c r="BB230" i="16"/>
  <c r="BC230" i="16"/>
  <c r="AR230" i="16"/>
  <c r="AG230" i="16"/>
  <c r="EQ272" i="16"/>
  <c r="BB272" i="16"/>
  <c r="BW272" i="16"/>
  <c r="Z272" i="16"/>
  <c r="ER272" i="16"/>
  <c r="BC272" i="16"/>
  <c r="AR272" i="16"/>
  <c r="AG272" i="16"/>
  <c r="V272" i="16"/>
  <c r="K272" i="16"/>
  <c r="EY272" i="16"/>
  <c r="EN272" i="16"/>
  <c r="EC272" i="16"/>
  <c r="DO275" i="16"/>
  <c r="CK275" i="16"/>
  <c r="DQ275" i="16"/>
  <c r="EF275" i="16"/>
  <c r="EV275" i="16"/>
  <c r="K275" i="16"/>
  <c r="Z275" i="16"/>
  <c r="AO275" i="16"/>
  <c r="BE275" i="16"/>
  <c r="CI275" i="16"/>
  <c r="DM275" i="16"/>
  <c r="EH275" i="16"/>
  <c r="EB275" i="16"/>
  <c r="CB231" i="16"/>
  <c r="CM231" i="16"/>
  <c r="CC231" i="16"/>
  <c r="BR231" i="16"/>
  <c r="BG231" i="16"/>
  <c r="AV231" i="16"/>
  <c r="AK231" i="16"/>
  <c r="Z231" i="16"/>
  <c r="AA231" i="16"/>
  <c r="AB231" i="16"/>
  <c r="AC231" i="16"/>
  <c r="AD231" i="16"/>
  <c r="ES205" i="16"/>
  <c r="BB205" i="16"/>
  <c r="BS205" i="16"/>
  <c r="CY205" i="16"/>
  <c r="CN205" i="16"/>
  <c r="CC205" i="16"/>
  <c r="DB205" i="16"/>
  <c r="AV205" i="16"/>
  <c r="AK205" i="16"/>
  <c r="AL205" i="16"/>
  <c r="AM205" i="16"/>
  <c r="AN205" i="16"/>
  <c r="CT89" i="16"/>
  <c r="BW89" i="16"/>
  <c r="BX89" i="16"/>
  <c r="BY89" i="16"/>
  <c r="BZ89" i="16"/>
  <c r="CA89" i="16"/>
  <c r="CB89" i="16"/>
  <c r="BQ89" i="16"/>
  <c r="BF89" i="16"/>
  <c r="AU89" i="16"/>
  <c r="AJ89" i="16"/>
  <c r="Y89" i="16"/>
  <c r="S218" i="16"/>
  <c r="BZ218" i="16"/>
  <c r="BP218" i="16"/>
  <c r="BE218" i="16"/>
  <c r="CD218" i="16"/>
  <c r="BS218" i="16"/>
  <c r="BH218" i="16"/>
  <c r="AW218" i="16"/>
  <c r="AL218" i="16"/>
  <c r="AM218" i="16"/>
  <c r="AN218" i="16"/>
  <c r="AO218" i="16"/>
  <c r="FD233" i="16"/>
  <c r="CQ233" i="16" s="1"/>
  <c r="AV233" i="16"/>
  <c r="BG233" i="16"/>
  <c r="BR233" i="16"/>
  <c r="CC233" i="16"/>
  <c r="CY233" i="16"/>
  <c r="DE233" i="16"/>
  <c r="BV233" i="16"/>
  <c r="AJ233" i="16"/>
  <c r="AU233" i="16"/>
  <c r="BF233" i="16"/>
  <c r="BQ233" i="16"/>
  <c r="CB233" i="16"/>
  <c r="CJ233" i="16"/>
  <c r="CI233" i="16"/>
  <c r="BJ233" i="16"/>
  <c r="X233" i="16"/>
  <c r="AI233" i="16"/>
  <c r="AT233" i="16"/>
  <c r="BE233" i="16"/>
  <c r="BP233" i="16"/>
  <c r="CA233" i="16"/>
  <c r="BZ233" i="16"/>
  <c r="BY233" i="16"/>
  <c r="BX233" i="16"/>
  <c r="BW233" i="16"/>
  <c r="CG233" i="16"/>
  <c r="AX233" i="16"/>
  <c r="EZ233" i="16"/>
  <c r="L233" i="16"/>
  <c r="W233" i="16"/>
  <c r="AH233" i="16"/>
  <c r="AS233" i="16"/>
  <c r="BD233" i="16"/>
  <c r="BO233" i="16"/>
  <c r="BN233" i="16"/>
  <c r="BM233" i="16"/>
  <c r="BL233" i="16"/>
  <c r="BK233" i="16"/>
  <c r="BU233" i="16"/>
  <c r="AL233" i="16"/>
  <c r="EN233" i="16"/>
  <c r="EY233" i="16"/>
  <c r="K233" i="16"/>
  <c r="V233" i="16"/>
  <c r="AG233" i="16"/>
  <c r="AR233" i="16"/>
  <c r="BC233" i="16"/>
  <c r="BB233" i="16"/>
  <c r="BA233" i="16"/>
  <c r="AZ233" i="16"/>
  <c r="AY233" i="16"/>
  <c r="BI233" i="16"/>
  <c r="Z233" i="16"/>
  <c r="EB233" i="16"/>
  <c r="EM233" i="16"/>
  <c r="EX233" i="16"/>
  <c r="J233" i="16"/>
  <c r="U233" i="16"/>
  <c r="AF233" i="16"/>
  <c r="AQ233" i="16"/>
  <c r="AP233" i="16"/>
  <c r="AO233" i="16"/>
  <c r="AN233" i="16"/>
  <c r="AM233" i="16"/>
  <c r="AW233" i="16"/>
  <c r="N233" i="16"/>
  <c r="DP233" i="16"/>
  <c r="EA233" i="16"/>
  <c r="EL233" i="16"/>
  <c r="EW233" i="16"/>
  <c r="I233" i="16"/>
  <c r="T233" i="16"/>
  <c r="AE233" i="16"/>
  <c r="AD233" i="16"/>
  <c r="AC233" i="16"/>
  <c r="AB233" i="16"/>
  <c r="AA233" i="16"/>
  <c r="AK233" i="16"/>
  <c r="EP233" i="16"/>
  <c r="DD233" i="16"/>
  <c r="DO233" i="16"/>
  <c r="DZ233" i="16"/>
  <c r="EK233" i="16"/>
  <c r="EV233" i="16"/>
  <c r="H233" i="16"/>
  <c r="S233" i="16"/>
  <c r="R233" i="16"/>
  <c r="Q233" i="16"/>
  <c r="P233" i="16"/>
  <c r="O233" i="16"/>
  <c r="Y233" i="16"/>
  <c r="DR233" i="16"/>
  <c r="DC233" i="16"/>
  <c r="DN233" i="16"/>
  <c r="DY233" i="16"/>
  <c r="EJ233" i="16"/>
  <c r="EU233" i="16"/>
  <c r="ET233" i="16"/>
  <c r="ES233" i="16"/>
  <c r="ER233" i="16"/>
  <c r="EQ233" i="16"/>
  <c r="FA233" i="16"/>
  <c r="M233" i="16"/>
  <c r="ED233" i="16"/>
  <c r="BH233" i="16"/>
  <c r="BS233" i="16"/>
  <c r="CD233" i="16"/>
  <c r="CZ233" i="16"/>
  <c r="DK233" i="16"/>
  <c r="DJ233" i="16"/>
  <c r="DI233" i="16"/>
  <c r="DH233" i="16"/>
  <c r="DG233" i="16"/>
  <c r="DQ233" i="16"/>
  <c r="CH233" i="16"/>
  <c r="BM232" i="16"/>
  <c r="CJ232" i="16"/>
  <c r="CL232" i="16"/>
  <c r="CM232" i="16"/>
  <c r="CB232" i="16"/>
  <c r="BQ232" i="16"/>
  <c r="BF232" i="16"/>
  <c r="AU232" i="16"/>
  <c r="AJ232" i="16"/>
  <c r="Y232" i="16"/>
  <c r="N232" i="16"/>
  <c r="O232" i="16"/>
  <c r="FD212" i="16"/>
  <c r="CS212" i="16" s="1"/>
  <c r="DL212" i="16"/>
  <c r="DW212" i="16"/>
  <c r="DV212" i="16"/>
  <c r="DU212" i="16"/>
  <c r="DT212" i="16"/>
  <c r="DS212" i="16"/>
  <c r="DR212" i="16"/>
  <c r="EC212" i="16"/>
  <c r="EN212" i="16"/>
  <c r="EY212" i="16"/>
  <c r="K212" i="16"/>
  <c r="V212" i="16"/>
  <c r="CC212" i="16"/>
  <c r="CZ212" i="16"/>
  <c r="DK212" i="16"/>
  <c r="DJ212" i="16"/>
  <c r="DI212" i="16"/>
  <c r="DH212" i="16"/>
  <c r="DG212" i="16"/>
  <c r="DF212" i="16"/>
  <c r="DQ212" i="16"/>
  <c r="EB212" i="16"/>
  <c r="EM212" i="16"/>
  <c r="EX212" i="16"/>
  <c r="J212" i="16"/>
  <c r="BE212" i="16"/>
  <c r="CN212" i="16"/>
  <c r="CY212" i="16"/>
  <c r="CX212" i="16"/>
  <c r="CW212" i="16"/>
  <c r="CV212" i="16"/>
  <c r="CU212" i="16"/>
  <c r="CT212" i="16"/>
  <c r="DE212" i="16"/>
  <c r="DP212" i="16"/>
  <c r="EA212" i="16"/>
  <c r="EL212" i="16"/>
  <c r="AS212" i="16"/>
  <c r="BQ212" i="16"/>
  <c r="CB212" i="16"/>
  <c r="CM212" i="16"/>
  <c r="CL212" i="16"/>
  <c r="CK212" i="16"/>
  <c r="CJ212" i="16"/>
  <c r="CI212" i="16"/>
  <c r="CH212" i="16"/>
  <c r="DD212" i="16"/>
  <c r="DO212" i="16"/>
  <c r="DZ212" i="16"/>
  <c r="AG212" i="16"/>
  <c r="BP212" i="16"/>
  <c r="CA212" i="16"/>
  <c r="BZ212" i="16"/>
  <c r="BY212" i="16"/>
  <c r="BX212" i="16"/>
  <c r="BW212" i="16"/>
  <c r="BV212" i="16"/>
  <c r="CG212" i="16"/>
  <c r="CR212" i="16"/>
  <c r="DC212" i="16"/>
  <c r="DN212" i="16"/>
  <c r="U212" i="16"/>
  <c r="BD212" i="16"/>
  <c r="BO212" i="16"/>
  <c r="BN212" i="16"/>
  <c r="BM212" i="16"/>
  <c r="BL212" i="16"/>
  <c r="BK212" i="16"/>
  <c r="BJ212" i="16"/>
  <c r="BU212" i="16"/>
  <c r="CF212" i="16"/>
  <c r="CQ212" i="16"/>
  <c r="DB212" i="16"/>
  <c r="EW212" i="16"/>
  <c r="AR212" i="16"/>
  <c r="BC212" i="16"/>
  <c r="BB212" i="16"/>
  <c r="BA212" i="16"/>
  <c r="AZ212" i="16"/>
  <c r="AY212" i="16"/>
  <c r="AX212" i="16"/>
  <c r="BI212" i="16"/>
  <c r="BT212" i="16"/>
  <c r="CE212" i="16"/>
  <c r="CP212" i="16"/>
  <c r="I212" i="16"/>
  <c r="AF212" i="16"/>
  <c r="AQ212" i="16"/>
  <c r="AP212" i="16"/>
  <c r="AO212" i="16"/>
  <c r="AN212" i="16"/>
  <c r="AM212" i="16"/>
  <c r="AL212" i="16"/>
  <c r="AW212" i="16"/>
  <c r="BH212" i="16"/>
  <c r="BS212" i="16"/>
  <c r="CD212" i="16"/>
  <c r="EK212" i="16"/>
  <c r="T212" i="16"/>
  <c r="AE212" i="16"/>
  <c r="AD212" i="16"/>
  <c r="AC212" i="16"/>
  <c r="AB212" i="16"/>
  <c r="AA212" i="16"/>
  <c r="Z212" i="16"/>
  <c r="AK212" i="16"/>
  <c r="AV212" i="16"/>
  <c r="BG212" i="16"/>
  <c r="BR212" i="16"/>
  <c r="DY212" i="16"/>
  <c r="DX212" i="16"/>
  <c r="EI212" i="16"/>
  <c r="EH212" i="16"/>
  <c r="EG212" i="16"/>
  <c r="EF212" i="16"/>
  <c r="EE212" i="16"/>
  <c r="ED212" i="16"/>
  <c r="EO212" i="16"/>
  <c r="EZ212" i="16"/>
  <c r="L212" i="16"/>
  <c r="W212" i="16"/>
  <c r="AH212" i="16"/>
  <c r="CO212" i="16"/>
  <c r="BR270" i="16"/>
  <c r="BD270" i="16"/>
  <c r="BF270" i="16"/>
  <c r="BG270" i="16"/>
  <c r="BH270" i="16"/>
  <c r="BI270" i="16"/>
  <c r="BJ270" i="16"/>
  <c r="BK270" i="16"/>
  <c r="BL270" i="16"/>
  <c r="BM270" i="16"/>
  <c r="BN270" i="16"/>
  <c r="CC270" i="16"/>
  <c r="DK270" i="16"/>
  <c r="DL204" i="16"/>
  <c r="AS204" i="16"/>
  <c r="DP204" i="16"/>
  <c r="AH204" i="16"/>
  <c r="CE204" i="16"/>
  <c r="EV204" i="16"/>
  <c r="AL204" i="16"/>
  <c r="CK204" i="16"/>
  <c r="AT204" i="16"/>
  <c r="EA204" i="16"/>
  <c r="BX204" i="16"/>
  <c r="S204" i="16"/>
  <c r="DF99" i="16"/>
  <c r="CH99" i="16"/>
  <c r="EQ99" i="16"/>
  <c r="ER99" i="16"/>
  <c r="ES99" i="16"/>
  <c r="ET99" i="16"/>
  <c r="EU99" i="16"/>
  <c r="EV99" i="16"/>
  <c r="EK99" i="16"/>
  <c r="DZ99" i="16"/>
  <c r="DO99" i="16"/>
  <c r="DD99" i="16"/>
  <c r="CS99" i="16"/>
  <c r="BW210" i="16"/>
  <c r="ER210" i="16"/>
  <c r="ES210" i="16"/>
  <c r="ET210" i="16"/>
  <c r="EU210" i="16"/>
  <c r="EJ210" i="16"/>
  <c r="DY210" i="16"/>
  <c r="DN210" i="16"/>
  <c r="DC210" i="16"/>
  <c r="CR210" i="16"/>
  <c r="CG210" i="16"/>
  <c r="BV210" i="16"/>
  <c r="BP281" i="16"/>
  <c r="AH281" i="16"/>
  <c r="EG281" i="16"/>
  <c r="CB281" i="16"/>
  <c r="CE281" i="16"/>
  <c r="EX221" i="16"/>
  <c r="DF221" i="16"/>
  <c r="CZ221" i="16"/>
  <c r="CJ227" i="16"/>
  <c r="AC227" i="16"/>
  <c r="FA212" i="16"/>
  <c r="EU212" i="16"/>
  <c r="Z198" i="16"/>
  <c r="G358" i="15"/>
  <c r="C37" i="5"/>
  <c r="D37" i="5" s="1"/>
  <c r="EI219" i="16"/>
  <c r="BU219" i="16"/>
  <c r="AI277" i="16"/>
  <c r="T209" i="16"/>
  <c r="DE209" i="16"/>
  <c r="BR217" i="16"/>
  <c r="J136" i="10"/>
  <c r="K136" i="10"/>
  <c r="H136" i="10"/>
  <c r="G136" i="10"/>
  <c r="I136" i="10"/>
  <c r="W274" i="16"/>
  <c r="EF274" i="16"/>
  <c r="DF233" i="16"/>
  <c r="EI233" i="16"/>
  <c r="AO289" i="16"/>
  <c r="I285" i="16"/>
  <c r="DD285" i="16"/>
  <c r="Y225" i="16"/>
  <c r="S225" i="16"/>
  <c r="DF273" i="16"/>
  <c r="CZ273" i="16"/>
  <c r="EF236" i="16"/>
  <c r="CG238" i="16"/>
  <c r="BM201" i="16"/>
  <c r="V201" i="16"/>
  <c r="DS201" i="16"/>
  <c r="H162" i="20"/>
  <c r="E26" i="5"/>
  <c r="FD217" i="16"/>
  <c r="CS217" i="16" s="1"/>
  <c r="EJ217" i="16"/>
  <c r="EU217" i="16"/>
  <c r="ET217" i="16"/>
  <c r="ES217" i="16"/>
  <c r="ER217" i="16"/>
  <c r="EQ217" i="16"/>
  <c r="EP217" i="16"/>
  <c r="CR217" i="16"/>
  <c r="AG217" i="16"/>
  <c r="CE217" i="16"/>
  <c r="BT217" i="16"/>
  <c r="EY217" i="16"/>
  <c r="AH217" i="16"/>
  <c r="DX217" i="16"/>
  <c r="EI217" i="16"/>
  <c r="EH217" i="16"/>
  <c r="EG217" i="16"/>
  <c r="EF217" i="16"/>
  <c r="EE217" i="16"/>
  <c r="ED217" i="16"/>
  <c r="CF217" i="16"/>
  <c r="U217" i="16"/>
  <c r="AW217" i="16"/>
  <c r="AT217" i="16"/>
  <c r="DC217" i="16"/>
  <c r="Z217" i="16"/>
  <c r="DL217" i="16"/>
  <c r="DW217" i="16"/>
  <c r="DV217" i="16"/>
  <c r="DU217" i="16"/>
  <c r="DT217" i="16"/>
  <c r="DS217" i="16"/>
  <c r="DR217" i="16"/>
  <c r="EW217" i="16"/>
  <c r="I217" i="16"/>
  <c r="W217" i="16"/>
  <c r="M217" i="16"/>
  <c r="BJ217" i="16"/>
  <c r="EM217" i="16"/>
  <c r="CZ217" i="16"/>
  <c r="DK217" i="16"/>
  <c r="DJ217" i="16"/>
  <c r="DI217" i="16"/>
  <c r="DH217" i="16"/>
  <c r="DG217" i="16"/>
  <c r="DF217" i="16"/>
  <c r="EK217" i="16"/>
  <c r="EL217" i="16"/>
  <c r="DZ217" i="16"/>
  <c r="DN217" i="16"/>
  <c r="AJ217" i="16"/>
  <c r="BG217" i="16"/>
  <c r="CY217" i="16"/>
  <c r="CX217" i="16"/>
  <c r="CW217" i="16"/>
  <c r="CU217" i="16"/>
  <c r="CT217" i="16"/>
  <c r="DY217" i="16"/>
  <c r="CP217" i="16"/>
  <c r="CD217" i="16"/>
  <c r="BS217" i="16"/>
  <c r="J217" i="16"/>
  <c r="CB217" i="16"/>
  <c r="CM217" i="16"/>
  <c r="CL217" i="16"/>
  <c r="CJ217" i="16"/>
  <c r="CI217" i="16"/>
  <c r="CH217" i="16"/>
  <c r="DM217" i="16"/>
  <c r="BF217" i="16"/>
  <c r="AV217" i="16"/>
  <c r="AL217" i="16"/>
  <c r="EX217" i="16"/>
  <c r="BP217" i="16"/>
  <c r="CA217" i="16"/>
  <c r="BZ217" i="16"/>
  <c r="BY217" i="16"/>
  <c r="BX217" i="16"/>
  <c r="BW217" i="16"/>
  <c r="BV217" i="16"/>
  <c r="DA217" i="16"/>
  <c r="Y217" i="16"/>
  <c r="V217" i="16"/>
  <c r="L217" i="16"/>
  <c r="DB217" i="16"/>
  <c r="BD217" i="16"/>
  <c r="BO217" i="16"/>
  <c r="BN217" i="16"/>
  <c r="BM217" i="16"/>
  <c r="BL217" i="16"/>
  <c r="BK217" i="16"/>
  <c r="EZ217" i="16"/>
  <c r="CO217" i="16"/>
  <c r="EC217" i="16"/>
  <c r="DQ217" i="16"/>
  <c r="FA217" i="16"/>
  <c r="BI217" i="16"/>
  <c r="AR217" i="16"/>
  <c r="BC217" i="16"/>
  <c r="BB217" i="16"/>
  <c r="BA217" i="16"/>
  <c r="AZ217" i="16"/>
  <c r="AY217" i="16"/>
  <c r="EN217" i="16"/>
  <c r="CC217" i="16"/>
  <c r="CG217" i="16"/>
  <c r="BU217" i="16"/>
  <c r="DE217" i="16"/>
  <c r="AI217" i="16"/>
  <c r="EV217" i="16"/>
  <c r="H217" i="16"/>
  <c r="S217" i="16"/>
  <c r="R217" i="16"/>
  <c r="Q217" i="16"/>
  <c r="P217" i="16"/>
  <c r="O217" i="16"/>
  <c r="DD217" i="16"/>
  <c r="AS217" i="16"/>
  <c r="EA217" i="16"/>
  <c r="DO217" i="16"/>
  <c r="K217" i="16"/>
  <c r="BH217" i="16"/>
  <c r="DO230" i="16"/>
  <c r="CP230" i="16"/>
  <c r="CF230" i="16"/>
  <c r="BU230" i="16"/>
  <c r="BJ230" i="16"/>
  <c r="BK230" i="16"/>
  <c r="BL230" i="16"/>
  <c r="BM230" i="16"/>
  <c r="BN230" i="16"/>
  <c r="BO230" i="16"/>
  <c r="BD230" i="16"/>
  <c r="AS230" i="16"/>
  <c r="FD238" i="16"/>
  <c r="CK238" i="16" s="1"/>
  <c r="BN238" i="16"/>
  <c r="BM238" i="16"/>
  <c r="BL238" i="16"/>
  <c r="BK238" i="16"/>
  <c r="BJ238" i="16"/>
  <c r="BI238" i="16"/>
  <c r="BH238" i="16"/>
  <c r="BG238" i="16"/>
  <c r="AS238" i="16"/>
  <c r="AE238" i="16"/>
  <c r="P238" i="16"/>
  <c r="AO238" i="16"/>
  <c r="BB238" i="16"/>
  <c r="AZ238" i="16"/>
  <c r="AY238" i="16"/>
  <c r="AX238" i="16"/>
  <c r="AW238" i="16"/>
  <c r="AV238" i="16"/>
  <c r="AU238" i="16"/>
  <c r="AT238" i="16"/>
  <c r="AF238" i="16"/>
  <c r="Q238" i="16"/>
  <c r="EO238" i="16"/>
  <c r="AB238" i="16"/>
  <c r="AP238" i="16"/>
  <c r="AM238" i="16"/>
  <c r="AL238" i="16"/>
  <c r="AK238" i="16"/>
  <c r="AJ238" i="16"/>
  <c r="AI238" i="16"/>
  <c r="AH238" i="16"/>
  <c r="AG238" i="16"/>
  <c r="S238" i="16"/>
  <c r="EQ238" i="16"/>
  <c r="EB238" i="16"/>
  <c r="O238" i="16"/>
  <c r="AD238" i="16"/>
  <c r="Z238" i="16"/>
  <c r="Y238" i="16"/>
  <c r="X238" i="16"/>
  <c r="W238" i="16"/>
  <c r="V238" i="16"/>
  <c r="U238" i="16"/>
  <c r="T238" i="16"/>
  <c r="ER238" i="16"/>
  <c r="ED238" i="16"/>
  <c r="DO238" i="16"/>
  <c r="EP238" i="16"/>
  <c r="R238" i="16"/>
  <c r="M238" i="16"/>
  <c r="L238" i="16"/>
  <c r="K238" i="16"/>
  <c r="J238" i="16"/>
  <c r="I238" i="16"/>
  <c r="H238" i="16"/>
  <c r="ES238" i="16"/>
  <c r="EE238" i="16"/>
  <c r="DQ238" i="16"/>
  <c r="DB238" i="16"/>
  <c r="EC238" i="16"/>
  <c r="ET238" i="16"/>
  <c r="FA238" i="16"/>
  <c r="EZ238" i="16"/>
  <c r="EY238" i="16"/>
  <c r="EX238" i="16"/>
  <c r="EW238" i="16"/>
  <c r="EV238" i="16"/>
  <c r="EU238" i="16"/>
  <c r="EF238" i="16"/>
  <c r="DR238" i="16"/>
  <c r="DD238" i="16"/>
  <c r="CO238" i="16"/>
  <c r="DP238" i="16"/>
  <c r="EH238" i="16"/>
  <c r="EN238" i="16"/>
  <c r="EM238" i="16"/>
  <c r="EL238" i="16"/>
  <c r="EK238" i="16"/>
  <c r="EJ238" i="16"/>
  <c r="EI238" i="16"/>
  <c r="EG238" i="16"/>
  <c r="DS238" i="16"/>
  <c r="DE238" i="16"/>
  <c r="CQ238" i="16"/>
  <c r="CB238" i="16"/>
  <c r="DC238" i="16"/>
  <c r="DV238" i="16"/>
  <c r="EA238" i="16"/>
  <c r="DZ238" i="16"/>
  <c r="DY238" i="16"/>
  <c r="DX238" i="16"/>
  <c r="DW238" i="16"/>
  <c r="DU238" i="16"/>
  <c r="DT238" i="16"/>
  <c r="DF238" i="16"/>
  <c r="CR238" i="16"/>
  <c r="CD238" i="16"/>
  <c r="BO238" i="16"/>
  <c r="CP238" i="16"/>
  <c r="DJ238" i="16"/>
  <c r="DN238" i="16"/>
  <c r="DM238" i="16"/>
  <c r="DL238" i="16"/>
  <c r="DK238" i="16"/>
  <c r="DI238" i="16"/>
  <c r="DH238" i="16"/>
  <c r="DG238" i="16"/>
  <c r="CS238" i="16"/>
  <c r="CE238" i="16"/>
  <c r="BQ238" i="16"/>
  <c r="BA238" i="16"/>
  <c r="CC238" i="16"/>
  <c r="BZ238" i="16"/>
  <c r="CA238" i="16"/>
  <c r="BY238" i="16"/>
  <c r="BX238" i="16"/>
  <c r="BW238" i="16"/>
  <c r="BV238" i="16"/>
  <c r="BU238" i="16"/>
  <c r="BT238" i="16"/>
  <c r="BF238" i="16"/>
  <c r="AR238" i="16"/>
  <c r="AC238" i="16"/>
  <c r="N238" i="16"/>
  <c r="AP272" i="16"/>
  <c r="CX272" i="16"/>
  <c r="DS272" i="16"/>
  <c r="AL272" i="16"/>
  <c r="BM272" i="16"/>
  <c r="BO272" i="16"/>
  <c r="BD272" i="16"/>
  <c r="AS272" i="16"/>
  <c r="AH272" i="16"/>
  <c r="W272" i="16"/>
  <c r="L272" i="16"/>
  <c r="EZ272" i="16"/>
  <c r="EO272" i="16"/>
  <c r="ED275" i="16"/>
  <c r="CZ275" i="16"/>
  <c r="EE275" i="16"/>
  <c r="EU275" i="16"/>
  <c r="J275" i="16"/>
  <c r="Y275" i="16"/>
  <c r="AN275" i="16"/>
  <c r="BD275" i="16"/>
  <c r="BS275" i="16"/>
  <c r="CW275" i="16"/>
  <c r="EA275" i="16"/>
  <c r="ET275" i="16"/>
  <c r="EN275" i="16"/>
  <c r="CN231" i="16"/>
  <c r="CY231" i="16"/>
  <c r="CO231" i="16"/>
  <c r="CD231" i="16"/>
  <c r="BS231" i="16"/>
  <c r="BH231" i="16"/>
  <c r="AW231" i="16"/>
  <c r="AL231" i="16"/>
  <c r="AM231" i="16"/>
  <c r="AN231" i="16"/>
  <c r="AO231" i="16"/>
  <c r="AP231" i="16"/>
  <c r="J205" i="16"/>
  <c r="CX205" i="16"/>
  <c r="DU205" i="16"/>
  <c r="DK205" i="16"/>
  <c r="CZ205" i="16"/>
  <c r="CO205" i="16"/>
  <c r="DN205" i="16"/>
  <c r="BH205" i="16"/>
  <c r="AW205" i="16"/>
  <c r="AX205" i="16"/>
  <c r="AY205" i="16"/>
  <c r="AZ205" i="16"/>
  <c r="DF89" i="16"/>
  <c r="CI89" i="16"/>
  <c r="CJ89" i="16"/>
  <c r="CK89" i="16"/>
  <c r="CL89" i="16"/>
  <c r="CM89" i="16"/>
  <c r="CN89" i="16"/>
  <c r="CC89" i="16"/>
  <c r="BR89" i="16"/>
  <c r="BG89" i="16"/>
  <c r="AV89" i="16"/>
  <c r="AK89" i="16"/>
  <c r="FD281" i="16"/>
  <c r="CK281" i="16" s="1"/>
  <c r="BX281" i="16"/>
  <c r="BW281" i="16"/>
  <c r="BV281" i="16"/>
  <c r="CF281" i="16"/>
  <c r="BS281" i="16"/>
  <c r="ET281" i="16"/>
  <c r="BL281" i="16"/>
  <c r="BK281" i="16"/>
  <c r="BJ281" i="16"/>
  <c r="BT281" i="16"/>
  <c r="CC281" i="16"/>
  <c r="BA281" i="16"/>
  <c r="DX281" i="16"/>
  <c r="AZ281" i="16"/>
  <c r="AY281" i="16"/>
  <c r="AX281" i="16"/>
  <c r="BH281" i="16"/>
  <c r="BQ281" i="16"/>
  <c r="AE281" i="16"/>
  <c r="DC281" i="16"/>
  <c r="AN281" i="16"/>
  <c r="AM281" i="16"/>
  <c r="AL281" i="16"/>
  <c r="AV281" i="16"/>
  <c r="BE281" i="16"/>
  <c r="AB281" i="16"/>
  <c r="AA281" i="16"/>
  <c r="Z281" i="16"/>
  <c r="AJ281" i="16"/>
  <c r="AS281" i="16"/>
  <c r="EV281" i="16"/>
  <c r="BO281" i="16"/>
  <c r="CZ281" i="16"/>
  <c r="P281" i="16"/>
  <c r="O281" i="16"/>
  <c r="N281" i="16"/>
  <c r="X281" i="16"/>
  <c r="AG281" i="16"/>
  <c r="EA281" i="16"/>
  <c r="AT281" i="16"/>
  <c r="ER281" i="16"/>
  <c r="EQ281" i="16"/>
  <c r="EP281" i="16"/>
  <c r="EZ281" i="16"/>
  <c r="L281" i="16"/>
  <c r="U281" i="16"/>
  <c r="DI281" i="16"/>
  <c r="Y281" i="16"/>
  <c r="EF281" i="16"/>
  <c r="EE281" i="16"/>
  <c r="ED281" i="16"/>
  <c r="EN281" i="16"/>
  <c r="EW281" i="16"/>
  <c r="I281" i="16"/>
  <c r="CM281" i="16"/>
  <c r="ES281" i="16"/>
  <c r="AQ281" i="16"/>
  <c r="DT281" i="16"/>
  <c r="DS281" i="16"/>
  <c r="DR281" i="16"/>
  <c r="EB281" i="16"/>
  <c r="EK281" i="16"/>
  <c r="EX281" i="16"/>
  <c r="BR281" i="16"/>
  <c r="DW281" i="16"/>
  <c r="V281" i="16"/>
  <c r="CJ281" i="16"/>
  <c r="CH281" i="16"/>
  <c r="CR281" i="16"/>
  <c r="DA281" i="16"/>
  <c r="CN281" i="16"/>
  <c r="H281" i="16"/>
  <c r="BN281" i="16"/>
  <c r="EI218" i="16"/>
  <c r="CL218" i="16"/>
  <c r="CB218" i="16"/>
  <c r="BQ218" i="16"/>
  <c r="CP218" i="16"/>
  <c r="CE218" i="16"/>
  <c r="BT218" i="16"/>
  <c r="BI218" i="16"/>
  <c r="AX218" i="16"/>
  <c r="AY218" i="16"/>
  <c r="AZ218" i="16"/>
  <c r="BA218" i="16"/>
  <c r="I140" i="10"/>
  <c r="H140" i="10"/>
  <c r="J140" i="10"/>
  <c r="G140" i="10"/>
  <c r="K140" i="10"/>
  <c r="BY232" i="16"/>
  <c r="CV232" i="16"/>
  <c r="CX232" i="16"/>
  <c r="CY232" i="16"/>
  <c r="CN232" i="16"/>
  <c r="CC232" i="16"/>
  <c r="BR232" i="16"/>
  <c r="BG232" i="16"/>
  <c r="AV232" i="16"/>
  <c r="AK232" i="16"/>
  <c r="Z232" i="16"/>
  <c r="AA232" i="16"/>
  <c r="I118" i="10"/>
  <c r="CE270" i="16"/>
  <c r="BQ270" i="16"/>
  <c r="BS270" i="16"/>
  <c r="BT270" i="16"/>
  <c r="BU270" i="16"/>
  <c r="BV270" i="16"/>
  <c r="BW270" i="16"/>
  <c r="BX270" i="16"/>
  <c r="BY270" i="16"/>
  <c r="BZ270" i="16"/>
  <c r="CB270" i="16"/>
  <c r="CP270" i="16"/>
  <c r="DW270" i="16"/>
  <c r="EJ204" i="16"/>
  <c r="BI204" i="16"/>
  <c r="EN204" i="16"/>
  <c r="AW204" i="16"/>
  <c r="CW204" i="16"/>
  <c r="K204" i="16"/>
  <c r="BB204" i="16"/>
  <c r="DE204" i="16"/>
  <c r="BF204" i="16"/>
  <c r="EM204" i="16"/>
  <c r="CJ204" i="16"/>
  <c r="AE204" i="16"/>
  <c r="CT99" i="16"/>
  <c r="O99" i="16"/>
  <c r="P99" i="16"/>
  <c r="Q99" i="16"/>
  <c r="R99" i="16"/>
  <c r="S99" i="16"/>
  <c r="T99" i="16"/>
  <c r="I99" i="16"/>
  <c r="EW99" i="16"/>
  <c r="EL99" i="16"/>
  <c r="EA99" i="16"/>
  <c r="DP99" i="16"/>
  <c r="DE99" i="16"/>
  <c r="CU210" i="16"/>
  <c r="P210" i="16"/>
  <c r="Q210" i="16"/>
  <c r="R210" i="16"/>
  <c r="S210" i="16"/>
  <c r="H210" i="16"/>
  <c r="EV210" i="16"/>
  <c r="EK210" i="16"/>
  <c r="DZ210" i="16"/>
  <c r="DO210" i="16"/>
  <c r="DD210" i="16"/>
  <c r="CS210" i="16"/>
  <c r="CH210" i="16"/>
  <c r="EU281" i="16"/>
  <c r="DL281" i="16"/>
  <c r="EY281" i="16"/>
  <c r="CX281" i="16"/>
  <c r="DV281" i="16"/>
  <c r="DM281" i="16"/>
  <c r="EL221" i="16"/>
  <c r="CU221" i="16"/>
  <c r="N212" i="16"/>
  <c r="H212" i="16"/>
  <c r="AL198" i="16"/>
  <c r="DK198" i="16"/>
  <c r="DL219" i="16"/>
  <c r="U277" i="16"/>
  <c r="EV209" i="16"/>
  <c r="CH209" i="16"/>
  <c r="N217" i="16"/>
  <c r="AC217" i="16"/>
  <c r="EY274" i="16"/>
  <c r="DU274" i="16"/>
  <c r="EC233" i="16"/>
  <c r="DL233" i="16"/>
  <c r="CV289" i="16"/>
  <c r="N285" i="16"/>
  <c r="DC285" i="16"/>
  <c r="CI285" i="16"/>
  <c r="FA225" i="16"/>
  <c r="EU225" i="16"/>
  <c r="CU273" i="16"/>
  <c r="CC273" i="16"/>
  <c r="DV236" i="16"/>
  <c r="BT236" i="16"/>
  <c r="CT238" i="16"/>
  <c r="DA238" i="16"/>
  <c r="BY201" i="16"/>
  <c r="AH201" i="16"/>
  <c r="EE201" i="16"/>
  <c r="FD289" i="16"/>
  <c r="CM289" i="16" s="1"/>
  <c r="ES289" i="16"/>
  <c r="EP289" i="16"/>
  <c r="EZ289" i="16"/>
  <c r="L289" i="16"/>
  <c r="W289" i="16"/>
  <c r="AH289" i="16"/>
  <c r="AS289" i="16"/>
  <c r="BB289" i="16"/>
  <c r="AW289" i="16"/>
  <c r="M289" i="16"/>
  <c r="DX289" i="16"/>
  <c r="DK289" i="16"/>
  <c r="EO289" i="16"/>
  <c r="EG289" i="16"/>
  <c r="ED289" i="16"/>
  <c r="EN289" i="16"/>
  <c r="EY289" i="16"/>
  <c r="K289" i="16"/>
  <c r="V289" i="16"/>
  <c r="AG289" i="16"/>
  <c r="AP289" i="16"/>
  <c r="S289" i="16"/>
  <c r="ER289" i="16"/>
  <c r="CG289" i="16"/>
  <c r="BL289" i="16"/>
  <c r="DU289" i="16"/>
  <c r="DR289" i="16"/>
  <c r="EB289" i="16"/>
  <c r="EM289" i="16"/>
  <c r="EX289" i="16"/>
  <c r="J289" i="16"/>
  <c r="U289" i="16"/>
  <c r="AD289" i="16"/>
  <c r="EC289" i="16"/>
  <c r="DQ289" i="16"/>
  <c r="AE289" i="16"/>
  <c r="O289" i="16"/>
  <c r="AQ289" i="16"/>
  <c r="DI289" i="16"/>
  <c r="DF289" i="16"/>
  <c r="DP289" i="16"/>
  <c r="EA289" i="16"/>
  <c r="EL289" i="16"/>
  <c r="EW289" i="16"/>
  <c r="I289" i="16"/>
  <c r="R289" i="16"/>
  <c r="CY289" i="16"/>
  <c r="DT289" i="16"/>
  <c r="DH289" i="16"/>
  <c r="EQ289" i="16"/>
  <c r="CW289" i="16"/>
  <c r="DD289" i="16"/>
  <c r="DO289" i="16"/>
  <c r="DZ289" i="16"/>
  <c r="EK289" i="16"/>
  <c r="ET289" i="16"/>
  <c r="EF289" i="16"/>
  <c r="BW289" i="16"/>
  <c r="BK289" i="16"/>
  <c r="CB289" i="16"/>
  <c r="BI289" i="16"/>
  <c r="CS289" i="16"/>
  <c r="CH289" i="16"/>
  <c r="CR289" i="16"/>
  <c r="DC289" i="16"/>
  <c r="DN289" i="16"/>
  <c r="DY289" i="16"/>
  <c r="EH289" i="16"/>
  <c r="DE289" i="16"/>
  <c r="AR289" i="16"/>
  <c r="AF289" i="16"/>
  <c r="AB289" i="16"/>
  <c r="H289" i="16"/>
  <c r="AZ289" i="16"/>
  <c r="BY289" i="16"/>
  <c r="BV289" i="16"/>
  <c r="CF289" i="16"/>
  <c r="CQ289" i="16"/>
  <c r="DB289" i="16"/>
  <c r="DM289" i="16"/>
  <c r="DV289" i="16"/>
  <c r="CA289" i="16"/>
  <c r="P289" i="16"/>
  <c r="EJ289" i="16"/>
  <c r="DS289" i="16"/>
  <c r="EV289" i="16"/>
  <c r="BM289" i="16"/>
  <c r="BJ289" i="16"/>
  <c r="BT289" i="16"/>
  <c r="CE289" i="16"/>
  <c r="CP289" i="16"/>
  <c r="DA289" i="16"/>
  <c r="DJ289" i="16"/>
  <c r="AY289" i="16"/>
  <c r="FA289" i="16"/>
  <c r="CJ289" i="16"/>
  <c r="BU289" i="16"/>
  <c r="DG289" i="16"/>
  <c r="BA289" i="16"/>
  <c r="AX289" i="16"/>
  <c r="BH289" i="16"/>
  <c r="BS289" i="16"/>
  <c r="CD289" i="16"/>
  <c r="CO289" i="16"/>
  <c r="T289" i="16"/>
  <c r="DW289" i="16"/>
  <c r="AM289" i="16"/>
  <c r="AA289" i="16"/>
  <c r="BD289" i="16"/>
  <c r="Q289" i="16"/>
  <c r="N289" i="16"/>
  <c r="X289" i="16"/>
  <c r="AI289" i="16"/>
  <c r="AT289" i="16"/>
  <c r="BE289" i="16"/>
  <c r="BN289" i="16"/>
  <c r="BX289" i="16"/>
  <c r="AN289" i="16"/>
  <c r="AK289" i="16"/>
  <c r="Y289" i="16"/>
  <c r="BC289" i="16"/>
  <c r="FD219" i="16"/>
  <c r="CN219" i="16" s="1"/>
  <c r="Z219" i="16"/>
  <c r="AK219" i="16"/>
  <c r="AV219" i="16"/>
  <c r="BG219" i="16"/>
  <c r="BR219" i="16"/>
  <c r="CC219" i="16"/>
  <c r="CY219" i="16"/>
  <c r="DT219" i="16"/>
  <c r="N219" i="16"/>
  <c r="Y219" i="16"/>
  <c r="AJ219" i="16"/>
  <c r="AU219" i="16"/>
  <c r="BF219" i="16"/>
  <c r="BQ219" i="16"/>
  <c r="CB219" i="16"/>
  <c r="CI219" i="16"/>
  <c r="DH219" i="16"/>
  <c r="EP219" i="16"/>
  <c r="FA219" i="16"/>
  <c r="M219" i="16"/>
  <c r="X219" i="16"/>
  <c r="AI219" i="16"/>
  <c r="AT219" i="16"/>
  <c r="BE219" i="16"/>
  <c r="BP219" i="16"/>
  <c r="CA219" i="16"/>
  <c r="BZ219" i="16"/>
  <c r="BY219" i="16"/>
  <c r="BW219" i="16"/>
  <c r="CV219" i="16"/>
  <c r="ED219" i="16"/>
  <c r="EO219" i="16"/>
  <c r="EZ219" i="16"/>
  <c r="L219" i="16"/>
  <c r="W219" i="16"/>
  <c r="AH219" i="16"/>
  <c r="AS219" i="16"/>
  <c r="BD219" i="16"/>
  <c r="BO219" i="16"/>
  <c r="BN219" i="16"/>
  <c r="BM219" i="16"/>
  <c r="BK219" i="16"/>
  <c r="CJ219" i="16"/>
  <c r="DR219" i="16"/>
  <c r="EC219" i="16"/>
  <c r="EN219" i="16"/>
  <c r="EY219" i="16"/>
  <c r="K219" i="16"/>
  <c r="V219" i="16"/>
  <c r="AG219" i="16"/>
  <c r="AR219" i="16"/>
  <c r="BC219" i="16"/>
  <c r="BB219" i="16"/>
  <c r="BA219" i="16"/>
  <c r="AY219" i="16"/>
  <c r="BX219" i="16"/>
  <c r="DF219" i="16"/>
  <c r="DQ219" i="16"/>
  <c r="EB219" i="16"/>
  <c r="EM219" i="16"/>
  <c r="EX219" i="16"/>
  <c r="J219" i="16"/>
  <c r="U219" i="16"/>
  <c r="AF219" i="16"/>
  <c r="AQ219" i="16"/>
  <c r="AP219" i="16"/>
  <c r="AO219" i="16"/>
  <c r="AM219" i="16"/>
  <c r="BL219" i="16"/>
  <c r="DE219" i="16"/>
  <c r="DP219" i="16"/>
  <c r="EA219" i="16"/>
  <c r="EL219" i="16"/>
  <c r="EW219" i="16"/>
  <c r="I219" i="16"/>
  <c r="T219" i="16"/>
  <c r="AE219" i="16"/>
  <c r="AD219" i="16"/>
  <c r="AC219" i="16"/>
  <c r="AA219" i="16"/>
  <c r="AZ219" i="16"/>
  <c r="CH219" i="16"/>
  <c r="DD219" i="16"/>
  <c r="DO219" i="16"/>
  <c r="DZ219" i="16"/>
  <c r="EK219" i="16"/>
  <c r="EV219" i="16"/>
  <c r="H219" i="16"/>
  <c r="S219" i="16"/>
  <c r="R219" i="16"/>
  <c r="Q219" i="16"/>
  <c r="O219" i="16"/>
  <c r="AN219" i="16"/>
  <c r="BV219" i="16"/>
  <c r="CG219" i="16"/>
  <c r="DC219" i="16"/>
  <c r="DN219" i="16"/>
  <c r="DY219" i="16"/>
  <c r="EJ219" i="16"/>
  <c r="EU219" i="16"/>
  <c r="ET219" i="16"/>
  <c r="ES219" i="16"/>
  <c r="EQ219" i="16"/>
  <c r="AB219" i="16"/>
  <c r="AL219" i="16"/>
  <c r="AW219" i="16"/>
  <c r="BH219" i="16"/>
  <c r="BS219" i="16"/>
  <c r="CD219" i="16"/>
  <c r="CO219" i="16"/>
  <c r="CZ219" i="16"/>
  <c r="DK219" i="16"/>
  <c r="DJ219" i="16"/>
  <c r="DI219" i="16"/>
  <c r="DG219" i="16"/>
  <c r="EF219" i="16"/>
  <c r="FD277" i="16"/>
  <c r="CI277" i="16" s="1"/>
  <c r="CL277" i="16"/>
  <c r="CK277" i="16"/>
  <c r="AY277" i="16"/>
  <c r="BI277" i="16"/>
  <c r="BT277" i="16"/>
  <c r="CD277" i="16"/>
  <c r="DO277" i="16"/>
  <c r="DL277" i="16"/>
  <c r="DF277" i="16"/>
  <c r="DA277" i="16"/>
  <c r="CV277" i="16"/>
  <c r="EV277" i="16"/>
  <c r="H277" i="16"/>
  <c r="BZ277" i="16"/>
  <c r="BY277" i="16"/>
  <c r="AM277" i="16"/>
  <c r="AW277" i="16"/>
  <c r="BH277" i="16"/>
  <c r="BR277" i="16"/>
  <c r="CN277" i="16"/>
  <c r="CH277" i="16"/>
  <c r="CC277" i="16"/>
  <c r="BX277" i="16"/>
  <c r="BS277" i="16"/>
  <c r="DR277" i="16"/>
  <c r="BN277" i="16"/>
  <c r="BM277" i="16"/>
  <c r="AA277" i="16"/>
  <c r="AK277" i="16"/>
  <c r="AV277" i="16"/>
  <c r="BF277" i="16"/>
  <c r="BL277" i="16"/>
  <c r="BG277" i="16"/>
  <c r="BD277" i="16"/>
  <c r="AZ277" i="16"/>
  <c r="AU277" i="16"/>
  <c r="CO277" i="16"/>
  <c r="BB277" i="16"/>
  <c r="BA277" i="16"/>
  <c r="O277" i="16"/>
  <c r="Y277" i="16"/>
  <c r="AJ277" i="16"/>
  <c r="AT277" i="16"/>
  <c r="AO277" i="16"/>
  <c r="AL277" i="16"/>
  <c r="AH277" i="16"/>
  <c r="AF277" i="16"/>
  <c r="AC277" i="16"/>
  <c r="BO277" i="16"/>
  <c r="AP277" i="16"/>
  <c r="EQ277" i="16"/>
  <c r="FA277" i="16"/>
  <c r="M277" i="16"/>
  <c r="X277" i="16"/>
  <c r="EU277" i="16"/>
  <c r="V277" i="16"/>
  <c r="T277" i="16"/>
  <c r="Q277" i="16"/>
  <c r="N277" i="16"/>
  <c r="J277" i="16"/>
  <c r="AQ277" i="16"/>
  <c r="AD277" i="16"/>
  <c r="EE277" i="16"/>
  <c r="EO277" i="16"/>
  <c r="EZ277" i="16"/>
  <c r="L277" i="16"/>
  <c r="EI277" i="16"/>
  <c r="EP277" i="16"/>
  <c r="EK277" i="16"/>
  <c r="EF277" i="16"/>
  <c r="EA277" i="16"/>
  <c r="EY277" i="16"/>
  <c r="W277" i="16"/>
  <c r="R277" i="16"/>
  <c r="DS277" i="16"/>
  <c r="EC277" i="16"/>
  <c r="EN277" i="16"/>
  <c r="EX277" i="16"/>
  <c r="DW277" i="16"/>
  <c r="DM277" i="16"/>
  <c r="DH277" i="16"/>
  <c r="DC277" i="16"/>
  <c r="CZ277" i="16"/>
  <c r="DX277" i="16"/>
  <c r="EW277" i="16"/>
  <c r="ET277" i="16"/>
  <c r="ES277" i="16"/>
  <c r="DG277" i="16"/>
  <c r="DQ277" i="16"/>
  <c r="EB277" i="16"/>
  <c r="EL277" i="16"/>
  <c r="DK277" i="16"/>
  <c r="CJ277" i="16"/>
  <c r="CE277" i="16"/>
  <c r="CB277" i="16"/>
  <c r="BV277" i="16"/>
  <c r="CT277" i="16"/>
  <c r="DT277" i="16"/>
  <c r="EH277" i="16"/>
  <c r="EG277" i="16"/>
  <c r="CU277" i="16"/>
  <c r="DE277" i="16"/>
  <c r="DP277" i="16"/>
  <c r="DZ277" i="16"/>
  <c r="CY277" i="16"/>
  <c r="BJ277" i="16"/>
  <c r="BE277" i="16"/>
  <c r="BC277" i="16"/>
  <c r="AX277" i="16"/>
  <c r="BQ277" i="16"/>
  <c r="CQ277" i="16"/>
  <c r="CX277" i="16"/>
  <c r="CW277" i="16"/>
  <c r="BK277" i="16"/>
  <c r="BU277" i="16"/>
  <c r="CF277" i="16"/>
  <c r="CP277" i="16"/>
  <c r="ER277" i="16"/>
  <c r="EM277" i="16"/>
  <c r="EJ277" i="16"/>
  <c r="ED277" i="16"/>
  <c r="DY277" i="16"/>
  <c r="I277" i="16"/>
  <c r="Z277" i="16"/>
  <c r="G137" i="10"/>
  <c r="J124" i="10"/>
  <c r="H124" i="10"/>
  <c r="K124" i="10"/>
  <c r="G124" i="10"/>
  <c r="I124" i="10"/>
  <c r="EA230" i="16"/>
  <c r="DB230" i="16"/>
  <c r="CR230" i="16"/>
  <c r="CG230" i="16"/>
  <c r="BV230" i="16"/>
  <c r="BW230" i="16"/>
  <c r="BX230" i="16"/>
  <c r="BY230" i="16"/>
  <c r="BZ230" i="16"/>
  <c r="CA230" i="16"/>
  <c r="BP230" i="16"/>
  <c r="BE230" i="16"/>
  <c r="FD227" i="16"/>
  <c r="CK227" i="16" s="1"/>
  <c r="BZ227" i="16"/>
  <c r="CF227" i="16"/>
  <c r="EX227" i="16"/>
  <c r="EI227" i="16"/>
  <c r="DS227" i="16"/>
  <c r="DC227" i="16"/>
  <c r="CN227" i="16"/>
  <c r="BX227" i="16"/>
  <c r="BJ227" i="16"/>
  <c r="AV227" i="16"/>
  <c r="AH227" i="16"/>
  <c r="AF227" i="16"/>
  <c r="BN227" i="16"/>
  <c r="EY227" i="16"/>
  <c r="EJ227" i="16"/>
  <c r="DT227" i="16"/>
  <c r="DE227" i="16"/>
  <c r="CO227" i="16"/>
  <c r="BY227" i="16"/>
  <c r="BK227" i="16"/>
  <c r="AW227" i="16"/>
  <c r="AI227" i="16"/>
  <c r="U227" i="16"/>
  <c r="S227" i="16"/>
  <c r="BB227" i="16"/>
  <c r="EK227" i="16"/>
  <c r="DU227" i="16"/>
  <c r="DF227" i="16"/>
  <c r="CP227" i="16"/>
  <c r="CA227" i="16"/>
  <c r="BL227" i="16"/>
  <c r="AX227" i="16"/>
  <c r="AJ227" i="16"/>
  <c r="V227" i="16"/>
  <c r="H227" i="16"/>
  <c r="BG227" i="16"/>
  <c r="AP227" i="16"/>
  <c r="DW227" i="16"/>
  <c r="DG227" i="16"/>
  <c r="CQ227" i="16"/>
  <c r="CB227" i="16"/>
  <c r="BM227" i="16"/>
  <c r="AY227" i="16"/>
  <c r="AK227" i="16"/>
  <c r="W227" i="16"/>
  <c r="I227" i="16"/>
  <c r="FA227" i="16"/>
  <c r="AT227" i="16"/>
  <c r="AD227" i="16"/>
  <c r="DH227" i="16"/>
  <c r="CS227" i="16"/>
  <c r="CC227" i="16"/>
  <c r="BO227" i="16"/>
  <c r="AZ227" i="16"/>
  <c r="AL227" i="16"/>
  <c r="X227" i="16"/>
  <c r="J227" i="16"/>
  <c r="EO227" i="16"/>
  <c r="EL227" i="16"/>
  <c r="AG227" i="16"/>
  <c r="R227" i="16"/>
  <c r="CT227" i="16"/>
  <c r="CD227" i="16"/>
  <c r="BP227" i="16"/>
  <c r="BA227" i="16"/>
  <c r="AM227" i="16"/>
  <c r="Y227" i="16"/>
  <c r="K227" i="16"/>
  <c r="EP227" i="16"/>
  <c r="DZ227" i="16"/>
  <c r="DX227" i="16"/>
  <c r="T227" i="16"/>
  <c r="ET227" i="16"/>
  <c r="EZ227" i="16"/>
  <c r="CE227" i="16"/>
  <c r="BQ227" i="16"/>
  <c r="BC227" i="16"/>
  <c r="AN227" i="16"/>
  <c r="Z227" i="16"/>
  <c r="L227" i="16"/>
  <c r="EQ227" i="16"/>
  <c r="EA227" i="16"/>
  <c r="DL227" i="16"/>
  <c r="DI227" i="16"/>
  <c r="EM227" i="16"/>
  <c r="EH227" i="16"/>
  <c r="EN227" i="16"/>
  <c r="BR227" i="16"/>
  <c r="BD227" i="16"/>
  <c r="AO227" i="16"/>
  <c r="AA227" i="16"/>
  <c r="M227" i="16"/>
  <c r="ER227" i="16"/>
  <c r="EC227" i="16"/>
  <c r="DM227" i="16"/>
  <c r="CW227" i="16"/>
  <c r="CU227" i="16"/>
  <c r="DY227" i="16"/>
  <c r="DV227" i="16"/>
  <c r="EB227" i="16"/>
  <c r="BE227" i="16"/>
  <c r="AQ227" i="16"/>
  <c r="AB227" i="16"/>
  <c r="N227" i="16"/>
  <c r="ES227" i="16"/>
  <c r="ED227" i="16"/>
  <c r="DN227" i="16"/>
  <c r="CY227" i="16"/>
  <c r="CI227" i="16"/>
  <c r="CG227" i="16"/>
  <c r="DK227" i="16"/>
  <c r="CL227" i="16"/>
  <c r="CR227" i="16"/>
  <c r="Q227" i="16"/>
  <c r="EW227" i="16"/>
  <c r="EG227" i="16"/>
  <c r="DR227" i="16"/>
  <c r="DB227" i="16"/>
  <c r="CM227" i="16"/>
  <c r="BW227" i="16"/>
  <c r="BI227" i="16"/>
  <c r="AU227" i="16"/>
  <c r="AS227" i="16"/>
  <c r="BT227" i="16"/>
  <c r="H145" i="10"/>
  <c r="J145" i="10"/>
  <c r="K145" i="10"/>
  <c r="G145" i="10"/>
  <c r="I145" i="10"/>
  <c r="CJ272" i="16"/>
  <c r="AA272" i="16"/>
  <c r="AM272" i="16"/>
  <c r="AX272" i="16"/>
  <c r="BY272" i="16"/>
  <c r="CA272" i="16"/>
  <c r="BP272" i="16"/>
  <c r="BE272" i="16"/>
  <c r="AT272" i="16"/>
  <c r="AI272" i="16"/>
  <c r="X272" i="16"/>
  <c r="M272" i="16"/>
  <c r="FA272" i="16"/>
  <c r="ER275" i="16"/>
  <c r="DN275" i="16"/>
  <c r="ES275" i="16"/>
  <c r="I275" i="16"/>
  <c r="W275" i="16"/>
  <c r="AM275" i="16"/>
  <c r="BC275" i="16"/>
  <c r="BR275" i="16"/>
  <c r="CH275" i="16"/>
  <c r="DL275" i="16"/>
  <c r="EP275" i="16"/>
  <c r="L275" i="16"/>
  <c r="EZ275" i="16"/>
  <c r="CZ231" i="16"/>
  <c r="DK231" i="16"/>
  <c r="DA231" i="16"/>
  <c r="CP231" i="16"/>
  <c r="CE231" i="16"/>
  <c r="BT231" i="16"/>
  <c r="BI231" i="16"/>
  <c r="AX231" i="16"/>
  <c r="AY231" i="16"/>
  <c r="AZ231" i="16"/>
  <c r="BA231" i="16"/>
  <c r="BB231" i="16"/>
  <c r="AP205" i="16"/>
  <c r="R205" i="16"/>
  <c r="AD205" i="16"/>
  <c r="DW205" i="16"/>
  <c r="DL205" i="16"/>
  <c r="DA205" i="16"/>
  <c r="DZ205" i="16"/>
  <c r="BT205" i="16"/>
  <c r="BI205" i="16"/>
  <c r="BJ205" i="16"/>
  <c r="BK205" i="16"/>
  <c r="BL205" i="16"/>
  <c r="DR89" i="16"/>
  <c r="CU89" i="16"/>
  <c r="CV89" i="16"/>
  <c r="CW89" i="16"/>
  <c r="CX89" i="16"/>
  <c r="CY89" i="16"/>
  <c r="CZ89" i="16"/>
  <c r="CO89" i="16"/>
  <c r="CD89" i="16"/>
  <c r="BS89" i="16"/>
  <c r="BH89" i="16"/>
  <c r="AW89" i="16"/>
  <c r="I188" i="10"/>
  <c r="K188" i="10"/>
  <c r="J188" i="10"/>
  <c r="H188" i="10"/>
  <c r="G188" i="10"/>
  <c r="V218" i="16"/>
  <c r="CX218" i="16"/>
  <c r="CN218" i="16"/>
  <c r="CC218" i="16"/>
  <c r="DB218" i="16"/>
  <c r="CQ218" i="16"/>
  <c r="CF218" i="16"/>
  <c r="BU218" i="16"/>
  <c r="BJ218" i="16"/>
  <c r="BK218" i="16"/>
  <c r="BL218" i="16"/>
  <c r="BM218" i="16"/>
  <c r="CK232" i="16"/>
  <c r="DH232" i="16"/>
  <c r="DJ232" i="16"/>
  <c r="DK232" i="16"/>
  <c r="CZ232" i="16"/>
  <c r="CO232" i="16"/>
  <c r="CD232" i="16"/>
  <c r="BS232" i="16"/>
  <c r="BH232" i="16"/>
  <c r="AW232" i="16"/>
  <c r="AL232" i="16"/>
  <c r="AM232" i="16"/>
  <c r="H118" i="10"/>
  <c r="K134" i="10"/>
  <c r="CR270" i="16"/>
  <c r="CD270" i="16"/>
  <c r="CF270" i="16"/>
  <c r="CG270" i="16"/>
  <c r="CH270" i="16"/>
  <c r="CI270" i="16"/>
  <c r="CJ270" i="16"/>
  <c r="CK270" i="16"/>
  <c r="CL270" i="16"/>
  <c r="CN270" i="16"/>
  <c r="CO270" i="16"/>
  <c r="DC270" i="16"/>
  <c r="EI270" i="16"/>
  <c r="O204" i="16"/>
  <c r="BY204" i="16"/>
  <c r="T204" i="16"/>
  <c r="BM204" i="16"/>
  <c r="DU204" i="16"/>
  <c r="X204" i="16"/>
  <c r="BS204" i="16"/>
  <c r="EC204" i="16"/>
  <c r="BR204" i="16"/>
  <c r="EY204" i="16"/>
  <c r="CV204" i="16"/>
  <c r="AQ204" i="16"/>
  <c r="K120" i="10"/>
  <c r="DR99" i="16"/>
  <c r="AA99" i="16"/>
  <c r="AB99" i="16"/>
  <c r="AC99" i="16"/>
  <c r="AD99" i="16"/>
  <c r="AE99" i="16"/>
  <c r="AF99" i="16"/>
  <c r="U99" i="16"/>
  <c r="J99" i="16"/>
  <c r="EX99" i="16"/>
  <c r="EM99" i="16"/>
  <c r="EB99" i="16"/>
  <c r="DQ99" i="16"/>
  <c r="CI210" i="16"/>
  <c r="AB210" i="16"/>
  <c r="AC210" i="16"/>
  <c r="AD210" i="16"/>
  <c r="AE210" i="16"/>
  <c r="T210" i="16"/>
  <c r="I210" i="16"/>
  <c r="EW210" i="16"/>
  <c r="EL210" i="16"/>
  <c r="EA210" i="16"/>
  <c r="DP210" i="16"/>
  <c r="DE210" i="16"/>
  <c r="CT210" i="16"/>
  <c r="BY281" i="16"/>
  <c r="AI281" i="16"/>
  <c r="R281" i="16"/>
  <c r="DQ281" i="16"/>
  <c r="EO281" i="16"/>
  <c r="DY281" i="16"/>
  <c r="I221" i="16"/>
  <c r="DG221" i="16"/>
  <c r="CZ227" i="16"/>
  <c r="AR227" i="16"/>
  <c r="DA212" i="16"/>
  <c r="EP212" i="16"/>
  <c r="EJ212" i="16"/>
  <c r="DE198" i="16"/>
  <c r="DX219" i="16"/>
  <c r="BJ219" i="16"/>
  <c r="AN277" i="16"/>
  <c r="DU277" i="16"/>
  <c r="I209" i="16"/>
  <c r="CT209" i="16"/>
  <c r="AU217" i="16"/>
  <c r="AO217" i="16"/>
  <c r="L274" i="16"/>
  <c r="EG274" i="16"/>
  <c r="EO233" i="16"/>
  <c r="DX233" i="16"/>
  <c r="EU289" i="16"/>
  <c r="CC289" i="16"/>
  <c r="Q285" i="16"/>
  <c r="EA285" i="16"/>
  <c r="CU285" i="16"/>
  <c r="N225" i="16"/>
  <c r="DG273" i="16"/>
  <c r="CO273" i="16"/>
  <c r="EH236" i="16"/>
  <c r="CF236" i="16"/>
  <c r="BP238" i="16"/>
  <c r="CH238" i="16"/>
  <c r="CL238" i="16"/>
  <c r="AZ201" i="16"/>
  <c r="K201" i="16"/>
  <c r="D102" i="10"/>
  <c r="FB194" i="16"/>
  <c r="I184" i="10"/>
  <c r="K184" i="10"/>
  <c r="G184" i="10"/>
  <c r="H184" i="10"/>
  <c r="J184" i="10"/>
  <c r="I137" i="10"/>
  <c r="EM230" i="16"/>
  <c r="DN230" i="16"/>
  <c r="DD230" i="16"/>
  <c r="CS230" i="16"/>
  <c r="CH230" i="16"/>
  <c r="CI230" i="16"/>
  <c r="CJ230" i="16"/>
  <c r="CK230" i="16"/>
  <c r="CL230" i="16"/>
  <c r="CM230" i="16"/>
  <c r="CB230" i="16"/>
  <c r="BQ230" i="16"/>
  <c r="L47" i="10"/>
  <c r="J47" i="10"/>
  <c r="P47" i="10"/>
  <c r="I47" i="10"/>
  <c r="G47" i="10"/>
  <c r="S47" i="10"/>
  <c r="R47" i="10"/>
  <c r="N47" i="10"/>
  <c r="H47" i="10"/>
  <c r="K47" i="10"/>
  <c r="M47" i="10"/>
  <c r="Q47" i="10"/>
  <c r="O47" i="10"/>
  <c r="FD225" i="16"/>
  <c r="CT225" i="16" s="1"/>
  <c r="DL225" i="16"/>
  <c r="DW225" i="16"/>
  <c r="DV225" i="16"/>
  <c r="DU225" i="16"/>
  <c r="DT225" i="16"/>
  <c r="DS225" i="16"/>
  <c r="DR225" i="16"/>
  <c r="EC225" i="16"/>
  <c r="EN225" i="16"/>
  <c r="EY225" i="16"/>
  <c r="K225" i="16"/>
  <c r="U225" i="16"/>
  <c r="DN225" i="16"/>
  <c r="CZ225" i="16"/>
  <c r="DK225" i="16"/>
  <c r="DJ225" i="16"/>
  <c r="DI225" i="16"/>
  <c r="DH225" i="16"/>
  <c r="DG225" i="16"/>
  <c r="DF225" i="16"/>
  <c r="DQ225" i="16"/>
  <c r="EB225" i="16"/>
  <c r="EM225" i="16"/>
  <c r="EW225" i="16"/>
  <c r="I225" i="16"/>
  <c r="DB225" i="16"/>
  <c r="CN225" i="16"/>
  <c r="CY225" i="16"/>
  <c r="CX225" i="16"/>
  <c r="CW225" i="16"/>
  <c r="CV225" i="16"/>
  <c r="CU225" i="16"/>
  <c r="DE225" i="16"/>
  <c r="DP225" i="16"/>
  <c r="EA225" i="16"/>
  <c r="EK225" i="16"/>
  <c r="CD225" i="16"/>
  <c r="CP225" i="16"/>
  <c r="CB225" i="16"/>
  <c r="CM225" i="16"/>
  <c r="CL225" i="16"/>
  <c r="CK225" i="16"/>
  <c r="CJ225" i="16"/>
  <c r="CI225" i="16"/>
  <c r="CH225" i="16"/>
  <c r="CS225" i="16"/>
  <c r="DD225" i="16"/>
  <c r="DO225" i="16"/>
  <c r="DY225" i="16"/>
  <c r="BR225" i="16"/>
  <c r="BP225" i="16"/>
  <c r="CA225" i="16"/>
  <c r="BZ225" i="16"/>
  <c r="BY225" i="16"/>
  <c r="BX225" i="16"/>
  <c r="BW225" i="16"/>
  <c r="BV225" i="16"/>
  <c r="CG225" i="16"/>
  <c r="CR225" i="16"/>
  <c r="DC225" i="16"/>
  <c r="DM225" i="16"/>
  <c r="BF225" i="16"/>
  <c r="BD225" i="16"/>
  <c r="BO225" i="16"/>
  <c r="BN225" i="16"/>
  <c r="BM225" i="16"/>
  <c r="BL225" i="16"/>
  <c r="BK225" i="16"/>
  <c r="BJ225" i="16"/>
  <c r="BU225" i="16"/>
  <c r="CF225" i="16"/>
  <c r="CQ225" i="16"/>
  <c r="DA225" i="16"/>
  <c r="AT225" i="16"/>
  <c r="AR225" i="16"/>
  <c r="BC225" i="16"/>
  <c r="BB225" i="16"/>
  <c r="BA225" i="16"/>
  <c r="AZ225" i="16"/>
  <c r="AY225" i="16"/>
  <c r="AX225" i="16"/>
  <c r="BI225" i="16"/>
  <c r="BT225" i="16"/>
  <c r="CE225" i="16"/>
  <c r="AH225" i="16"/>
  <c r="AF225" i="16"/>
  <c r="AQ225" i="16"/>
  <c r="AP225" i="16"/>
  <c r="AO225" i="16"/>
  <c r="AN225" i="16"/>
  <c r="AM225" i="16"/>
  <c r="AL225" i="16"/>
  <c r="AW225" i="16"/>
  <c r="BH225" i="16"/>
  <c r="BS225" i="16"/>
  <c r="CC225" i="16"/>
  <c r="V225" i="16"/>
  <c r="T225" i="16"/>
  <c r="AE225" i="16"/>
  <c r="AD225" i="16"/>
  <c r="AC225" i="16"/>
  <c r="AB225" i="16"/>
  <c r="AA225" i="16"/>
  <c r="Z225" i="16"/>
  <c r="AK225" i="16"/>
  <c r="AV225" i="16"/>
  <c r="BG225" i="16"/>
  <c r="BQ225" i="16"/>
  <c r="EX225" i="16"/>
  <c r="DX225" i="16"/>
  <c r="EI225" i="16"/>
  <c r="EH225" i="16"/>
  <c r="EG225" i="16"/>
  <c r="EF225" i="16"/>
  <c r="EE225" i="16"/>
  <c r="ED225" i="16"/>
  <c r="EO225" i="16"/>
  <c r="EZ225" i="16"/>
  <c r="L225" i="16"/>
  <c r="W225" i="16"/>
  <c r="AG225" i="16"/>
  <c r="DZ225" i="16"/>
  <c r="EH272" i="16"/>
  <c r="BK272" i="16"/>
  <c r="BX272" i="16"/>
  <c r="BJ272" i="16"/>
  <c r="CK272" i="16"/>
  <c r="CM272" i="16"/>
  <c r="CB272" i="16"/>
  <c r="BQ272" i="16"/>
  <c r="BF272" i="16"/>
  <c r="AU272" i="16"/>
  <c r="AJ272" i="16"/>
  <c r="Y272" i="16"/>
  <c r="S275" i="16"/>
  <c r="EC275" i="16"/>
  <c r="H275" i="16"/>
  <c r="V275" i="16"/>
  <c r="AL275" i="16"/>
  <c r="BA275" i="16"/>
  <c r="BQ275" i="16"/>
  <c r="CG275" i="16"/>
  <c r="CV275" i="16"/>
  <c r="DZ275" i="16"/>
  <c r="AD275" i="16"/>
  <c r="X275" i="16"/>
  <c r="DL231" i="16"/>
  <c r="DW231" i="16"/>
  <c r="DM231" i="16"/>
  <c r="DB231" i="16"/>
  <c r="CQ231" i="16"/>
  <c r="CF231" i="16"/>
  <c r="BU231" i="16"/>
  <c r="BJ231" i="16"/>
  <c r="BK231" i="16"/>
  <c r="BL231" i="16"/>
  <c r="BM231" i="16"/>
  <c r="BN231" i="16"/>
  <c r="J139" i="10"/>
  <c r="G139" i="10"/>
  <c r="I139" i="10"/>
  <c r="H139" i="10"/>
  <c r="K139" i="10"/>
  <c r="CL205" i="16"/>
  <c r="BG205" i="16"/>
  <c r="BY205" i="16"/>
  <c r="EI205" i="16"/>
  <c r="DX205" i="16"/>
  <c r="DM205" i="16"/>
  <c r="EL205" i="16"/>
  <c r="CF205" i="16"/>
  <c r="BU205" i="16"/>
  <c r="BV205" i="16"/>
  <c r="BW205" i="16"/>
  <c r="BX205" i="16"/>
  <c r="ED89" i="16"/>
  <c r="DG89" i="16"/>
  <c r="DH89" i="16"/>
  <c r="DI89" i="16"/>
  <c r="DJ89" i="16"/>
  <c r="DK89" i="16"/>
  <c r="DL89" i="16"/>
  <c r="DA89" i="16"/>
  <c r="CP89" i="16"/>
  <c r="CE89" i="16"/>
  <c r="BT89" i="16"/>
  <c r="BI89" i="16"/>
  <c r="EU218" i="16"/>
  <c r="DJ218" i="16"/>
  <c r="CZ218" i="16"/>
  <c r="CO218" i="16"/>
  <c r="DN218" i="16"/>
  <c r="DC218" i="16"/>
  <c r="CR218" i="16"/>
  <c r="CG218" i="16"/>
  <c r="BV218" i="16"/>
  <c r="BW218" i="16"/>
  <c r="BX218" i="16"/>
  <c r="BY218" i="16"/>
  <c r="I127" i="10"/>
  <c r="G127" i="10"/>
  <c r="J127" i="10"/>
  <c r="K127" i="10"/>
  <c r="H127" i="10"/>
  <c r="CW232" i="16"/>
  <c r="DT232" i="16"/>
  <c r="DV232" i="16"/>
  <c r="DW232" i="16"/>
  <c r="DL232" i="16"/>
  <c r="DA232" i="16"/>
  <c r="CP232" i="16"/>
  <c r="CE232" i="16"/>
  <c r="BT232" i="16"/>
  <c r="BI232" i="16"/>
  <c r="AX232" i="16"/>
  <c r="AY232" i="16"/>
  <c r="G118" i="10"/>
  <c r="H134" i="10"/>
  <c r="DE270" i="16"/>
  <c r="CQ270" i="16"/>
  <c r="CS270" i="16"/>
  <c r="CT270" i="16"/>
  <c r="CU270" i="16"/>
  <c r="CV270" i="16"/>
  <c r="CW270" i="16"/>
  <c r="CX270" i="16"/>
  <c r="CZ270" i="16"/>
  <c r="DA270" i="16"/>
  <c r="DB270" i="16"/>
  <c r="DP270" i="16"/>
  <c r="EU270" i="16"/>
  <c r="H122" i="10"/>
  <c r="J122" i="10"/>
  <c r="I122" i="10"/>
  <c r="K122" i="10"/>
  <c r="G122" i="10"/>
  <c r="AB204" i="16"/>
  <c r="CQ204" i="16"/>
  <c r="AG204" i="16"/>
  <c r="CC204" i="16"/>
  <c r="ES204" i="16"/>
  <c r="AK204" i="16"/>
  <c r="CH204" i="16"/>
  <c r="FA204" i="16"/>
  <c r="CD204" i="16"/>
  <c r="CI204" i="16"/>
  <c r="DH204" i="16"/>
  <c r="BC204" i="16"/>
  <c r="G120" i="10"/>
  <c r="ED99" i="16"/>
  <c r="AM99" i="16"/>
  <c r="AN99" i="16"/>
  <c r="AO99" i="16"/>
  <c r="AP99" i="16"/>
  <c r="AQ99" i="16"/>
  <c r="AR99" i="16"/>
  <c r="AG99" i="16"/>
  <c r="V99" i="16"/>
  <c r="K99" i="16"/>
  <c r="EY99" i="16"/>
  <c r="EN99" i="16"/>
  <c r="EC99" i="16"/>
  <c r="DG210" i="16"/>
  <c r="AN210" i="16"/>
  <c r="AO210" i="16"/>
  <c r="AP210" i="16"/>
  <c r="AQ210" i="16"/>
  <c r="AF210" i="16"/>
  <c r="U210" i="16"/>
  <c r="J210" i="16"/>
  <c r="EX210" i="16"/>
  <c r="EM210" i="16"/>
  <c r="EB210" i="16"/>
  <c r="DQ210" i="16"/>
  <c r="DF210" i="16"/>
  <c r="FA281" i="16"/>
  <c r="DN281" i="16"/>
  <c r="AK281" i="16"/>
  <c r="EL281" i="16"/>
  <c r="W281" i="16"/>
  <c r="DD281" i="16"/>
  <c r="EK221" i="16"/>
  <c r="CV221" i="16"/>
  <c r="DA227" i="16"/>
  <c r="DD227" i="16"/>
  <c r="DM212" i="16"/>
  <c r="O212" i="16"/>
  <c r="EV212" i="16"/>
  <c r="DQ198" i="16"/>
  <c r="ER219" i="16"/>
  <c r="DA219" i="16"/>
  <c r="AR277" i="16"/>
  <c r="CA277" i="16"/>
  <c r="DJ277" i="16"/>
  <c r="EK209" i="16"/>
  <c r="CI209" i="16"/>
  <c r="X217" i="16"/>
  <c r="AD217" i="16"/>
  <c r="EN274" i="16"/>
  <c r="DV274" i="16"/>
  <c r="DS233" i="16"/>
  <c r="DA233" i="16"/>
  <c r="BO289" i="16"/>
  <c r="BF289" i="16"/>
  <c r="R285" i="16"/>
  <c r="DT285" i="16"/>
  <c r="EL225" i="16"/>
  <c r="EP225" i="16"/>
  <c r="EJ225" i="16"/>
  <c r="CV273" i="16"/>
  <c r="BR273" i="16"/>
  <c r="DW236" i="16"/>
  <c r="BI236" i="16"/>
  <c r="BC238" i="16"/>
  <c r="CU238" i="16"/>
  <c r="CX238" i="16"/>
  <c r="BL201" i="16"/>
  <c r="K194" i="10"/>
  <c r="G194" i="10"/>
  <c r="J194" i="10"/>
  <c r="H194" i="10"/>
  <c r="I194" i="10"/>
  <c r="J137" i="10"/>
  <c r="G138" i="18"/>
  <c r="F138" i="18"/>
  <c r="D138" i="18"/>
  <c r="E138" i="18" s="1"/>
  <c r="H138" i="18" s="1"/>
  <c r="C138" i="18"/>
  <c r="K230" i="16"/>
  <c r="DZ230" i="16"/>
  <c r="DP230" i="16"/>
  <c r="DE230" i="16"/>
  <c r="CT230" i="16"/>
  <c r="CU230" i="16"/>
  <c r="CV230" i="16"/>
  <c r="CW230" i="16"/>
  <c r="CX230" i="16"/>
  <c r="CY230" i="16"/>
  <c r="CN230" i="16"/>
  <c r="CC230" i="16"/>
  <c r="H132" i="10"/>
  <c r="I132" i="10"/>
  <c r="J132" i="10"/>
  <c r="K132" i="10"/>
  <c r="G132" i="10"/>
  <c r="P272" i="16"/>
  <c r="DG272" i="16"/>
  <c r="DT272" i="16"/>
  <c r="BV272" i="16"/>
  <c r="CW272" i="16"/>
  <c r="CY272" i="16"/>
  <c r="CN272" i="16"/>
  <c r="CC272" i="16"/>
  <c r="BR272" i="16"/>
  <c r="BG272" i="16"/>
  <c r="AV272" i="16"/>
  <c r="AK272" i="16"/>
  <c r="AG275" i="16"/>
  <c r="EQ275" i="16"/>
  <c r="U275" i="16"/>
  <c r="AK275" i="16"/>
  <c r="AZ275" i="16"/>
  <c r="BP275" i="16"/>
  <c r="CE275" i="16"/>
  <c r="CU275" i="16"/>
  <c r="DK275" i="16"/>
  <c r="EO275" i="16"/>
  <c r="AP275" i="16"/>
  <c r="AJ275" i="16"/>
  <c r="G110" i="10"/>
  <c r="J110" i="10"/>
  <c r="K110" i="10"/>
  <c r="DX231" i="16"/>
  <c r="EI231" i="16"/>
  <c r="DY231" i="16"/>
  <c r="DN231" i="16"/>
  <c r="DC231" i="16"/>
  <c r="CR231" i="16"/>
  <c r="CG231" i="16"/>
  <c r="BV231" i="16"/>
  <c r="BW231" i="16"/>
  <c r="BX231" i="16"/>
  <c r="BY231" i="16"/>
  <c r="BZ231" i="16"/>
  <c r="EH205" i="16"/>
  <c r="ET205" i="16"/>
  <c r="DC205" i="16"/>
  <c r="DV205" i="16"/>
  <c r="EU205" i="16"/>
  <c r="EJ205" i="16"/>
  <c r="DY205" i="16"/>
  <c r="EX205" i="16"/>
  <c r="CR205" i="16"/>
  <c r="CG205" i="16"/>
  <c r="CH205" i="16"/>
  <c r="CI205" i="16"/>
  <c r="CJ205" i="16"/>
  <c r="EP89" i="16"/>
  <c r="DS89" i="16"/>
  <c r="DT89" i="16"/>
  <c r="DU89" i="16"/>
  <c r="DV89" i="16"/>
  <c r="DW89" i="16"/>
  <c r="DX89" i="16"/>
  <c r="DM89" i="16"/>
  <c r="DB89" i="16"/>
  <c r="CQ89" i="16"/>
  <c r="CF89" i="16"/>
  <c r="BU89" i="16"/>
  <c r="BC218" i="16"/>
  <c r="AE218" i="16"/>
  <c r="DV218" i="16"/>
  <c r="DL218" i="16"/>
  <c r="DA218" i="16"/>
  <c r="DZ218" i="16"/>
  <c r="DO218" i="16"/>
  <c r="DD218" i="16"/>
  <c r="CS218" i="16"/>
  <c r="CH218" i="16"/>
  <c r="CI218" i="16"/>
  <c r="CJ218" i="16"/>
  <c r="CK218" i="16"/>
  <c r="H187" i="10"/>
  <c r="J187" i="10"/>
  <c r="G187" i="10"/>
  <c r="K187" i="10"/>
  <c r="I187" i="10"/>
  <c r="DI232" i="16"/>
  <c r="EF232" i="16"/>
  <c r="EH232" i="16"/>
  <c r="EI232" i="16"/>
  <c r="DX232" i="16"/>
  <c r="DM232" i="16"/>
  <c r="DB232" i="16"/>
  <c r="CQ232" i="16"/>
  <c r="CF232" i="16"/>
  <c r="BU232" i="16"/>
  <c r="BJ232" i="16"/>
  <c r="BK232" i="16"/>
  <c r="K118" i="10"/>
  <c r="G134" i="10"/>
  <c r="DR270" i="16"/>
  <c r="DD270" i="16"/>
  <c r="DF270" i="16"/>
  <c r="DG270" i="16"/>
  <c r="DH270" i="16"/>
  <c r="DI270" i="16"/>
  <c r="DJ270" i="16"/>
  <c r="DL270" i="16"/>
  <c r="DM270" i="16"/>
  <c r="DN270" i="16"/>
  <c r="DO270" i="16"/>
  <c r="EC270" i="16"/>
  <c r="FD201" i="16"/>
  <c r="CZ201" i="16" s="1"/>
  <c r="CT201" i="16"/>
  <c r="DE201" i="16"/>
  <c r="DP201" i="16"/>
  <c r="EA201" i="16"/>
  <c r="EL201" i="16"/>
  <c r="EW201" i="16"/>
  <c r="I201" i="16"/>
  <c r="T201" i="16"/>
  <c r="AE201" i="16"/>
  <c r="AD201" i="16"/>
  <c r="AB201" i="16"/>
  <c r="AC201" i="16"/>
  <c r="CI201" i="16"/>
  <c r="CH201" i="16"/>
  <c r="CS201" i="16"/>
  <c r="DD201" i="16"/>
  <c r="DO201" i="16"/>
  <c r="DZ201" i="16"/>
  <c r="EK201" i="16"/>
  <c r="EV201" i="16"/>
  <c r="H201" i="16"/>
  <c r="S201" i="16"/>
  <c r="R201" i="16"/>
  <c r="P201" i="16"/>
  <c r="AO201" i="16"/>
  <c r="BW201" i="16"/>
  <c r="BV201" i="16"/>
  <c r="CG201" i="16"/>
  <c r="DC201" i="16"/>
  <c r="DN201" i="16"/>
  <c r="DY201" i="16"/>
  <c r="EJ201" i="16"/>
  <c r="EU201" i="16"/>
  <c r="ET201" i="16"/>
  <c r="ER201" i="16"/>
  <c r="Q201" i="16"/>
  <c r="BK201" i="16"/>
  <c r="BJ201" i="16"/>
  <c r="BU201" i="16"/>
  <c r="CF201" i="16"/>
  <c r="CQ201" i="16"/>
  <c r="DB201" i="16"/>
  <c r="DM201" i="16"/>
  <c r="DX201" i="16"/>
  <c r="EI201" i="16"/>
  <c r="EH201" i="16"/>
  <c r="EF201" i="16"/>
  <c r="ES201" i="16"/>
  <c r="AY201" i="16"/>
  <c r="AX201" i="16"/>
  <c r="BI201" i="16"/>
  <c r="BT201" i="16"/>
  <c r="CE201" i="16"/>
  <c r="CP201" i="16"/>
  <c r="DA201" i="16"/>
  <c r="DL201" i="16"/>
  <c r="DW201" i="16"/>
  <c r="DV201" i="16"/>
  <c r="DT201" i="16"/>
  <c r="EG201" i="16"/>
  <c r="AM201" i="16"/>
  <c r="AL201" i="16"/>
  <c r="AW201" i="16"/>
  <c r="BH201" i="16"/>
  <c r="BS201" i="16"/>
  <c r="CD201" i="16"/>
  <c r="DK201" i="16"/>
  <c r="DJ201" i="16"/>
  <c r="DH201" i="16"/>
  <c r="DU201" i="16"/>
  <c r="AA201" i="16"/>
  <c r="Z201" i="16"/>
  <c r="AK201" i="16"/>
  <c r="AV201" i="16"/>
  <c r="BG201" i="16"/>
  <c r="BR201" i="16"/>
  <c r="CC201" i="16"/>
  <c r="CX201" i="16"/>
  <c r="DI201" i="16"/>
  <c r="O201" i="16"/>
  <c r="N201" i="16"/>
  <c r="Y201" i="16"/>
  <c r="AJ201" i="16"/>
  <c r="AU201" i="16"/>
  <c r="BF201" i="16"/>
  <c r="BQ201" i="16"/>
  <c r="CB201" i="16"/>
  <c r="CL201" i="16"/>
  <c r="CJ201" i="16"/>
  <c r="CW201" i="16"/>
  <c r="EQ201" i="16"/>
  <c r="EP201" i="16"/>
  <c r="FA201" i="16"/>
  <c r="M201" i="16"/>
  <c r="X201" i="16"/>
  <c r="AI201" i="16"/>
  <c r="AT201" i="16"/>
  <c r="BE201" i="16"/>
  <c r="BP201" i="16"/>
  <c r="CA201" i="16"/>
  <c r="BZ201" i="16"/>
  <c r="BX201" i="16"/>
  <c r="DG201" i="16"/>
  <c r="DF201" i="16"/>
  <c r="DQ201" i="16"/>
  <c r="EB201" i="16"/>
  <c r="EM201" i="16"/>
  <c r="EX201" i="16"/>
  <c r="J201" i="16"/>
  <c r="U201" i="16"/>
  <c r="AF201" i="16"/>
  <c r="AQ201" i="16"/>
  <c r="AP201" i="16"/>
  <c r="AN201" i="16"/>
  <c r="BA201" i="16"/>
  <c r="AP204" i="16"/>
  <c r="DM204" i="16"/>
  <c r="AV204" i="16"/>
  <c r="CT204" i="16"/>
  <c r="J204" i="16"/>
  <c r="BA204" i="16"/>
  <c r="DD204" i="16"/>
  <c r="N204" i="16"/>
  <c r="CP204" i="16"/>
  <c r="CU204" i="16"/>
  <c r="DT204" i="16"/>
  <c r="BO204" i="16"/>
  <c r="J120" i="10"/>
  <c r="EP99" i="16"/>
  <c r="AY99" i="16"/>
  <c r="AZ99" i="16"/>
  <c r="BA99" i="16"/>
  <c r="BB99" i="16"/>
  <c r="BC99" i="16"/>
  <c r="BD99" i="16"/>
  <c r="AS99" i="16"/>
  <c r="AH99" i="16"/>
  <c r="W99" i="16"/>
  <c r="L99" i="16"/>
  <c r="EZ99" i="16"/>
  <c r="EO99" i="16"/>
  <c r="DS210" i="16"/>
  <c r="AZ210" i="16"/>
  <c r="BA210" i="16"/>
  <c r="BB210" i="16"/>
  <c r="BC210" i="16"/>
  <c r="AR210" i="16"/>
  <c r="AG210" i="16"/>
  <c r="V210" i="16"/>
  <c r="K210" i="16"/>
  <c r="EY210" i="16"/>
  <c r="EN210" i="16"/>
  <c r="EC210" i="16"/>
  <c r="DR210" i="16"/>
  <c r="BZ281" i="16"/>
  <c r="AU281" i="16"/>
  <c r="BF281" i="16"/>
  <c r="T281" i="16"/>
  <c r="AR281" i="16"/>
  <c r="DP281" i="16"/>
  <c r="EW221" i="16"/>
  <c r="DH221" i="16"/>
  <c r="DO227" i="16"/>
  <c r="DP227" i="16"/>
  <c r="AT212" i="16"/>
  <c r="EQ212" i="16"/>
  <c r="CU198" i="16"/>
  <c r="P219" i="16"/>
  <c r="DM219" i="16"/>
  <c r="BP277" i="16"/>
  <c r="CM277" i="16"/>
  <c r="DV277" i="16"/>
  <c r="EW209" i="16"/>
  <c r="CU209" i="16"/>
  <c r="AX217" i="16"/>
  <c r="AP217" i="16"/>
  <c r="EZ274" i="16"/>
  <c r="EH274" i="16"/>
  <c r="EE233" i="16"/>
  <c r="DM233" i="16"/>
  <c r="DL289" i="16"/>
  <c r="BR289" i="16"/>
  <c r="BJ285" i="16"/>
  <c r="EF285" i="16"/>
  <c r="J225" i="16"/>
  <c r="O225" i="16"/>
  <c r="EV225" i="16"/>
  <c r="DH273" i="16"/>
  <c r="CD273" i="16"/>
  <c r="EI236" i="16"/>
  <c r="AA238" i="16"/>
  <c r="CI238" i="16"/>
  <c r="BB201" i="16"/>
  <c r="EY201" i="16"/>
  <c r="G190" i="10"/>
  <c r="J190" i="10"/>
  <c r="I190" i="10"/>
  <c r="G39" i="14"/>
  <c r="I39" i="14" s="1"/>
  <c r="G34" i="14"/>
  <c r="I34" i="14" s="1"/>
  <c r="E6" i="14"/>
  <c r="G177" i="10"/>
  <c r="H177" i="10"/>
  <c r="J177" i="10"/>
  <c r="I177" i="10"/>
  <c r="K177" i="10"/>
  <c r="K137" i="10"/>
  <c r="FD236" i="16"/>
  <c r="CX236" i="16" s="1"/>
  <c r="AA236" i="16"/>
  <c r="Z236" i="16"/>
  <c r="AK236" i="16"/>
  <c r="AV236" i="16"/>
  <c r="BG236" i="16"/>
  <c r="BR236" i="16"/>
  <c r="CC236" i="16"/>
  <c r="CN236" i="16"/>
  <c r="CY236" i="16"/>
  <c r="Q236" i="16"/>
  <c r="O236" i="16"/>
  <c r="N236" i="16"/>
  <c r="Y236" i="16"/>
  <c r="AJ236" i="16"/>
  <c r="AU236" i="16"/>
  <c r="BF236" i="16"/>
  <c r="BQ236" i="16"/>
  <c r="CB236" i="16"/>
  <c r="CJ236" i="16"/>
  <c r="ES236" i="16"/>
  <c r="EQ236" i="16"/>
  <c r="EP236" i="16"/>
  <c r="FA236" i="16"/>
  <c r="M236" i="16"/>
  <c r="X236" i="16"/>
  <c r="AI236" i="16"/>
  <c r="AT236" i="16"/>
  <c r="BE236" i="16"/>
  <c r="BP236" i="16"/>
  <c r="CA236" i="16"/>
  <c r="BZ236" i="16"/>
  <c r="BX236" i="16"/>
  <c r="EG236" i="16"/>
  <c r="EE236" i="16"/>
  <c r="ED236" i="16"/>
  <c r="EO236" i="16"/>
  <c r="EZ236" i="16"/>
  <c r="L236" i="16"/>
  <c r="W236" i="16"/>
  <c r="AH236" i="16"/>
  <c r="AS236" i="16"/>
  <c r="BD236" i="16"/>
  <c r="BO236" i="16"/>
  <c r="BN236" i="16"/>
  <c r="BL236" i="16"/>
  <c r="DU236" i="16"/>
  <c r="DS236" i="16"/>
  <c r="DR236" i="16"/>
  <c r="EC236" i="16"/>
  <c r="EN236" i="16"/>
  <c r="EY236" i="16"/>
  <c r="K236" i="16"/>
  <c r="V236" i="16"/>
  <c r="AG236" i="16"/>
  <c r="AR236" i="16"/>
  <c r="BC236" i="16"/>
  <c r="BB236" i="16"/>
  <c r="AZ236" i="16"/>
  <c r="DI236" i="16"/>
  <c r="DG236" i="16"/>
  <c r="DF236" i="16"/>
  <c r="DQ236" i="16"/>
  <c r="EB236" i="16"/>
  <c r="EM236" i="16"/>
  <c r="EX236" i="16"/>
  <c r="J236" i="16"/>
  <c r="U236" i="16"/>
  <c r="AF236" i="16"/>
  <c r="AQ236" i="16"/>
  <c r="AP236" i="16"/>
  <c r="AN236" i="16"/>
  <c r="CW236" i="16"/>
  <c r="CU236" i="16"/>
  <c r="CT236" i="16"/>
  <c r="DE236" i="16"/>
  <c r="DP236" i="16"/>
  <c r="EA236" i="16"/>
  <c r="EL236" i="16"/>
  <c r="EW236" i="16"/>
  <c r="I236" i="16"/>
  <c r="T236" i="16"/>
  <c r="AE236" i="16"/>
  <c r="AD236" i="16"/>
  <c r="AB236" i="16"/>
  <c r="BY236" i="16"/>
  <c r="CI236" i="16"/>
  <c r="CH236" i="16"/>
  <c r="CS236" i="16"/>
  <c r="DD236" i="16"/>
  <c r="DO236" i="16"/>
  <c r="DZ236" i="16"/>
  <c r="EK236" i="16"/>
  <c r="EV236" i="16"/>
  <c r="H236" i="16"/>
  <c r="S236" i="16"/>
  <c r="R236" i="16"/>
  <c r="P236" i="16"/>
  <c r="CK236" i="16"/>
  <c r="BW236" i="16"/>
  <c r="BV236" i="16"/>
  <c r="CG236" i="16"/>
  <c r="DC236" i="16"/>
  <c r="DN236" i="16"/>
  <c r="DY236" i="16"/>
  <c r="EJ236" i="16"/>
  <c r="EU236" i="16"/>
  <c r="ET236" i="16"/>
  <c r="ER236" i="16"/>
  <c r="BM236" i="16"/>
  <c r="AM236" i="16"/>
  <c r="AL236" i="16"/>
  <c r="AW236" i="16"/>
  <c r="BH236" i="16"/>
  <c r="BS236" i="16"/>
  <c r="CD236" i="16"/>
  <c r="CO236" i="16"/>
  <c r="CZ236" i="16"/>
  <c r="DK236" i="16"/>
  <c r="DJ236" i="16"/>
  <c r="DH236" i="16"/>
  <c r="AC236" i="16"/>
  <c r="AI230" i="16"/>
  <c r="EY230" i="16"/>
  <c r="EL230" i="16"/>
  <c r="EB230" i="16"/>
  <c r="DQ230" i="16"/>
  <c r="DF230" i="16"/>
  <c r="DG230" i="16"/>
  <c r="DH230" i="16"/>
  <c r="DI230" i="16"/>
  <c r="DJ230" i="16"/>
  <c r="DK230" i="16"/>
  <c r="CZ230" i="16"/>
  <c r="CO230" i="16"/>
  <c r="G144" i="10"/>
  <c r="H144" i="10"/>
  <c r="K144" i="10"/>
  <c r="I144" i="10"/>
  <c r="J144" i="10"/>
  <c r="FD198" i="16"/>
  <c r="CW198" i="16" s="1"/>
  <c r="X198" i="16"/>
  <c r="AI198" i="16"/>
  <c r="AT198" i="16"/>
  <c r="BE198" i="16"/>
  <c r="BP198" i="16"/>
  <c r="CA198" i="16"/>
  <c r="BZ198" i="16"/>
  <c r="BY198" i="16"/>
  <c r="BX198" i="16"/>
  <c r="BW198" i="16"/>
  <c r="CG198" i="16"/>
  <c r="EP198" i="16"/>
  <c r="EZ198" i="16"/>
  <c r="L198" i="16"/>
  <c r="W198" i="16"/>
  <c r="AH198" i="16"/>
  <c r="AS198" i="16"/>
  <c r="BD198" i="16"/>
  <c r="BO198" i="16"/>
  <c r="BN198" i="16"/>
  <c r="BM198" i="16"/>
  <c r="BL198" i="16"/>
  <c r="BK198" i="16"/>
  <c r="BU198" i="16"/>
  <c r="ED198" i="16"/>
  <c r="EN198" i="16"/>
  <c r="EY198" i="16"/>
  <c r="K198" i="16"/>
  <c r="V198" i="16"/>
  <c r="AG198" i="16"/>
  <c r="AR198" i="16"/>
  <c r="BC198" i="16"/>
  <c r="BB198" i="16"/>
  <c r="BA198" i="16"/>
  <c r="AZ198" i="16"/>
  <c r="AY198" i="16"/>
  <c r="BI198" i="16"/>
  <c r="DR198" i="16"/>
  <c r="EB198" i="16"/>
  <c r="EM198" i="16"/>
  <c r="EX198" i="16"/>
  <c r="J198" i="16"/>
  <c r="U198" i="16"/>
  <c r="AF198" i="16"/>
  <c r="AQ198" i="16"/>
  <c r="AP198" i="16"/>
  <c r="AO198" i="16"/>
  <c r="AN198" i="16"/>
  <c r="AM198" i="16"/>
  <c r="AW198" i="16"/>
  <c r="DF198" i="16"/>
  <c r="DP198" i="16"/>
  <c r="EA198" i="16"/>
  <c r="EL198" i="16"/>
  <c r="EW198" i="16"/>
  <c r="I198" i="16"/>
  <c r="T198" i="16"/>
  <c r="AE198" i="16"/>
  <c r="AD198" i="16"/>
  <c r="AC198" i="16"/>
  <c r="AB198" i="16"/>
  <c r="AA198" i="16"/>
  <c r="AK198" i="16"/>
  <c r="CT198" i="16"/>
  <c r="DD198" i="16"/>
  <c r="DO198" i="16"/>
  <c r="DZ198" i="16"/>
  <c r="EK198" i="16"/>
  <c r="EV198" i="16"/>
  <c r="H198" i="16"/>
  <c r="S198" i="16"/>
  <c r="R198" i="16"/>
  <c r="Q198" i="16"/>
  <c r="P198" i="16"/>
  <c r="O198" i="16"/>
  <c r="Y198" i="16"/>
  <c r="BV198" i="16"/>
  <c r="CR198" i="16"/>
  <c r="DC198" i="16"/>
  <c r="DN198" i="16"/>
  <c r="DY198" i="16"/>
  <c r="EJ198" i="16"/>
  <c r="EU198" i="16"/>
  <c r="ET198" i="16"/>
  <c r="ES198" i="16"/>
  <c r="ER198" i="16"/>
  <c r="EQ198" i="16"/>
  <c r="FA198" i="16"/>
  <c r="M198" i="16"/>
  <c r="CH198" i="16"/>
  <c r="CF198" i="16"/>
  <c r="CQ198" i="16"/>
  <c r="DB198" i="16"/>
  <c r="DM198" i="16"/>
  <c r="DX198" i="16"/>
  <c r="EI198" i="16"/>
  <c r="EH198" i="16"/>
  <c r="EG198" i="16"/>
  <c r="EF198" i="16"/>
  <c r="EE198" i="16"/>
  <c r="EO198" i="16"/>
  <c r="BJ198" i="16"/>
  <c r="BT198" i="16"/>
  <c r="CE198" i="16"/>
  <c r="DA198" i="16"/>
  <c r="DL198" i="16"/>
  <c r="DW198" i="16"/>
  <c r="DV198" i="16"/>
  <c r="DU198" i="16"/>
  <c r="DT198" i="16"/>
  <c r="DS198" i="16"/>
  <c r="EC198" i="16"/>
  <c r="AX198" i="16"/>
  <c r="AJ198" i="16"/>
  <c r="AU198" i="16"/>
  <c r="BF198" i="16"/>
  <c r="BQ198" i="16"/>
  <c r="CB198" i="16"/>
  <c r="CM198" i="16"/>
  <c r="CL198" i="16"/>
  <c r="CJ198" i="16"/>
  <c r="CI198" i="16"/>
  <c r="CS198" i="16"/>
  <c r="N198" i="16"/>
  <c r="J116" i="10"/>
  <c r="I116" i="10"/>
  <c r="K116" i="10"/>
  <c r="H116" i="10"/>
  <c r="G116" i="10"/>
  <c r="R56" i="10"/>
  <c r="Q56" i="10"/>
  <c r="J56" i="10"/>
  <c r="O56" i="10"/>
  <c r="K56" i="10"/>
  <c r="P56" i="10"/>
  <c r="H56" i="10"/>
  <c r="S56" i="10"/>
  <c r="N56" i="10"/>
  <c r="L56" i="10"/>
  <c r="I56" i="10"/>
  <c r="M56" i="10"/>
  <c r="G56" i="10"/>
  <c r="AZ272" i="16"/>
  <c r="AB272" i="16"/>
  <c r="AN272" i="16"/>
  <c r="CH272" i="16"/>
  <c r="DI272" i="16"/>
  <c r="DK272" i="16"/>
  <c r="CZ272" i="16"/>
  <c r="CO272" i="16"/>
  <c r="CD272" i="16"/>
  <c r="BS272" i="16"/>
  <c r="BH272" i="16"/>
  <c r="AW272" i="16"/>
  <c r="AU275" i="16"/>
  <c r="T275" i="16"/>
  <c r="AI275" i="16"/>
  <c r="AY275" i="16"/>
  <c r="BO275" i="16"/>
  <c r="CD275" i="16"/>
  <c r="CT275" i="16"/>
  <c r="DI275" i="16"/>
  <c r="DY275" i="16"/>
  <c r="Q275" i="16"/>
  <c r="BB275" i="16"/>
  <c r="AV275" i="16"/>
  <c r="T231" i="16"/>
  <c r="EJ231" i="16"/>
  <c r="EU231" i="16"/>
  <c r="EK231" i="16"/>
  <c r="DZ231" i="16"/>
  <c r="DO231" i="16"/>
  <c r="DD231" i="16"/>
  <c r="CS231" i="16"/>
  <c r="CH231" i="16"/>
  <c r="CI231" i="16"/>
  <c r="CJ231" i="16"/>
  <c r="CK231" i="16"/>
  <c r="CL231" i="16"/>
  <c r="CE205" i="16"/>
  <c r="K205" i="16"/>
  <c r="V205" i="16"/>
  <c r="S205" i="16"/>
  <c r="H205" i="16"/>
  <c r="EV205" i="16"/>
  <c r="EK205" i="16"/>
  <c r="DO205" i="16"/>
  <c r="DD205" i="16"/>
  <c r="CS205" i="16"/>
  <c r="CT205" i="16"/>
  <c r="CU205" i="16"/>
  <c r="CV205" i="16"/>
  <c r="N89" i="16"/>
  <c r="EE89" i="16"/>
  <c r="EF89" i="16"/>
  <c r="EG89" i="16"/>
  <c r="EH89" i="16"/>
  <c r="EI89" i="16"/>
  <c r="EJ89" i="16"/>
  <c r="DY89" i="16"/>
  <c r="DN89" i="16"/>
  <c r="DC89" i="16"/>
  <c r="CR89" i="16"/>
  <c r="CG89" i="16"/>
  <c r="BO218" i="16"/>
  <c r="AH218" i="16"/>
  <c r="EH218" i="16"/>
  <c r="DX218" i="16"/>
  <c r="DM218" i="16"/>
  <c r="EL218" i="16"/>
  <c r="EA218" i="16"/>
  <c r="DP218" i="16"/>
  <c r="DE218" i="16"/>
  <c r="CT218" i="16"/>
  <c r="CU218" i="16"/>
  <c r="CV218" i="16"/>
  <c r="CW218" i="16"/>
  <c r="DU232" i="16"/>
  <c r="ER232" i="16"/>
  <c r="ET232" i="16"/>
  <c r="EU232" i="16"/>
  <c r="EJ232" i="16"/>
  <c r="DY232" i="16"/>
  <c r="DN232" i="16"/>
  <c r="DC232" i="16"/>
  <c r="CR232" i="16"/>
  <c r="CG232" i="16"/>
  <c r="BV232" i="16"/>
  <c r="BW232" i="16"/>
  <c r="I134" i="10"/>
  <c r="EE270" i="16"/>
  <c r="DQ270" i="16"/>
  <c r="DS270" i="16"/>
  <c r="DT270" i="16"/>
  <c r="DU270" i="16"/>
  <c r="DV270" i="16"/>
  <c r="DX270" i="16"/>
  <c r="DY270" i="16"/>
  <c r="DZ270" i="16"/>
  <c r="EA270" i="16"/>
  <c r="EB270" i="16"/>
  <c r="EP270" i="16"/>
  <c r="I109" i="10"/>
  <c r="H109" i="10"/>
  <c r="G109" i="10"/>
  <c r="J109" i="10"/>
  <c r="K109" i="10"/>
  <c r="BG204" i="16"/>
  <c r="EK204" i="16"/>
  <c r="BK204" i="16"/>
  <c r="DR204" i="16"/>
  <c r="W204" i="16"/>
  <c r="BQ204" i="16"/>
  <c r="EB204" i="16"/>
  <c r="AA204" i="16"/>
  <c r="DB204" i="16"/>
  <c r="DG204" i="16"/>
  <c r="EF204" i="16"/>
  <c r="CA204" i="16"/>
  <c r="I120" i="10"/>
  <c r="N99" i="16"/>
  <c r="BK99" i="16"/>
  <c r="BL99" i="16"/>
  <c r="BM99" i="16"/>
  <c r="BN99" i="16"/>
  <c r="BO99" i="16"/>
  <c r="BP99" i="16"/>
  <c r="BE99" i="16"/>
  <c r="AT99" i="16"/>
  <c r="AI99" i="16"/>
  <c r="X99" i="16"/>
  <c r="M99" i="16"/>
  <c r="FA99" i="16"/>
  <c r="EE210" i="16"/>
  <c r="BL210" i="16"/>
  <c r="BM210" i="16"/>
  <c r="BN210" i="16"/>
  <c r="BO210" i="16"/>
  <c r="BD210" i="16"/>
  <c r="AS210" i="16"/>
  <c r="AH210" i="16"/>
  <c r="W210" i="16"/>
  <c r="L210" i="16"/>
  <c r="EZ210" i="16"/>
  <c r="EO210" i="16"/>
  <c r="ED210" i="16"/>
  <c r="CL281" i="16"/>
  <c r="DZ281" i="16"/>
  <c r="CA281" i="16"/>
  <c r="AP281" i="16"/>
  <c r="CG281" i="16"/>
  <c r="CT281" i="16"/>
  <c r="EA221" i="16"/>
  <c r="CW221" i="16"/>
  <c r="CH227" i="16"/>
  <c r="DQ227" i="16"/>
  <c r="CX227" i="16"/>
  <c r="BF212" i="16"/>
  <c r="P212" i="16"/>
  <c r="DG198" i="16"/>
  <c r="CO198" i="16"/>
  <c r="DS219" i="16"/>
  <c r="CP219" i="16"/>
  <c r="AB277" i="16"/>
  <c r="DB277" i="16"/>
  <c r="DZ209" i="16"/>
  <c r="CJ209" i="16"/>
  <c r="BE217" i="16"/>
  <c r="AE217" i="16"/>
  <c r="DM274" i="16"/>
  <c r="EC274" i="16"/>
  <c r="DW274" i="16"/>
  <c r="DT233" i="16"/>
  <c r="CP233" i="16"/>
  <c r="CI289" i="16"/>
  <c r="AU289" i="16"/>
  <c r="AC285" i="16"/>
  <c r="DL285" i="16"/>
  <c r="AS225" i="16"/>
  <c r="EQ225" i="16"/>
  <c r="BH273" i="16"/>
  <c r="CW273" i="16"/>
  <c r="DL236" i="16"/>
  <c r="AX236" i="16"/>
  <c r="AN238" i="16"/>
  <c r="CV238" i="16"/>
  <c r="BN201" i="16"/>
  <c r="L201" i="16"/>
  <c r="K143" i="10"/>
  <c r="J143" i="10"/>
  <c r="I143" i="10"/>
  <c r="H143" i="10"/>
  <c r="G143" i="10"/>
  <c r="W230" i="16"/>
  <c r="J230" i="16"/>
  <c r="EX230" i="16"/>
  <c r="EN230" i="16"/>
  <c r="EC230" i="16"/>
  <c r="DR230" i="16"/>
  <c r="DS230" i="16"/>
  <c r="DT230" i="16"/>
  <c r="DU230" i="16"/>
  <c r="DV230" i="16"/>
  <c r="DW230" i="16"/>
  <c r="DL230" i="16"/>
  <c r="DA230" i="16"/>
  <c r="I106" i="10"/>
  <c r="H106" i="10"/>
  <c r="J106" i="10"/>
  <c r="K106" i="10"/>
  <c r="G106" i="10"/>
  <c r="CU272" i="16"/>
  <c r="BL272" i="16"/>
  <c r="BZ272" i="16"/>
  <c r="CT272" i="16"/>
  <c r="DU272" i="16"/>
  <c r="DW272" i="16"/>
  <c r="DL272" i="16"/>
  <c r="DA272" i="16"/>
  <c r="CP272" i="16"/>
  <c r="CE272" i="16"/>
  <c r="BT272" i="16"/>
  <c r="BI272" i="16"/>
  <c r="BJ275" i="16"/>
  <c r="AH275" i="16"/>
  <c r="AX275" i="16"/>
  <c r="BM275" i="16"/>
  <c r="CC275" i="16"/>
  <c r="CS275" i="16"/>
  <c r="DH275" i="16"/>
  <c r="DX275" i="16"/>
  <c r="EM275" i="16"/>
  <c r="AE275" i="16"/>
  <c r="BN275" i="16"/>
  <c r="BH275" i="16"/>
  <c r="H231" i="16"/>
  <c r="S231" i="16"/>
  <c r="I231" i="16"/>
  <c r="EW231" i="16"/>
  <c r="EL231" i="16"/>
  <c r="EA231" i="16"/>
  <c r="DP231" i="16"/>
  <c r="DE231" i="16"/>
  <c r="CT231" i="16"/>
  <c r="CU231" i="16"/>
  <c r="CV231" i="16"/>
  <c r="CW231" i="16"/>
  <c r="CX231" i="16"/>
  <c r="AI205" i="16"/>
  <c r="AU205" i="16"/>
  <c r="BM205" i="16"/>
  <c r="AE205" i="16"/>
  <c r="T205" i="16"/>
  <c r="I205" i="16"/>
  <c r="EW205" i="16"/>
  <c r="EA205" i="16"/>
  <c r="DP205" i="16"/>
  <c r="DE205" i="16"/>
  <c r="DF205" i="16"/>
  <c r="DG205" i="16"/>
  <c r="DH205" i="16"/>
  <c r="AL89" i="16"/>
  <c r="FB89" i="16"/>
  <c r="EQ89" i="16"/>
  <c r="ER89" i="16"/>
  <c r="ES89" i="16"/>
  <c r="ET89" i="16"/>
  <c r="EU89" i="16"/>
  <c r="EV89" i="16"/>
  <c r="EK89" i="16"/>
  <c r="DZ89" i="16"/>
  <c r="DO89" i="16"/>
  <c r="DD89" i="16"/>
  <c r="CA218" i="16"/>
  <c r="AQ218" i="16"/>
  <c r="ET218" i="16"/>
  <c r="EJ218" i="16"/>
  <c r="DY218" i="16"/>
  <c r="EX218" i="16"/>
  <c r="EM218" i="16"/>
  <c r="EB218" i="16"/>
  <c r="DQ218" i="16"/>
  <c r="DF218" i="16"/>
  <c r="DG218" i="16"/>
  <c r="DH218" i="16"/>
  <c r="DI218" i="16"/>
  <c r="ES232" i="16"/>
  <c r="P232" i="16"/>
  <c r="R232" i="16"/>
  <c r="S232" i="16"/>
  <c r="H232" i="16"/>
  <c r="EV232" i="16"/>
  <c r="EK232" i="16"/>
  <c r="DZ232" i="16"/>
  <c r="DO232" i="16"/>
  <c r="DD232" i="16"/>
  <c r="CS232" i="16"/>
  <c r="CH232" i="16"/>
  <c r="CI232" i="16"/>
  <c r="ER270" i="16"/>
  <c r="ED270" i="16"/>
  <c r="EF270" i="16"/>
  <c r="EG270" i="16"/>
  <c r="EH270" i="16"/>
  <c r="EJ270" i="16"/>
  <c r="EK270" i="16"/>
  <c r="EL270" i="16"/>
  <c r="EM270" i="16"/>
  <c r="EN270" i="16"/>
  <c r="EO270" i="16"/>
  <c r="AQ270" i="16"/>
  <c r="K183" i="10"/>
  <c r="G183" i="10"/>
  <c r="I183" i="10"/>
  <c r="H183" i="10"/>
  <c r="J183" i="10"/>
  <c r="P204" i="16"/>
  <c r="BV204" i="16"/>
  <c r="R204" i="16"/>
  <c r="CB204" i="16"/>
  <c r="EP204" i="16"/>
  <c r="AJ204" i="16"/>
  <c r="CG204" i="16"/>
  <c r="EZ204" i="16"/>
  <c r="AO204" i="16"/>
  <c r="DN204" i="16"/>
  <c r="DS204" i="16"/>
  <c r="ER204" i="16"/>
  <c r="CM204" i="16"/>
  <c r="FB99" i="16"/>
  <c r="BW99" i="16"/>
  <c r="BX99" i="16"/>
  <c r="BY99" i="16"/>
  <c r="BZ99" i="16"/>
  <c r="CA99" i="16"/>
  <c r="CB99" i="16"/>
  <c r="BQ99" i="16"/>
  <c r="BF99" i="16"/>
  <c r="AU99" i="16"/>
  <c r="AJ99" i="16"/>
  <c r="EQ210" i="16"/>
  <c r="BX210" i="16"/>
  <c r="BY210" i="16"/>
  <c r="BZ210" i="16"/>
  <c r="CA210" i="16"/>
  <c r="BP210" i="16"/>
  <c r="BE210" i="16"/>
  <c r="AT210" i="16"/>
  <c r="AI210" i="16"/>
  <c r="X210" i="16"/>
  <c r="M210" i="16"/>
  <c r="FA210" i="16"/>
  <c r="EP210" i="16"/>
  <c r="M281" i="16"/>
  <c r="K281" i="16"/>
  <c r="CW281" i="16"/>
  <c r="BI281" i="16"/>
  <c r="DB281" i="16"/>
  <c r="DF281" i="16"/>
  <c r="EM221" i="16"/>
  <c r="DI221" i="16"/>
  <c r="CV227" i="16"/>
  <c r="EE227" i="16"/>
  <c r="DJ227" i="16"/>
  <c r="AI212" i="16"/>
  <c r="ER212" i="16"/>
  <c r="CV198" i="16"/>
  <c r="BR198" i="16"/>
  <c r="EE219" i="16"/>
  <c r="DB219" i="16"/>
  <c r="AS277" i="16"/>
  <c r="DN277" i="16"/>
  <c r="EL209" i="16"/>
  <c r="CV209" i="16"/>
  <c r="BQ217" i="16"/>
  <c r="AQ217" i="16"/>
  <c r="DY274" i="16"/>
  <c r="EO274" i="16"/>
  <c r="EI274" i="16"/>
  <c r="EF233" i="16"/>
  <c r="DB233" i="16"/>
  <c r="EI289" i="16"/>
  <c r="BG289" i="16"/>
  <c r="BS285" i="16"/>
  <c r="DX285" i="16"/>
  <c r="BE225" i="16"/>
  <c r="P225" i="16"/>
  <c r="BT273" i="16"/>
  <c r="DI273" i="16"/>
  <c r="I131" i="10"/>
  <c r="G131" i="10"/>
  <c r="K131" i="10"/>
  <c r="H131" i="10"/>
  <c r="J131" i="10"/>
  <c r="DX236" i="16"/>
  <c r="BJ236" i="16"/>
  <c r="AQ238" i="16"/>
  <c r="CJ238" i="16"/>
  <c r="BC201" i="16"/>
  <c r="EN201" i="16"/>
  <c r="N50" i="10"/>
  <c r="P50" i="10"/>
  <c r="H50" i="10"/>
  <c r="I50" i="10"/>
  <c r="S50" i="10"/>
  <c r="G50" i="10"/>
  <c r="R50" i="10"/>
  <c r="Q50" i="10"/>
  <c r="O50" i="10"/>
  <c r="M50" i="10"/>
  <c r="L50" i="10"/>
  <c r="J50" i="10"/>
  <c r="K50" i="10"/>
  <c r="CT92" i="16"/>
  <c r="O92" i="16"/>
  <c r="P92" i="16"/>
  <c r="Q92" i="16"/>
  <c r="R92" i="16"/>
  <c r="S92" i="16"/>
  <c r="T92" i="16"/>
  <c r="I92" i="16"/>
  <c r="EW92" i="16"/>
  <c r="EL92" i="16"/>
  <c r="EA92" i="16"/>
  <c r="DP92" i="16"/>
  <c r="DE92" i="16"/>
  <c r="I115" i="10"/>
  <c r="H115" i="10"/>
  <c r="G115" i="10"/>
  <c r="J115" i="10"/>
  <c r="K115" i="10"/>
  <c r="CF207" i="16"/>
  <c r="DE207" i="16"/>
  <c r="CT207" i="16"/>
  <c r="CU207" i="16"/>
  <c r="CV207" i="16"/>
  <c r="CW207" i="16"/>
  <c r="CX207" i="16"/>
  <c r="CY207" i="16"/>
  <c r="CN207" i="16"/>
  <c r="CC207" i="16"/>
  <c r="BR207" i="16"/>
  <c r="BG207" i="16"/>
  <c r="H235" i="16"/>
  <c r="BO235" i="16"/>
  <c r="BE235" i="16"/>
  <c r="AT235" i="16"/>
  <c r="AI235" i="16"/>
  <c r="X235" i="16"/>
  <c r="M235" i="16"/>
  <c r="FA235" i="16"/>
  <c r="EP235" i="16"/>
  <c r="EQ235" i="16"/>
  <c r="ER235" i="16"/>
  <c r="ES235" i="16"/>
  <c r="ET235" i="16"/>
  <c r="EM199" i="16"/>
  <c r="CD199" i="16"/>
  <c r="BT199" i="16"/>
  <c r="BI199" i="16"/>
  <c r="AX199" i="16"/>
  <c r="AY199" i="16"/>
  <c r="AZ199" i="16"/>
  <c r="BA199" i="16"/>
  <c r="BB199" i="16"/>
  <c r="BC199" i="16"/>
  <c r="AR199" i="16"/>
  <c r="AG199" i="16"/>
  <c r="CM222" i="16"/>
  <c r="DJ222" i="16"/>
  <c r="CZ222" i="16"/>
  <c r="CO222" i="16"/>
  <c r="CD222" i="16"/>
  <c r="BS222" i="16"/>
  <c r="BH222" i="16"/>
  <c r="AW222" i="16"/>
  <c r="AL222" i="16"/>
  <c r="AM222" i="16"/>
  <c r="AN222" i="16"/>
  <c r="AO222" i="16"/>
  <c r="I114" i="10"/>
  <c r="K114" i="10"/>
  <c r="J114" i="10"/>
  <c r="H114" i="10"/>
  <c r="G114" i="10"/>
  <c r="W241" i="16"/>
  <c r="BR241" i="16"/>
  <c r="BH241" i="16"/>
  <c r="AW241" i="16"/>
  <c r="AL241" i="16"/>
  <c r="AM241" i="16"/>
  <c r="AN241" i="16"/>
  <c r="AO241" i="16"/>
  <c r="AP241" i="16"/>
  <c r="AQ241" i="16"/>
  <c r="AF241" i="16"/>
  <c r="U241" i="16"/>
  <c r="BV206" i="16"/>
  <c r="AM206" i="16"/>
  <c r="EF206" i="16"/>
  <c r="EG206" i="16"/>
  <c r="EH206" i="16"/>
  <c r="EI206" i="16"/>
  <c r="DX206" i="16"/>
  <c r="DM206" i="16"/>
  <c r="DB206" i="16"/>
  <c r="CQ206" i="16"/>
  <c r="CF206" i="16"/>
  <c r="BU206" i="16"/>
  <c r="EP206" i="16"/>
  <c r="AR200" i="16"/>
  <c r="S200" i="16"/>
  <c r="I200" i="16"/>
  <c r="EW200" i="16"/>
  <c r="EL200" i="16"/>
  <c r="EA200" i="16"/>
  <c r="DP200" i="16"/>
  <c r="DE200" i="16"/>
  <c r="CT200" i="16"/>
  <c r="CU200" i="16"/>
  <c r="CV200" i="16"/>
  <c r="CW200" i="16"/>
  <c r="CX200" i="16"/>
  <c r="EP92" i="16"/>
  <c r="AY92" i="16"/>
  <c r="AZ92" i="16"/>
  <c r="BA92" i="16"/>
  <c r="BB92" i="16"/>
  <c r="BC92" i="16"/>
  <c r="BD92" i="16"/>
  <c r="AS92" i="16"/>
  <c r="AH92" i="16"/>
  <c r="W92" i="16"/>
  <c r="L92" i="16"/>
  <c r="EZ92" i="16"/>
  <c r="EO92" i="16"/>
  <c r="EN207" i="16"/>
  <c r="DP207" i="16"/>
  <c r="EO207" i="16"/>
  <c r="ED207" i="16"/>
  <c r="EE207" i="16"/>
  <c r="EF207" i="16"/>
  <c r="EG207" i="16"/>
  <c r="EH207" i="16"/>
  <c r="EI207" i="16"/>
  <c r="DX207" i="16"/>
  <c r="DM207" i="16"/>
  <c r="DB207" i="16"/>
  <c r="CQ207" i="16"/>
  <c r="J178" i="10"/>
  <c r="K178" i="10"/>
  <c r="I178" i="10"/>
  <c r="G178" i="10"/>
  <c r="H178" i="10"/>
  <c r="AF235" i="16"/>
  <c r="CY235" i="16"/>
  <c r="CO235" i="16"/>
  <c r="CD235" i="16"/>
  <c r="BS235" i="16"/>
  <c r="BH235" i="16"/>
  <c r="AW235" i="16"/>
  <c r="AL235" i="16"/>
  <c r="AM235" i="16"/>
  <c r="AN235" i="16"/>
  <c r="AO235" i="16"/>
  <c r="AP235" i="16"/>
  <c r="W199" i="16"/>
  <c r="DN199" i="16"/>
  <c r="DD199" i="16"/>
  <c r="CS199" i="16"/>
  <c r="CH199" i="16"/>
  <c r="CI199" i="16"/>
  <c r="CJ199" i="16"/>
  <c r="CK199" i="16"/>
  <c r="CL199" i="16"/>
  <c r="CM199" i="16"/>
  <c r="CB199" i="16"/>
  <c r="BQ199" i="16"/>
  <c r="I135" i="10"/>
  <c r="J135" i="10"/>
  <c r="G135" i="10"/>
  <c r="K135" i="10"/>
  <c r="H135" i="10"/>
  <c r="DW222" i="16"/>
  <c r="ET222" i="16"/>
  <c r="EJ222" i="16"/>
  <c r="DY222" i="16"/>
  <c r="DN222" i="16"/>
  <c r="DC222" i="16"/>
  <c r="CR222" i="16"/>
  <c r="CG222" i="16"/>
  <c r="BV222" i="16"/>
  <c r="BW222" i="16"/>
  <c r="BX222" i="16"/>
  <c r="BY222" i="16"/>
  <c r="H130" i="10"/>
  <c r="J130" i="10"/>
  <c r="K130" i="10"/>
  <c r="I130" i="10"/>
  <c r="G130" i="10"/>
  <c r="BG241" i="16"/>
  <c r="DB241" i="16"/>
  <c r="CR241" i="16"/>
  <c r="CG241" i="16"/>
  <c r="BV241" i="16"/>
  <c r="BW241" i="16"/>
  <c r="BX241" i="16"/>
  <c r="BY241" i="16"/>
  <c r="BZ241" i="16"/>
  <c r="CA241" i="16"/>
  <c r="BP241" i="16"/>
  <c r="BE241" i="16"/>
  <c r="CH206" i="16"/>
  <c r="AB206" i="16"/>
  <c r="AC206" i="16"/>
  <c r="AD206" i="16"/>
  <c r="AE206" i="16"/>
  <c r="T206" i="16"/>
  <c r="I206" i="16"/>
  <c r="EW206" i="16"/>
  <c r="EL206" i="16"/>
  <c r="EA206" i="16"/>
  <c r="DP206" i="16"/>
  <c r="DE206" i="16"/>
  <c r="CN200" i="16"/>
  <c r="BC200" i="16"/>
  <c r="AS200" i="16"/>
  <c r="AH200" i="16"/>
  <c r="W200" i="16"/>
  <c r="L200" i="16"/>
  <c r="EZ200" i="16"/>
  <c r="EO200" i="16"/>
  <c r="ED200" i="16"/>
  <c r="EE200" i="16"/>
  <c r="EF200" i="16"/>
  <c r="EG200" i="16"/>
  <c r="EH200" i="16"/>
  <c r="N92" i="16"/>
  <c r="BK92" i="16"/>
  <c r="BL92" i="16"/>
  <c r="BM92" i="16"/>
  <c r="BN92" i="16"/>
  <c r="BO92" i="16"/>
  <c r="BP92" i="16"/>
  <c r="BE92" i="16"/>
  <c r="AT92" i="16"/>
  <c r="AI92" i="16"/>
  <c r="X92" i="16"/>
  <c r="M92" i="16"/>
  <c r="FA92" i="16"/>
  <c r="EB207" i="16"/>
  <c r="M207" i="16"/>
  <c r="FA207" i="16"/>
  <c r="EP207" i="16"/>
  <c r="EQ207" i="16"/>
  <c r="ER207" i="16"/>
  <c r="ES207" i="16"/>
  <c r="ET207" i="16"/>
  <c r="EU207" i="16"/>
  <c r="EJ207" i="16"/>
  <c r="DY207" i="16"/>
  <c r="DN207" i="16"/>
  <c r="DC207" i="16"/>
  <c r="AR235" i="16"/>
  <c r="DK235" i="16"/>
  <c r="DA235" i="16"/>
  <c r="CP235" i="16"/>
  <c r="CE235" i="16"/>
  <c r="BT235" i="16"/>
  <c r="BI235" i="16"/>
  <c r="AX235" i="16"/>
  <c r="AY235" i="16"/>
  <c r="AZ235" i="16"/>
  <c r="BA235" i="16"/>
  <c r="BB235" i="16"/>
  <c r="AI199" i="16"/>
  <c r="DZ199" i="16"/>
  <c r="DP199" i="16"/>
  <c r="DE199" i="16"/>
  <c r="CT199" i="16"/>
  <c r="CU199" i="16"/>
  <c r="CV199" i="16"/>
  <c r="CW199" i="16"/>
  <c r="CX199" i="16"/>
  <c r="CY199" i="16"/>
  <c r="CN199" i="16"/>
  <c r="CC199" i="16"/>
  <c r="EI222" i="16"/>
  <c r="R222" i="16"/>
  <c r="H222" i="16"/>
  <c r="EV222" i="16"/>
  <c r="EK222" i="16"/>
  <c r="DZ222" i="16"/>
  <c r="DO222" i="16"/>
  <c r="DD222" i="16"/>
  <c r="CS222" i="16"/>
  <c r="CH222" i="16"/>
  <c r="CI222" i="16"/>
  <c r="CJ222" i="16"/>
  <c r="CK222" i="16"/>
  <c r="BS241" i="16"/>
  <c r="DN241" i="16"/>
  <c r="DD241" i="16"/>
  <c r="CS241" i="16"/>
  <c r="CH241" i="16"/>
  <c r="CI241" i="16"/>
  <c r="CJ241" i="16"/>
  <c r="CK241" i="16"/>
  <c r="CL241" i="16"/>
  <c r="CM241" i="16"/>
  <c r="CB241" i="16"/>
  <c r="BQ241" i="16"/>
  <c r="O206" i="16"/>
  <c r="AN206" i="16"/>
  <c r="AO206" i="16"/>
  <c r="AP206" i="16"/>
  <c r="AQ206" i="16"/>
  <c r="AF206" i="16"/>
  <c r="U206" i="16"/>
  <c r="J206" i="16"/>
  <c r="EX206" i="16"/>
  <c r="EM206" i="16"/>
  <c r="EB206" i="16"/>
  <c r="DQ206" i="16"/>
  <c r="CZ200" i="16"/>
  <c r="BO200" i="16"/>
  <c r="BE200" i="16"/>
  <c r="AT200" i="16"/>
  <c r="AI200" i="16"/>
  <c r="X200" i="16"/>
  <c r="M200" i="16"/>
  <c r="FA200" i="16"/>
  <c r="EP200" i="16"/>
  <c r="EQ200" i="16"/>
  <c r="ER200" i="16"/>
  <c r="ES200" i="16"/>
  <c r="ET200" i="16"/>
  <c r="J142" i="10"/>
  <c r="I142" i="10"/>
  <c r="H142" i="10"/>
  <c r="G142" i="10"/>
  <c r="K142" i="10"/>
  <c r="J148" i="10"/>
  <c r="G148" i="10"/>
  <c r="I148" i="10"/>
  <c r="K148" i="10"/>
  <c r="H148" i="10"/>
  <c r="FB92" i="16"/>
  <c r="BW92" i="16"/>
  <c r="BX92" i="16"/>
  <c r="BY92" i="16"/>
  <c r="BZ92" i="16"/>
  <c r="CA92" i="16"/>
  <c r="CB92" i="16"/>
  <c r="BQ92" i="16"/>
  <c r="BF92" i="16"/>
  <c r="AU92" i="16"/>
  <c r="AJ92" i="16"/>
  <c r="Y92" i="16"/>
  <c r="L207" i="16"/>
  <c r="Y207" i="16"/>
  <c r="N207" i="16"/>
  <c r="O207" i="16"/>
  <c r="P207" i="16"/>
  <c r="Q207" i="16"/>
  <c r="R207" i="16"/>
  <c r="S207" i="16"/>
  <c r="H207" i="16"/>
  <c r="EV207" i="16"/>
  <c r="EK207" i="16"/>
  <c r="DZ207" i="16"/>
  <c r="DO207" i="16"/>
  <c r="BD235" i="16"/>
  <c r="DW235" i="16"/>
  <c r="DM235" i="16"/>
  <c r="DB235" i="16"/>
  <c r="CQ235" i="16"/>
  <c r="CF235" i="16"/>
  <c r="BU235" i="16"/>
  <c r="BJ235" i="16"/>
  <c r="BK235" i="16"/>
  <c r="BL235" i="16"/>
  <c r="BM235" i="16"/>
  <c r="BN235" i="16"/>
  <c r="BS199" i="16"/>
  <c r="AU199" i="16"/>
  <c r="EL199" i="16"/>
  <c r="EB199" i="16"/>
  <c r="DQ199" i="16"/>
  <c r="DF199" i="16"/>
  <c r="DG199" i="16"/>
  <c r="DH199" i="16"/>
  <c r="DI199" i="16"/>
  <c r="DJ199" i="16"/>
  <c r="DK199" i="16"/>
  <c r="CZ199" i="16"/>
  <c r="CO199" i="16"/>
  <c r="K146" i="10"/>
  <c r="J146" i="10"/>
  <c r="G146" i="10"/>
  <c r="I146" i="10"/>
  <c r="H146" i="10"/>
  <c r="EU222" i="16"/>
  <c r="AD222" i="16"/>
  <c r="T222" i="16"/>
  <c r="I222" i="16"/>
  <c r="EW222" i="16"/>
  <c r="EL222" i="16"/>
  <c r="EA222" i="16"/>
  <c r="DP222" i="16"/>
  <c r="DE222" i="16"/>
  <c r="CT222" i="16"/>
  <c r="CU222" i="16"/>
  <c r="CV222" i="16"/>
  <c r="CW222" i="16"/>
  <c r="CE241" i="16"/>
  <c r="DZ241" i="16"/>
  <c r="DP241" i="16"/>
  <c r="DE241" i="16"/>
  <c r="CT241" i="16"/>
  <c r="CU241" i="16"/>
  <c r="CV241" i="16"/>
  <c r="CW241" i="16"/>
  <c r="CX241" i="16"/>
  <c r="CY241" i="16"/>
  <c r="CN241" i="16"/>
  <c r="CC241" i="16"/>
  <c r="CI206" i="16"/>
  <c r="AZ206" i="16"/>
  <c r="BA206" i="16"/>
  <c r="BB206" i="16"/>
  <c r="BC206" i="16"/>
  <c r="AR206" i="16"/>
  <c r="AG206" i="16"/>
  <c r="V206" i="16"/>
  <c r="K206" i="16"/>
  <c r="EY206" i="16"/>
  <c r="EN206" i="16"/>
  <c r="EC206" i="16"/>
  <c r="DL200" i="16"/>
  <c r="CA200" i="16"/>
  <c r="BQ200" i="16"/>
  <c r="BF200" i="16"/>
  <c r="AU200" i="16"/>
  <c r="AJ200" i="16"/>
  <c r="Y200" i="16"/>
  <c r="N200" i="16"/>
  <c r="O200" i="16"/>
  <c r="P200" i="16"/>
  <c r="Q200" i="16"/>
  <c r="R200" i="16"/>
  <c r="Z92" i="16"/>
  <c r="CI92" i="16"/>
  <c r="CJ92" i="16"/>
  <c r="CK92" i="16"/>
  <c r="CL92" i="16"/>
  <c r="CM92" i="16"/>
  <c r="CN92" i="16"/>
  <c r="CC92" i="16"/>
  <c r="BR92" i="16"/>
  <c r="BG92" i="16"/>
  <c r="AV92" i="16"/>
  <c r="AK92" i="16"/>
  <c r="EZ207" i="16"/>
  <c r="AK207" i="16"/>
  <c r="Z207" i="16"/>
  <c r="AA207" i="16"/>
  <c r="AB207" i="16"/>
  <c r="AC207" i="16"/>
  <c r="AD207" i="16"/>
  <c r="AE207" i="16"/>
  <c r="T207" i="16"/>
  <c r="I207" i="16"/>
  <c r="EW207" i="16"/>
  <c r="EL207" i="16"/>
  <c r="EA207" i="16"/>
  <c r="J185" i="10"/>
  <c r="I185" i="10"/>
  <c r="K185" i="10"/>
  <c r="G185" i="10"/>
  <c r="H185" i="10"/>
  <c r="BP235" i="16"/>
  <c r="EI235" i="16"/>
  <c r="DY235" i="16"/>
  <c r="DN235" i="16"/>
  <c r="DC235" i="16"/>
  <c r="CR235" i="16"/>
  <c r="CG235" i="16"/>
  <c r="BV235" i="16"/>
  <c r="BW235" i="16"/>
  <c r="BX235" i="16"/>
  <c r="BY235" i="16"/>
  <c r="BZ235" i="16"/>
  <c r="BG199" i="16"/>
  <c r="J199" i="16"/>
  <c r="EX199" i="16"/>
  <c r="EN199" i="16"/>
  <c r="EC199" i="16"/>
  <c r="DR199" i="16"/>
  <c r="DS199" i="16"/>
  <c r="DT199" i="16"/>
  <c r="DU199" i="16"/>
  <c r="DV199" i="16"/>
  <c r="DW199" i="16"/>
  <c r="DL199" i="16"/>
  <c r="DA199" i="16"/>
  <c r="S222" i="16"/>
  <c r="AP222" i="16"/>
  <c r="AF222" i="16"/>
  <c r="U222" i="16"/>
  <c r="J222" i="16"/>
  <c r="EX222" i="16"/>
  <c r="EM222" i="16"/>
  <c r="EB222" i="16"/>
  <c r="DQ222" i="16"/>
  <c r="DF222" i="16"/>
  <c r="DG222" i="16"/>
  <c r="DH222" i="16"/>
  <c r="DI222" i="16"/>
  <c r="DO241" i="16"/>
  <c r="CQ241" i="16"/>
  <c r="EL241" i="16"/>
  <c r="EB241" i="16"/>
  <c r="DQ241" i="16"/>
  <c r="DF241" i="16"/>
  <c r="DG241" i="16"/>
  <c r="DH241" i="16"/>
  <c r="DI241" i="16"/>
  <c r="DJ241" i="16"/>
  <c r="DK241" i="16"/>
  <c r="CZ241" i="16"/>
  <c r="CO241" i="16"/>
  <c r="Z206" i="16"/>
  <c r="BL206" i="16"/>
  <c r="BM206" i="16"/>
  <c r="BN206" i="16"/>
  <c r="BO206" i="16"/>
  <c r="BD206" i="16"/>
  <c r="AS206" i="16"/>
  <c r="AH206" i="16"/>
  <c r="W206" i="16"/>
  <c r="L206" i="16"/>
  <c r="EZ206" i="16"/>
  <c r="EO206" i="16"/>
  <c r="DX200" i="16"/>
  <c r="CM200" i="16"/>
  <c r="CC200" i="16"/>
  <c r="BR200" i="16"/>
  <c r="BG200" i="16"/>
  <c r="AV200" i="16"/>
  <c r="AK200" i="16"/>
  <c r="Z200" i="16"/>
  <c r="AA200" i="16"/>
  <c r="AB200" i="16"/>
  <c r="AC200" i="16"/>
  <c r="AD200" i="16"/>
  <c r="I147" i="10"/>
  <c r="H147" i="10"/>
  <c r="K147" i="10"/>
  <c r="G147" i="10"/>
  <c r="J147" i="10"/>
  <c r="AL92" i="16"/>
  <c r="CU92" i="16"/>
  <c r="CV92" i="16"/>
  <c r="CW92" i="16"/>
  <c r="CX92" i="16"/>
  <c r="CY92" i="16"/>
  <c r="CZ92" i="16"/>
  <c r="CO92" i="16"/>
  <c r="CD92" i="16"/>
  <c r="BS92" i="16"/>
  <c r="BH92" i="16"/>
  <c r="AW92" i="16"/>
  <c r="X207" i="16"/>
  <c r="AW207" i="16"/>
  <c r="AL207" i="16"/>
  <c r="AM207" i="16"/>
  <c r="AN207" i="16"/>
  <c r="AO207" i="16"/>
  <c r="AP207" i="16"/>
  <c r="AQ207" i="16"/>
  <c r="AF207" i="16"/>
  <c r="U207" i="16"/>
  <c r="J207" i="16"/>
  <c r="EX207" i="16"/>
  <c r="EM207" i="16"/>
  <c r="CZ235" i="16"/>
  <c r="CB235" i="16"/>
  <c r="EU235" i="16"/>
  <c r="EK235" i="16"/>
  <c r="DZ235" i="16"/>
  <c r="DO235" i="16"/>
  <c r="DD235" i="16"/>
  <c r="CS235" i="16"/>
  <c r="CH235" i="16"/>
  <c r="CI235" i="16"/>
  <c r="CJ235" i="16"/>
  <c r="CK235" i="16"/>
  <c r="CL235" i="16"/>
  <c r="CE199" i="16"/>
  <c r="V199" i="16"/>
  <c r="L199" i="16"/>
  <c r="EZ199" i="16"/>
  <c r="EO199" i="16"/>
  <c r="ED199" i="16"/>
  <c r="EE199" i="16"/>
  <c r="EF199" i="16"/>
  <c r="EG199" i="16"/>
  <c r="EH199" i="16"/>
  <c r="EI199" i="16"/>
  <c r="DX199" i="16"/>
  <c r="DM199" i="16"/>
  <c r="AE222" i="16"/>
  <c r="BB222" i="16"/>
  <c r="AR222" i="16"/>
  <c r="AG222" i="16"/>
  <c r="V222" i="16"/>
  <c r="K222" i="16"/>
  <c r="EY222" i="16"/>
  <c r="EN222" i="16"/>
  <c r="EC222" i="16"/>
  <c r="DR222" i="16"/>
  <c r="DS222" i="16"/>
  <c r="DT222" i="16"/>
  <c r="DU222" i="16"/>
  <c r="DC241" i="16"/>
  <c r="J241" i="16"/>
  <c r="EX241" i="16"/>
  <c r="EN241" i="16"/>
  <c r="EC241" i="16"/>
  <c r="DR241" i="16"/>
  <c r="DS241" i="16"/>
  <c r="DT241" i="16"/>
  <c r="DU241" i="16"/>
  <c r="DV241" i="16"/>
  <c r="DW241" i="16"/>
  <c r="DL241" i="16"/>
  <c r="DA241" i="16"/>
  <c r="AY206" i="16"/>
  <c r="CU206" i="16"/>
  <c r="BX206" i="16"/>
  <c r="BY206" i="16"/>
  <c r="BZ206" i="16"/>
  <c r="CA206" i="16"/>
  <c r="BP206" i="16"/>
  <c r="BE206" i="16"/>
  <c r="AT206" i="16"/>
  <c r="AI206" i="16"/>
  <c r="X206" i="16"/>
  <c r="M206" i="16"/>
  <c r="FA206" i="16"/>
  <c r="EJ200" i="16"/>
  <c r="CY200" i="16"/>
  <c r="CO200" i="16"/>
  <c r="CD200" i="16"/>
  <c r="BS200" i="16"/>
  <c r="BH200" i="16"/>
  <c r="AW200" i="16"/>
  <c r="AL200" i="16"/>
  <c r="AM200" i="16"/>
  <c r="AN200" i="16"/>
  <c r="AO200" i="16"/>
  <c r="AP200" i="16"/>
  <c r="H186" i="10"/>
  <c r="G186" i="10"/>
  <c r="K186" i="10"/>
  <c r="I186" i="10"/>
  <c r="J186" i="10"/>
  <c r="AX92" i="16"/>
  <c r="DG92" i="16"/>
  <c r="DH92" i="16"/>
  <c r="DI92" i="16"/>
  <c r="DJ92" i="16"/>
  <c r="DK92" i="16"/>
  <c r="DL92" i="16"/>
  <c r="DA92" i="16"/>
  <c r="CP92" i="16"/>
  <c r="CE92" i="16"/>
  <c r="BT92" i="16"/>
  <c r="BI92" i="16"/>
  <c r="AJ207" i="16"/>
  <c r="BI207" i="16"/>
  <c r="AX207" i="16"/>
  <c r="AY207" i="16"/>
  <c r="AZ207" i="16"/>
  <c r="BA207" i="16"/>
  <c r="BB207" i="16"/>
  <c r="BC207" i="16"/>
  <c r="AR207" i="16"/>
  <c r="AG207" i="16"/>
  <c r="V207" i="16"/>
  <c r="K207" i="16"/>
  <c r="EY207" i="16"/>
  <c r="CN235" i="16"/>
  <c r="S235" i="16"/>
  <c r="I235" i="16"/>
  <c r="EW235" i="16"/>
  <c r="EL235" i="16"/>
  <c r="EA235" i="16"/>
  <c r="DP235" i="16"/>
  <c r="DE235" i="16"/>
  <c r="CT235" i="16"/>
  <c r="CU235" i="16"/>
  <c r="CV235" i="16"/>
  <c r="CW235" i="16"/>
  <c r="CX235" i="16"/>
  <c r="CQ199" i="16"/>
  <c r="AH199" i="16"/>
  <c r="X199" i="16"/>
  <c r="M199" i="16"/>
  <c r="FA199" i="16"/>
  <c r="EP199" i="16"/>
  <c r="EQ199" i="16"/>
  <c r="ER199" i="16"/>
  <c r="ES199" i="16"/>
  <c r="ET199" i="16"/>
  <c r="EU199" i="16"/>
  <c r="EJ199" i="16"/>
  <c r="DY199" i="16"/>
  <c r="AQ222" i="16"/>
  <c r="BN222" i="16"/>
  <c r="BD222" i="16"/>
  <c r="AS222" i="16"/>
  <c r="AH222" i="16"/>
  <c r="W222" i="16"/>
  <c r="L222" i="16"/>
  <c r="EZ222" i="16"/>
  <c r="EO222" i="16"/>
  <c r="ED222" i="16"/>
  <c r="EE222" i="16"/>
  <c r="EF222" i="16"/>
  <c r="EG222" i="16"/>
  <c r="EA241" i="16"/>
  <c r="V241" i="16"/>
  <c r="L241" i="16"/>
  <c r="EZ241" i="16"/>
  <c r="EO241" i="16"/>
  <c r="ED241" i="16"/>
  <c r="EE241" i="16"/>
  <c r="EF241" i="16"/>
  <c r="EG241" i="16"/>
  <c r="EH241" i="16"/>
  <c r="EI241" i="16"/>
  <c r="DX241" i="16"/>
  <c r="DM241" i="16"/>
  <c r="AX206" i="16"/>
  <c r="AA206" i="16"/>
  <c r="CJ206" i="16"/>
  <c r="CK206" i="16"/>
  <c r="CL206" i="16"/>
  <c r="CM206" i="16"/>
  <c r="CB206" i="16"/>
  <c r="BQ206" i="16"/>
  <c r="BF206" i="16"/>
  <c r="AU206" i="16"/>
  <c r="AJ206" i="16"/>
  <c r="Y206" i="16"/>
  <c r="CT206" i="16"/>
  <c r="H200" i="16"/>
  <c r="DK200" i="16"/>
  <c r="DA200" i="16"/>
  <c r="CP200" i="16"/>
  <c r="CE200" i="16"/>
  <c r="BT200" i="16"/>
  <c r="BI200" i="16"/>
  <c r="AX200" i="16"/>
  <c r="AY200" i="16"/>
  <c r="AZ200" i="16"/>
  <c r="BA200" i="16"/>
  <c r="BB200" i="16"/>
  <c r="I119" i="10"/>
  <c r="H119" i="10"/>
  <c r="K119" i="10"/>
  <c r="G119" i="10"/>
  <c r="J119" i="10"/>
  <c r="G129" i="10"/>
  <c r="H129" i="10"/>
  <c r="I129" i="10"/>
  <c r="J129" i="10"/>
  <c r="K129" i="10"/>
  <c r="BJ92" i="16"/>
  <c r="DS92" i="16"/>
  <c r="DT92" i="16"/>
  <c r="DU92" i="16"/>
  <c r="DV92" i="16"/>
  <c r="DW92" i="16"/>
  <c r="DX92" i="16"/>
  <c r="DM92" i="16"/>
  <c r="DB92" i="16"/>
  <c r="CQ92" i="16"/>
  <c r="CF92" i="16"/>
  <c r="BU92" i="16"/>
  <c r="AV207" i="16"/>
  <c r="BU207" i="16"/>
  <c r="BJ207" i="16"/>
  <c r="BK207" i="16"/>
  <c r="BL207" i="16"/>
  <c r="BM207" i="16"/>
  <c r="BN207" i="16"/>
  <c r="BO207" i="16"/>
  <c r="BD207" i="16"/>
  <c r="AS207" i="16"/>
  <c r="AH207" i="16"/>
  <c r="W207" i="16"/>
  <c r="DL235" i="16"/>
  <c r="AE235" i="16"/>
  <c r="U235" i="16"/>
  <c r="J235" i="16"/>
  <c r="EX235" i="16"/>
  <c r="EM235" i="16"/>
  <c r="EB235" i="16"/>
  <c r="DQ235" i="16"/>
  <c r="DF235" i="16"/>
  <c r="DG235" i="16"/>
  <c r="DH235" i="16"/>
  <c r="DI235" i="16"/>
  <c r="DJ235" i="16"/>
  <c r="DC199" i="16"/>
  <c r="AT199" i="16"/>
  <c r="AJ199" i="16"/>
  <c r="Y199" i="16"/>
  <c r="N199" i="16"/>
  <c r="O199" i="16"/>
  <c r="P199" i="16"/>
  <c r="Q199" i="16"/>
  <c r="R199" i="16"/>
  <c r="S199" i="16"/>
  <c r="H199" i="16"/>
  <c r="EV199" i="16"/>
  <c r="EK199" i="16"/>
  <c r="BC222" i="16"/>
  <c r="BZ222" i="16"/>
  <c r="BP222" i="16"/>
  <c r="BE222" i="16"/>
  <c r="AT222" i="16"/>
  <c r="AI222" i="16"/>
  <c r="X222" i="16"/>
  <c r="M222" i="16"/>
  <c r="FA222" i="16"/>
  <c r="EP222" i="16"/>
  <c r="EQ222" i="16"/>
  <c r="ER222" i="16"/>
  <c r="ES222" i="16"/>
  <c r="EM241" i="16"/>
  <c r="AH241" i="16"/>
  <c r="X241" i="16"/>
  <c r="M241" i="16"/>
  <c r="FA241" i="16"/>
  <c r="EP241" i="16"/>
  <c r="EQ241" i="16"/>
  <c r="ER241" i="16"/>
  <c r="ES241" i="16"/>
  <c r="ET241" i="16"/>
  <c r="EU241" i="16"/>
  <c r="EJ241" i="16"/>
  <c r="DY241" i="16"/>
  <c r="EQ206" i="16"/>
  <c r="DG206" i="16"/>
  <c r="CV206" i="16"/>
  <c r="CW206" i="16"/>
  <c r="CX206" i="16"/>
  <c r="CY206" i="16"/>
  <c r="CN206" i="16"/>
  <c r="CC206" i="16"/>
  <c r="BR206" i="16"/>
  <c r="BG206" i="16"/>
  <c r="AV206" i="16"/>
  <c r="AK206" i="16"/>
  <c r="DF206" i="16"/>
  <c r="EV200" i="16"/>
  <c r="DW200" i="16"/>
  <c r="DM200" i="16"/>
  <c r="DB200" i="16"/>
  <c r="CQ200" i="16"/>
  <c r="CF200" i="16"/>
  <c r="BU200" i="16"/>
  <c r="BJ200" i="16"/>
  <c r="BK200" i="16"/>
  <c r="BL200" i="16"/>
  <c r="BM200" i="16"/>
  <c r="BN200" i="16"/>
  <c r="BV92" i="16"/>
  <c r="EE92" i="16"/>
  <c r="EF92" i="16"/>
  <c r="EG92" i="16"/>
  <c r="EH92" i="16"/>
  <c r="EI92" i="16"/>
  <c r="EJ92" i="16"/>
  <c r="DY92" i="16"/>
  <c r="DN92" i="16"/>
  <c r="DC92" i="16"/>
  <c r="CR92" i="16"/>
  <c r="CG92" i="16"/>
  <c r="G107" i="10"/>
  <c r="H107" i="10"/>
  <c r="I107" i="10"/>
  <c r="J107" i="10"/>
  <c r="K107" i="10"/>
  <c r="BH207" i="16"/>
  <c r="CG207" i="16"/>
  <c r="BV207" i="16"/>
  <c r="BW207" i="16"/>
  <c r="BX207" i="16"/>
  <c r="BY207" i="16"/>
  <c r="BZ207" i="16"/>
  <c r="CA207" i="16"/>
  <c r="BP207" i="16"/>
  <c r="BE207" i="16"/>
  <c r="AT207" i="16"/>
  <c r="AI207" i="16"/>
  <c r="DX235" i="16"/>
  <c r="AQ235" i="16"/>
  <c r="AG235" i="16"/>
  <c r="V235" i="16"/>
  <c r="K235" i="16"/>
  <c r="EY235" i="16"/>
  <c r="EN235" i="16"/>
  <c r="EC235" i="16"/>
  <c r="DR235" i="16"/>
  <c r="DS235" i="16"/>
  <c r="DT235" i="16"/>
  <c r="DU235" i="16"/>
  <c r="DV235" i="16"/>
  <c r="DO199" i="16"/>
  <c r="BF199" i="16"/>
  <c r="AV199" i="16"/>
  <c r="AK199" i="16"/>
  <c r="Z199" i="16"/>
  <c r="AA199" i="16"/>
  <c r="AB199" i="16"/>
  <c r="AC199" i="16"/>
  <c r="AD199" i="16"/>
  <c r="AE199" i="16"/>
  <c r="T199" i="16"/>
  <c r="I199" i="16"/>
  <c r="EW199" i="16"/>
  <c r="BO222" i="16"/>
  <c r="CL222" i="16"/>
  <c r="CB222" i="16"/>
  <c r="BQ222" i="16"/>
  <c r="BF222" i="16"/>
  <c r="AU222" i="16"/>
  <c r="AJ222" i="16"/>
  <c r="Y222" i="16"/>
  <c r="N222" i="16"/>
  <c r="O222" i="16"/>
  <c r="P222" i="16"/>
  <c r="Q222" i="16"/>
  <c r="K241" i="16"/>
  <c r="AT241" i="16"/>
  <c r="AJ241" i="16"/>
  <c r="Y241" i="16"/>
  <c r="N241" i="16"/>
  <c r="O241" i="16"/>
  <c r="P241" i="16"/>
  <c r="Q241" i="16"/>
  <c r="R241" i="16"/>
  <c r="S241" i="16"/>
  <c r="H241" i="16"/>
  <c r="EV241" i="16"/>
  <c r="EK241" i="16"/>
  <c r="BJ206" i="16"/>
  <c r="AL206" i="16"/>
  <c r="DH206" i="16"/>
  <c r="DI206" i="16"/>
  <c r="DJ206" i="16"/>
  <c r="DK206" i="16"/>
  <c r="CZ206" i="16"/>
  <c r="CO206" i="16"/>
  <c r="CD206" i="16"/>
  <c r="BS206" i="16"/>
  <c r="BH206" i="16"/>
  <c r="AW206" i="16"/>
  <c r="DR206" i="16"/>
  <c r="K189" i="10"/>
  <c r="G189" i="10"/>
  <c r="I189" i="10"/>
  <c r="H189" i="10"/>
  <c r="J189" i="10"/>
  <c r="T200" i="16"/>
  <c r="EI200" i="16"/>
  <c r="DY200" i="16"/>
  <c r="DN200" i="16"/>
  <c r="DC200" i="16"/>
  <c r="CR200" i="16"/>
  <c r="CG200" i="16"/>
  <c r="BV200" i="16"/>
  <c r="BW200" i="16"/>
  <c r="BX200" i="16"/>
  <c r="BY200" i="16"/>
  <c r="BZ200" i="16"/>
  <c r="H108" i="10"/>
  <c r="I108" i="10"/>
  <c r="K108" i="10"/>
  <c r="J108" i="10"/>
  <c r="G108" i="10"/>
  <c r="DF92" i="16"/>
  <c r="CH92" i="16"/>
  <c r="EQ92" i="16"/>
  <c r="ER92" i="16"/>
  <c r="ES92" i="16"/>
  <c r="ET92" i="16"/>
  <c r="EU92" i="16"/>
  <c r="EV92" i="16"/>
  <c r="EK92" i="16"/>
  <c r="DZ92" i="16"/>
  <c r="DO92" i="16"/>
  <c r="DD92" i="16"/>
  <c r="BT207" i="16"/>
  <c r="CS207" i="16"/>
  <c r="CH207" i="16"/>
  <c r="CI207" i="16"/>
  <c r="CJ207" i="16"/>
  <c r="CK207" i="16"/>
  <c r="CL207" i="16"/>
  <c r="CM207" i="16"/>
  <c r="CB207" i="16"/>
  <c r="BQ207" i="16"/>
  <c r="BF207" i="16"/>
  <c r="AU207" i="16"/>
  <c r="EJ235" i="16"/>
  <c r="BC235" i="16"/>
  <c r="AS235" i="16"/>
  <c r="AH235" i="16"/>
  <c r="W235" i="16"/>
  <c r="L235" i="16"/>
  <c r="EZ235" i="16"/>
  <c r="EO235" i="16"/>
  <c r="ED235" i="16"/>
  <c r="EE235" i="16"/>
  <c r="EF235" i="16"/>
  <c r="EG235" i="16"/>
  <c r="EH235" i="16"/>
  <c r="EA199" i="16"/>
  <c r="BR199" i="16"/>
  <c r="BH199" i="16"/>
  <c r="AW199" i="16"/>
  <c r="AL199" i="16"/>
  <c r="AM199" i="16"/>
  <c r="AN199" i="16"/>
  <c r="AO199" i="16"/>
  <c r="AP199" i="16"/>
  <c r="AQ199" i="16"/>
  <c r="AF199" i="16"/>
  <c r="U199" i="16"/>
  <c r="CA222" i="16"/>
  <c r="CX222" i="16"/>
  <c r="CN222" i="16"/>
  <c r="CC222" i="16"/>
  <c r="BR222" i="16"/>
  <c r="BG222" i="16"/>
  <c r="AV222" i="16"/>
  <c r="AK222" i="16"/>
  <c r="Z222" i="16"/>
  <c r="AA222" i="16"/>
  <c r="AB222" i="16"/>
  <c r="AC222" i="16"/>
  <c r="EY241" i="16"/>
  <c r="BF241" i="16"/>
  <c r="AV241" i="16"/>
  <c r="AK241" i="16"/>
  <c r="Z241" i="16"/>
  <c r="AA241" i="16"/>
  <c r="AB241" i="16"/>
  <c r="AC241" i="16"/>
  <c r="AD241" i="16"/>
  <c r="AE241" i="16"/>
  <c r="T241" i="16"/>
  <c r="I241" i="16"/>
  <c r="EW241" i="16"/>
  <c r="BK206" i="16"/>
  <c r="DS206" i="16"/>
  <c r="DT206" i="16"/>
  <c r="DU206" i="16"/>
  <c r="DV206" i="16"/>
  <c r="DW206" i="16"/>
  <c r="DL206" i="16"/>
  <c r="DA206" i="16"/>
  <c r="CP206" i="16"/>
  <c r="CE206" i="16"/>
  <c r="BT206" i="16"/>
  <c r="BI206" i="16"/>
  <c r="ED206" i="16"/>
  <c r="BD200" i="16"/>
  <c r="AF200" i="16"/>
  <c r="EU200" i="16"/>
  <c r="EK200" i="16"/>
  <c r="DZ200" i="16"/>
  <c r="DO200" i="16"/>
  <c r="DD200" i="16"/>
  <c r="CS200" i="16"/>
  <c r="CH200" i="16"/>
  <c r="CI200" i="16"/>
  <c r="CJ200" i="16"/>
  <c r="CK200" i="16"/>
  <c r="CL200" i="16"/>
  <c r="CM236" i="16" l="1"/>
  <c r="CO201" i="16"/>
  <c r="CT219" i="16"/>
  <c r="CN233" i="16"/>
  <c r="J43" i="20"/>
  <c r="I42" i="20"/>
  <c r="I114" i="20"/>
  <c r="I113" i="20"/>
  <c r="I108" i="20"/>
  <c r="I107" i="20"/>
  <c r="CY198" i="16"/>
  <c r="CR201" i="16"/>
  <c r="ET185" i="16"/>
  <c r="R185" i="16"/>
  <c r="ES185" i="16"/>
  <c r="Q185" i="16"/>
  <c r="ER185" i="16"/>
  <c r="P185" i="16"/>
  <c r="EQ185" i="16"/>
  <c r="O185" i="16"/>
  <c r="EP185" i="16"/>
  <c r="N185" i="16"/>
  <c r="FA185" i="16"/>
  <c r="Y185" i="16"/>
  <c r="M185" i="16"/>
  <c r="AJ185" i="16"/>
  <c r="X185" i="16"/>
  <c r="AU185" i="16"/>
  <c r="AI185" i="16"/>
  <c r="BF185" i="16"/>
  <c r="AT185" i="16"/>
  <c r="BQ185" i="16"/>
  <c r="BE185" i="16"/>
  <c r="CA185" i="16"/>
  <c r="BO185" i="16"/>
  <c r="BP185" i="16"/>
  <c r="BD185" i="16"/>
  <c r="CZ289" i="16"/>
  <c r="P6" i="14"/>
  <c r="O6" i="14"/>
  <c r="D7" i="14"/>
  <c r="J233" i="15"/>
  <c r="J209" i="15"/>
  <c r="J206" i="15"/>
  <c r="J208" i="15"/>
  <c r="F360" i="15"/>
  <c r="DY93" i="16"/>
  <c r="DM93" i="16"/>
  <c r="EJ93" i="16"/>
  <c r="DX93" i="16"/>
  <c r="EI93" i="16"/>
  <c r="DW93" i="16"/>
  <c r="EH93" i="16"/>
  <c r="DV93" i="16"/>
  <c r="EG93" i="16"/>
  <c r="DU93" i="16"/>
  <c r="EF93" i="16"/>
  <c r="DT93" i="16"/>
  <c r="EE93" i="16"/>
  <c r="DS93" i="16"/>
  <c r="EP93" i="16"/>
  <c r="ED93" i="16"/>
  <c r="FA93" i="16"/>
  <c r="EO93" i="16"/>
  <c r="M93" i="16"/>
  <c r="EZ93" i="16"/>
  <c r="X93" i="16"/>
  <c r="L93" i="16"/>
  <c r="AI93" i="16"/>
  <c r="W93" i="16"/>
  <c r="BF93" i="16"/>
  <c r="AT93" i="16"/>
  <c r="CX221" i="16"/>
  <c r="AV194" i="16"/>
  <c r="AJ194" i="16"/>
  <c r="BG194" i="16"/>
  <c r="AU194" i="16"/>
  <c r="BR194" i="16"/>
  <c r="BF194" i="16"/>
  <c r="CC194" i="16"/>
  <c r="BQ194" i="16"/>
  <c r="CN194" i="16"/>
  <c r="CB194" i="16"/>
  <c r="CY194" i="16"/>
  <c r="CM194" i="16"/>
  <c r="CX194" i="16"/>
  <c r="CL194" i="16"/>
  <c r="CW194" i="16"/>
  <c r="CK194" i="16"/>
  <c r="CJ194" i="16"/>
  <c r="BX194" i="16"/>
  <c r="CI194" i="16"/>
  <c r="BW194" i="16"/>
  <c r="BU194" i="16"/>
  <c r="BI194" i="16"/>
  <c r="BJ194" i="16"/>
  <c r="AX194" i="16"/>
  <c r="G164" i="20"/>
  <c r="L162" i="20"/>
  <c r="F26" i="5"/>
  <c r="CP281" i="16"/>
  <c r="E51" i="10"/>
  <c r="F51" i="10" s="1"/>
  <c r="FD93" i="16"/>
  <c r="CO93" i="16" s="1"/>
  <c r="F53" i="16"/>
  <c r="G53" i="16" s="1"/>
  <c r="CK198" i="16"/>
  <c r="CK201" i="16"/>
  <c r="CZ198" i="16"/>
  <c r="CO225" i="16"/>
  <c r="CU219" i="16"/>
  <c r="CK289" i="16"/>
  <c r="CT289" i="16"/>
  <c r="CI281" i="16"/>
  <c r="CK217" i="16"/>
  <c r="CV217" i="16"/>
  <c r="CS233" i="16"/>
  <c r="CX198" i="16"/>
  <c r="CX285" i="16"/>
  <c r="AO95" i="16"/>
  <c r="AC95" i="16"/>
  <c r="AN95" i="16"/>
  <c r="AB95" i="16"/>
  <c r="AM95" i="16"/>
  <c r="AA95" i="16"/>
  <c r="AX95" i="16"/>
  <c r="AL95" i="16"/>
  <c r="BI95" i="16"/>
  <c r="AW95" i="16"/>
  <c r="BT95" i="16"/>
  <c r="BH95" i="16"/>
  <c r="CE95" i="16"/>
  <c r="BS95" i="16"/>
  <c r="CP95" i="16"/>
  <c r="CD95" i="16"/>
  <c r="DA95" i="16"/>
  <c r="CO95" i="16"/>
  <c r="DL95" i="16"/>
  <c r="CZ95" i="16"/>
  <c r="DK95" i="16"/>
  <c r="CY95" i="16"/>
  <c r="AP95" i="16"/>
  <c r="AD95" i="16"/>
  <c r="CK219" i="16"/>
  <c r="CW219" i="16"/>
  <c r="CL289" i="16"/>
  <c r="CO233" i="16"/>
  <c r="CU233" i="16"/>
  <c r="CU289" i="16"/>
  <c r="CX223" i="16"/>
  <c r="CL223" i="16"/>
  <c r="CW223" i="16"/>
  <c r="CK223" i="16"/>
  <c r="CU223" i="16"/>
  <c r="CN223" i="16"/>
  <c r="CM223" i="16"/>
  <c r="CV201" i="16"/>
  <c r="CU201" i="16"/>
  <c r="CR219" i="16"/>
  <c r="CL219" i="16"/>
  <c r="CX219" i="16"/>
  <c r="CV233" i="16"/>
  <c r="CV285" i="16"/>
  <c r="CP236" i="16"/>
  <c r="CW209" i="16"/>
  <c r="CX209" i="16"/>
  <c r="CQ219" i="16"/>
  <c r="CI274" i="16"/>
  <c r="CM219" i="16"/>
  <c r="CK233" i="16"/>
  <c r="CW233" i="16"/>
  <c r="D8" i="14"/>
  <c r="J207" i="15"/>
  <c r="F361" i="15"/>
  <c r="J305" i="15"/>
  <c r="J307" i="15"/>
  <c r="J215" i="15"/>
  <c r="E93" i="10"/>
  <c r="H93" i="10" s="1"/>
  <c r="FC185" i="16"/>
  <c r="FD185" i="16" s="1"/>
  <c r="CW238" i="16"/>
  <c r="CJ274" i="16"/>
  <c r="CK209" i="16"/>
  <c r="CV236" i="16"/>
  <c r="CM201" i="16"/>
  <c r="CY201" i="16"/>
  <c r="CN198" i="16"/>
  <c r="CS219" i="16"/>
  <c r="CN289" i="16"/>
  <c r="CO281" i="16"/>
  <c r="CQ217" i="16"/>
  <c r="CN217" i="16"/>
  <c r="CQ236" i="16"/>
  <c r="CL233" i="16"/>
  <c r="CX233" i="16"/>
  <c r="L163" i="20"/>
  <c r="F27" i="5"/>
  <c r="CO285" i="16"/>
  <c r="E52" i="10"/>
  <c r="F52" i="10" s="1"/>
  <c r="FD95" i="16"/>
  <c r="ES95" i="16" s="1"/>
  <c r="F54" i="16"/>
  <c r="G54" i="16" s="1"/>
  <c r="CK274" i="16"/>
  <c r="CP198" i="16"/>
  <c r="CR236" i="16"/>
  <c r="CL236" i="16"/>
  <c r="CN201" i="16"/>
  <c r="CX289" i="16"/>
  <c r="CR233" i="16"/>
  <c r="CM233" i="16"/>
  <c r="CW285" i="16"/>
  <c r="E102" i="10"/>
  <c r="J102" i="10" s="1"/>
  <c r="FC194" i="16"/>
  <c r="FD194" i="16" s="1"/>
  <c r="CO209" i="16"/>
  <c r="CR223" i="16"/>
  <c r="R95" i="16" l="1"/>
  <c r="CM95" i="16"/>
  <c r="CN95" i="16"/>
  <c r="CC95" i="16"/>
  <c r="BR95" i="16"/>
  <c r="BG95" i="16"/>
  <c r="AV95" i="16"/>
  <c r="AK95" i="16"/>
  <c r="Z95" i="16"/>
  <c r="O95" i="16"/>
  <c r="P95" i="16"/>
  <c r="Q95" i="16"/>
  <c r="AL194" i="16"/>
  <c r="AW194" i="16"/>
  <c r="BK194" i="16"/>
  <c r="BL194" i="16"/>
  <c r="BY194" i="16"/>
  <c r="BZ194" i="16"/>
  <c r="CA194" i="16"/>
  <c r="BP194" i="16"/>
  <c r="BE194" i="16"/>
  <c r="AT194" i="16"/>
  <c r="AI194" i="16"/>
  <c r="X194" i="16"/>
  <c r="V93" i="16"/>
  <c r="K93" i="16"/>
  <c r="EY93" i="16"/>
  <c r="EN93" i="16"/>
  <c r="EC93" i="16"/>
  <c r="DR93" i="16"/>
  <c r="DG93" i="16"/>
  <c r="DH93" i="16"/>
  <c r="DI93" i="16"/>
  <c r="DJ93" i="16"/>
  <c r="DK93" i="16"/>
  <c r="DL93" i="16"/>
  <c r="DA93" i="16"/>
  <c r="D53" i="10"/>
  <c r="FC96" i="16"/>
  <c r="E55" i="16"/>
  <c r="AR185" i="16"/>
  <c r="BC185" i="16"/>
  <c r="AS185" i="16"/>
  <c r="AH185" i="16"/>
  <c r="W185" i="16"/>
  <c r="L185" i="16"/>
  <c r="EZ185" i="16"/>
  <c r="EO185" i="16"/>
  <c r="ED185" i="16"/>
  <c r="EE185" i="16"/>
  <c r="EF185" i="16"/>
  <c r="EG185" i="16"/>
  <c r="EH185" i="16"/>
  <c r="D195" i="10"/>
  <c r="FB291" i="16"/>
  <c r="BB95" i="16"/>
  <c r="DW95" i="16"/>
  <c r="DX95" i="16"/>
  <c r="DM95" i="16"/>
  <c r="DB95" i="16"/>
  <c r="CQ95" i="16"/>
  <c r="CF95" i="16"/>
  <c r="BU95" i="16"/>
  <c r="BJ95" i="16"/>
  <c r="AY95" i="16"/>
  <c r="AZ95" i="16"/>
  <c r="BA95" i="16"/>
  <c r="E28" i="5"/>
  <c r="H164" i="20"/>
  <c r="BV194" i="16"/>
  <c r="CG194" i="16"/>
  <c r="CU194" i="16"/>
  <c r="CV194" i="16"/>
  <c r="DI194" i="16"/>
  <c r="DJ194" i="16"/>
  <c r="DK194" i="16"/>
  <c r="CZ194" i="16"/>
  <c r="CO194" i="16"/>
  <c r="CD194" i="16"/>
  <c r="BS194" i="16"/>
  <c r="BH194" i="16"/>
  <c r="BR93" i="16"/>
  <c r="AU93" i="16"/>
  <c r="AJ93" i="16"/>
  <c r="Y93" i="16"/>
  <c r="N93" i="16"/>
  <c r="FB93" i="16"/>
  <c r="EQ93" i="16"/>
  <c r="ER93" i="16"/>
  <c r="ES93" i="16"/>
  <c r="ET93" i="16"/>
  <c r="EU93" i="16"/>
  <c r="EV93" i="16"/>
  <c r="EK93" i="16"/>
  <c r="D97" i="10"/>
  <c r="FB189" i="16"/>
  <c r="CB185" i="16"/>
  <c r="CM185" i="16"/>
  <c r="CC185" i="16"/>
  <c r="BR185" i="16"/>
  <c r="BG185" i="16"/>
  <c r="AV185" i="16"/>
  <c r="AK185" i="16"/>
  <c r="Z185" i="16"/>
  <c r="AA185" i="16"/>
  <c r="AB185" i="16"/>
  <c r="AC185" i="16"/>
  <c r="AD185" i="16"/>
  <c r="J104" i="20"/>
  <c r="H42" i="20"/>
  <c r="BN95" i="16"/>
  <c r="EI95" i="16"/>
  <c r="EJ95" i="16"/>
  <c r="DY95" i="16"/>
  <c r="DN95" i="16"/>
  <c r="DC95" i="16"/>
  <c r="CR95" i="16"/>
  <c r="CG95" i="16"/>
  <c r="BV95" i="16"/>
  <c r="BK95" i="16"/>
  <c r="BL95" i="16"/>
  <c r="BM95" i="16"/>
  <c r="K102" i="10"/>
  <c r="CH194" i="16"/>
  <c r="CS194" i="16"/>
  <c r="DG194" i="16"/>
  <c r="DH194" i="16"/>
  <c r="DU194" i="16"/>
  <c r="DV194" i="16"/>
  <c r="DW194" i="16"/>
  <c r="DL194" i="16"/>
  <c r="DA194" i="16"/>
  <c r="CP194" i="16"/>
  <c r="CE194" i="16"/>
  <c r="BT194" i="16"/>
  <c r="CD93" i="16"/>
  <c r="BG93" i="16"/>
  <c r="AV93" i="16"/>
  <c r="AK93" i="16"/>
  <c r="Z93" i="16"/>
  <c r="O93" i="16"/>
  <c r="P93" i="16"/>
  <c r="Q93" i="16"/>
  <c r="R93" i="16"/>
  <c r="S93" i="16"/>
  <c r="T93" i="16"/>
  <c r="I93" i="16"/>
  <c r="EW93" i="16"/>
  <c r="D121" i="10"/>
  <c r="FB213" i="16"/>
  <c r="CN185" i="16"/>
  <c r="CY185" i="16"/>
  <c r="CO185" i="16"/>
  <c r="CD185" i="16"/>
  <c r="BS185" i="16"/>
  <c r="BH185" i="16"/>
  <c r="AW185" i="16"/>
  <c r="AL185" i="16"/>
  <c r="AM185" i="16"/>
  <c r="AN185" i="16"/>
  <c r="AO185" i="16"/>
  <c r="AP185" i="16"/>
  <c r="L43" i="20"/>
  <c r="K114" i="20"/>
  <c r="K113" i="20"/>
  <c r="K108" i="20"/>
  <c r="K107" i="20"/>
  <c r="BZ95" i="16"/>
  <c r="EU95" i="16"/>
  <c r="EV95" i="16"/>
  <c r="EK95" i="16"/>
  <c r="DZ95" i="16"/>
  <c r="DO95" i="16"/>
  <c r="DD95" i="16"/>
  <c r="CS95" i="16"/>
  <c r="CH95" i="16"/>
  <c r="BW95" i="16"/>
  <c r="BX95" i="16"/>
  <c r="BY95" i="16"/>
  <c r="I102" i="10"/>
  <c r="CT194" i="16"/>
  <c r="DE194" i="16"/>
  <c r="DS194" i="16"/>
  <c r="DT194" i="16"/>
  <c r="EG194" i="16"/>
  <c r="EH194" i="16"/>
  <c r="EI194" i="16"/>
  <c r="DX194" i="16"/>
  <c r="DM194" i="16"/>
  <c r="DB194" i="16"/>
  <c r="CQ194" i="16"/>
  <c r="CF194" i="16"/>
  <c r="CP93" i="16"/>
  <c r="BS93" i="16"/>
  <c r="BH93" i="16"/>
  <c r="AW93" i="16"/>
  <c r="AL93" i="16"/>
  <c r="AA93" i="16"/>
  <c r="AB93" i="16"/>
  <c r="AC93" i="16"/>
  <c r="AD93" i="16"/>
  <c r="AE93" i="16"/>
  <c r="AF93" i="16"/>
  <c r="U93" i="16"/>
  <c r="J93" i="10"/>
  <c r="G58" i="14"/>
  <c r="I58" i="14" s="1"/>
  <c r="G38" i="14"/>
  <c r="I38" i="14" s="1"/>
  <c r="G37" i="14"/>
  <c r="I37" i="14" s="1"/>
  <c r="G35" i="14"/>
  <c r="I35" i="14" s="1"/>
  <c r="E7" i="14"/>
  <c r="CZ185" i="16"/>
  <c r="DK185" i="16"/>
  <c r="DA185" i="16"/>
  <c r="CP185" i="16"/>
  <c r="CE185" i="16"/>
  <c r="BT185" i="16"/>
  <c r="BI185" i="16"/>
  <c r="AX185" i="16"/>
  <c r="AY185" i="16"/>
  <c r="AZ185" i="16"/>
  <c r="BA185" i="16"/>
  <c r="BB185" i="16"/>
  <c r="K233" i="15"/>
  <c r="K209" i="15"/>
  <c r="K206" i="15"/>
  <c r="K208" i="15"/>
  <c r="G360" i="15"/>
  <c r="R52" i="10"/>
  <c r="Q52" i="10"/>
  <c r="J52" i="10"/>
  <c r="P52" i="10"/>
  <c r="I52" i="10"/>
  <c r="M52" i="10"/>
  <c r="N52" i="10"/>
  <c r="K52" i="10"/>
  <c r="G52" i="10"/>
  <c r="S52" i="10"/>
  <c r="O52" i="10"/>
  <c r="L52" i="10"/>
  <c r="H52" i="10"/>
  <c r="D95" i="10"/>
  <c r="FB187" i="16"/>
  <c r="CX95" i="16"/>
  <c r="S95" i="16"/>
  <c r="T95" i="16"/>
  <c r="I95" i="16"/>
  <c r="EW95" i="16"/>
  <c r="EL95" i="16"/>
  <c r="EA95" i="16"/>
  <c r="DP95" i="16"/>
  <c r="DE95" i="16"/>
  <c r="CT95" i="16"/>
  <c r="CI95" i="16"/>
  <c r="CJ95" i="16"/>
  <c r="CK95" i="16"/>
  <c r="H102" i="10"/>
  <c r="Q194" i="16"/>
  <c r="DF194" i="16"/>
  <c r="DQ194" i="16"/>
  <c r="EE194" i="16"/>
  <c r="EF194" i="16"/>
  <c r="ES194" i="16"/>
  <c r="ET194" i="16"/>
  <c r="EU194" i="16"/>
  <c r="EJ194" i="16"/>
  <c r="DY194" i="16"/>
  <c r="DN194" i="16"/>
  <c r="DC194" i="16"/>
  <c r="CR194" i="16"/>
  <c r="DB93" i="16"/>
  <c r="CE93" i="16"/>
  <c r="BT93" i="16"/>
  <c r="BI93" i="16"/>
  <c r="AX93" i="16"/>
  <c r="AM93" i="16"/>
  <c r="AN93" i="16"/>
  <c r="AO93" i="16"/>
  <c r="AP93" i="16"/>
  <c r="AQ93" i="16"/>
  <c r="AR93" i="16"/>
  <c r="AG93" i="16"/>
  <c r="I93" i="10"/>
  <c r="DL185" i="16"/>
  <c r="DW185" i="16"/>
  <c r="DM185" i="16"/>
  <c r="DB185" i="16"/>
  <c r="CQ185" i="16"/>
  <c r="CF185" i="16"/>
  <c r="BU185" i="16"/>
  <c r="BJ185" i="16"/>
  <c r="BK185" i="16"/>
  <c r="BL185" i="16"/>
  <c r="BM185" i="16"/>
  <c r="BN185" i="16"/>
  <c r="D103" i="10"/>
  <c r="FB195" i="16"/>
  <c r="G64" i="14"/>
  <c r="I64" i="14" s="1"/>
  <c r="G62" i="14"/>
  <c r="I62" i="14" s="1"/>
  <c r="G40" i="14"/>
  <c r="I40" i="14" s="1"/>
  <c r="G36" i="14"/>
  <c r="I36" i="14" s="1"/>
  <c r="E8" i="14"/>
  <c r="CL95" i="16"/>
  <c r="AE95" i="16"/>
  <c r="AF95" i="16"/>
  <c r="U95" i="16"/>
  <c r="J95" i="16"/>
  <c r="EX95" i="16"/>
  <c r="EM95" i="16"/>
  <c r="EB95" i="16"/>
  <c r="DQ95" i="16"/>
  <c r="DF95" i="16"/>
  <c r="CU95" i="16"/>
  <c r="CV95" i="16"/>
  <c r="CW95" i="16"/>
  <c r="G102" i="10"/>
  <c r="Q51" i="10"/>
  <c r="P51" i="10"/>
  <c r="N51" i="10"/>
  <c r="J51" i="10"/>
  <c r="S51" i="10"/>
  <c r="I51" i="10"/>
  <c r="G51" i="10"/>
  <c r="M51" i="10"/>
  <c r="L51" i="10"/>
  <c r="K51" i="10"/>
  <c r="H51" i="10"/>
  <c r="O51" i="10"/>
  <c r="R51" i="10"/>
  <c r="EP194" i="16"/>
  <c r="N194" i="16"/>
  <c r="EC194" i="16"/>
  <c r="EQ194" i="16"/>
  <c r="ER194" i="16"/>
  <c r="R194" i="16"/>
  <c r="S194" i="16"/>
  <c r="H194" i="16"/>
  <c r="EV194" i="16"/>
  <c r="EK194" i="16"/>
  <c r="DZ194" i="16"/>
  <c r="DO194" i="16"/>
  <c r="DD194" i="16"/>
  <c r="DN93" i="16"/>
  <c r="CQ93" i="16"/>
  <c r="CF93" i="16"/>
  <c r="BU93" i="16"/>
  <c r="BJ93" i="16"/>
  <c r="AY93" i="16"/>
  <c r="AZ93" i="16"/>
  <c r="BA93" i="16"/>
  <c r="BB93" i="16"/>
  <c r="BC93" i="16"/>
  <c r="BD93" i="16"/>
  <c r="AS93" i="16"/>
  <c r="K93" i="10"/>
  <c r="DX185" i="16"/>
  <c r="EI185" i="16"/>
  <c r="DY185" i="16"/>
  <c r="DN185" i="16"/>
  <c r="DC185" i="16"/>
  <c r="CR185" i="16"/>
  <c r="CG185" i="16"/>
  <c r="BV185" i="16"/>
  <c r="BW185" i="16"/>
  <c r="BX185" i="16"/>
  <c r="BY185" i="16"/>
  <c r="BZ185" i="16"/>
  <c r="D96" i="10"/>
  <c r="FB188" i="16"/>
  <c r="D94" i="10"/>
  <c r="FB186" i="16"/>
  <c r="D54" i="10"/>
  <c r="FC97" i="16"/>
  <c r="E56" i="16"/>
  <c r="DJ95" i="16"/>
  <c r="AQ95" i="16"/>
  <c r="AR95" i="16"/>
  <c r="AG95" i="16"/>
  <c r="V95" i="16"/>
  <c r="K95" i="16"/>
  <c r="EY95" i="16"/>
  <c r="EN95" i="16"/>
  <c r="EC95" i="16"/>
  <c r="DR95" i="16"/>
  <c r="DG95" i="16"/>
  <c r="DH95" i="16"/>
  <c r="DI95" i="16"/>
  <c r="O194" i="16"/>
  <c r="DR194" i="16"/>
  <c r="EO194" i="16"/>
  <c r="P194" i="16"/>
  <c r="AC194" i="16"/>
  <c r="AD194" i="16"/>
  <c r="AE194" i="16"/>
  <c r="T194" i="16"/>
  <c r="I194" i="16"/>
  <c r="EW194" i="16"/>
  <c r="EL194" i="16"/>
  <c r="EA194" i="16"/>
  <c r="DP194" i="16"/>
  <c r="DZ93" i="16"/>
  <c r="DC93" i="16"/>
  <c r="CR93" i="16"/>
  <c r="CG93" i="16"/>
  <c r="BV93" i="16"/>
  <c r="BK93" i="16"/>
  <c r="BL93" i="16"/>
  <c r="BM93" i="16"/>
  <c r="BN93" i="16"/>
  <c r="BO93" i="16"/>
  <c r="BP93" i="16"/>
  <c r="BE93" i="16"/>
  <c r="G93" i="10"/>
  <c r="T185" i="16"/>
  <c r="EJ185" i="16"/>
  <c r="EU185" i="16"/>
  <c r="EK185" i="16"/>
  <c r="DZ185" i="16"/>
  <c r="DO185" i="16"/>
  <c r="DD185" i="16"/>
  <c r="CS185" i="16"/>
  <c r="CH185" i="16"/>
  <c r="CI185" i="16"/>
  <c r="CJ185" i="16"/>
  <c r="CK185" i="16"/>
  <c r="CL185" i="16"/>
  <c r="D193" i="10"/>
  <c r="FB287" i="16"/>
  <c r="K207" i="15"/>
  <c r="G361" i="15"/>
  <c r="K305" i="15"/>
  <c r="K307" i="15"/>
  <c r="K215" i="15"/>
  <c r="DV95" i="16"/>
  <c r="BC95" i="16"/>
  <c r="BD95" i="16"/>
  <c r="AS95" i="16"/>
  <c r="AH95" i="16"/>
  <c r="W95" i="16"/>
  <c r="L95" i="16"/>
  <c r="EZ95" i="16"/>
  <c r="EO95" i="16"/>
  <c r="ED95" i="16"/>
  <c r="DS95" i="16"/>
  <c r="DT95" i="16"/>
  <c r="DU95" i="16"/>
  <c r="ED194" i="16"/>
  <c r="M194" i="16"/>
  <c r="FA194" i="16"/>
  <c r="AB194" i="16"/>
  <c r="AO194" i="16"/>
  <c r="AP194" i="16"/>
  <c r="AQ194" i="16"/>
  <c r="AF194" i="16"/>
  <c r="U194" i="16"/>
  <c r="J194" i="16"/>
  <c r="EX194" i="16"/>
  <c r="EM194" i="16"/>
  <c r="EB194" i="16"/>
  <c r="EL93" i="16"/>
  <c r="DO93" i="16"/>
  <c r="DD93" i="16"/>
  <c r="CS93" i="16"/>
  <c r="CH93" i="16"/>
  <c r="BW93" i="16"/>
  <c r="BX93" i="16"/>
  <c r="BY93" i="16"/>
  <c r="BZ93" i="16"/>
  <c r="CA93" i="16"/>
  <c r="CB93" i="16"/>
  <c r="BQ93" i="16"/>
  <c r="H185" i="16"/>
  <c r="S185" i="16"/>
  <c r="I185" i="16"/>
  <c r="EW185" i="16"/>
  <c r="EL185" i="16"/>
  <c r="EA185" i="16"/>
  <c r="DP185" i="16"/>
  <c r="DE185" i="16"/>
  <c r="CT185" i="16"/>
  <c r="CU185" i="16"/>
  <c r="CV185" i="16"/>
  <c r="CW185" i="16"/>
  <c r="CX185" i="16"/>
  <c r="EH95" i="16"/>
  <c r="BO95" i="16"/>
  <c r="BP95" i="16"/>
  <c r="BE95" i="16"/>
  <c r="AT95" i="16"/>
  <c r="AI95" i="16"/>
  <c r="X95" i="16"/>
  <c r="M95" i="16"/>
  <c r="FA95" i="16"/>
  <c r="EP95" i="16"/>
  <c r="EE95" i="16"/>
  <c r="EF95" i="16"/>
  <c r="EG95" i="16"/>
  <c r="Z194" i="16"/>
  <c r="Y194" i="16"/>
  <c r="AM194" i="16"/>
  <c r="AN194" i="16"/>
  <c r="BA194" i="16"/>
  <c r="BB194" i="16"/>
  <c r="BC194" i="16"/>
  <c r="AR194" i="16"/>
  <c r="AG194" i="16"/>
  <c r="V194" i="16"/>
  <c r="K194" i="16"/>
  <c r="EY194" i="16"/>
  <c r="EN194" i="16"/>
  <c r="J93" i="16"/>
  <c r="EA93" i="16"/>
  <c r="DP93" i="16"/>
  <c r="DE93" i="16"/>
  <c r="CT93" i="16"/>
  <c r="CI93" i="16"/>
  <c r="CJ93" i="16"/>
  <c r="CK93" i="16"/>
  <c r="CL93" i="16"/>
  <c r="CM93" i="16"/>
  <c r="CN93" i="16"/>
  <c r="CC93" i="16"/>
  <c r="EV185" i="16"/>
  <c r="AE185" i="16"/>
  <c r="U185" i="16"/>
  <c r="J185" i="16"/>
  <c r="EX185" i="16"/>
  <c r="EM185" i="16"/>
  <c r="EB185" i="16"/>
  <c r="DQ185" i="16"/>
  <c r="DF185" i="16"/>
  <c r="DG185" i="16"/>
  <c r="DH185" i="16"/>
  <c r="DI185" i="16"/>
  <c r="DJ185" i="16"/>
  <c r="ET95" i="16"/>
  <c r="CA95" i="16"/>
  <c r="CB95" i="16"/>
  <c r="BQ95" i="16"/>
  <c r="BF95" i="16"/>
  <c r="AU95" i="16"/>
  <c r="AJ95" i="16"/>
  <c r="Y95" i="16"/>
  <c r="N95" i="16"/>
  <c r="FB95" i="16"/>
  <c r="EQ95" i="16"/>
  <c r="ER95" i="16"/>
  <c r="AA194" i="16"/>
  <c r="AK194" i="16"/>
  <c r="AY194" i="16"/>
  <c r="AZ194" i="16"/>
  <c r="BM194" i="16"/>
  <c r="BN194" i="16"/>
  <c r="BO194" i="16"/>
  <c r="BD194" i="16"/>
  <c r="AS194" i="16"/>
  <c r="AH194" i="16"/>
  <c r="W194" i="16"/>
  <c r="L194" i="16"/>
  <c r="EZ194" i="16"/>
  <c r="AH93" i="16"/>
  <c r="EX93" i="16"/>
  <c r="EM93" i="16"/>
  <c r="EB93" i="16"/>
  <c r="DQ93" i="16"/>
  <c r="DF93" i="16"/>
  <c r="CU93" i="16"/>
  <c r="CV93" i="16"/>
  <c r="CW93" i="16"/>
  <c r="CX93" i="16"/>
  <c r="CY93" i="16"/>
  <c r="CZ93" i="16"/>
  <c r="AF185" i="16"/>
  <c r="AQ185" i="16"/>
  <c r="AG185" i="16"/>
  <c r="V185" i="16"/>
  <c r="K185" i="16"/>
  <c r="EY185" i="16"/>
  <c r="EN185" i="16"/>
  <c r="EC185" i="16"/>
  <c r="DR185" i="16"/>
  <c r="DS185" i="16"/>
  <c r="DT185" i="16"/>
  <c r="DU185" i="16"/>
  <c r="DV185" i="16"/>
  <c r="E95" i="10" l="1"/>
  <c r="FC187" i="16"/>
  <c r="FD187" i="16" s="1"/>
  <c r="EW188" i="16"/>
  <c r="U188" i="16"/>
  <c r="I188" i="16"/>
  <c r="AF188" i="16"/>
  <c r="T188" i="16"/>
  <c r="AQ188" i="16"/>
  <c r="AE188" i="16"/>
  <c r="AP188" i="16"/>
  <c r="AD188" i="16"/>
  <c r="AO188" i="16"/>
  <c r="AC188" i="16"/>
  <c r="AN188" i="16"/>
  <c r="AB188" i="16"/>
  <c r="AM188" i="16"/>
  <c r="AA188" i="16"/>
  <c r="AL188" i="16"/>
  <c r="Z188" i="16"/>
  <c r="AW188" i="16"/>
  <c r="AK188" i="16"/>
  <c r="BH188" i="16"/>
  <c r="AV188" i="16"/>
  <c r="BR188" i="16"/>
  <c r="BF188" i="16"/>
  <c r="W188" i="16"/>
  <c r="EY188" i="16"/>
  <c r="L114" i="20"/>
  <c r="L113" i="20"/>
  <c r="L108" i="20"/>
  <c r="L107" i="20"/>
  <c r="E54" i="10"/>
  <c r="F54" i="10" s="1"/>
  <c r="FD97" i="16"/>
  <c r="F56" i="16"/>
  <c r="G56" i="16" s="1"/>
  <c r="I94" i="10"/>
  <c r="K94" i="10"/>
  <c r="E53" i="10"/>
  <c r="F53" i="10" s="1"/>
  <c r="FD96" i="16"/>
  <c r="F55" i="16"/>
  <c r="G55" i="16" s="1"/>
  <c r="I97" i="10"/>
  <c r="H97" i="10"/>
  <c r="I193" i="10"/>
  <c r="K193" i="10"/>
  <c r="E97" i="10"/>
  <c r="J97" i="10" s="1"/>
  <c r="FC189" i="16"/>
  <c r="FD189" i="16" s="1"/>
  <c r="EG213" i="16"/>
  <c r="DU213" i="16"/>
  <c r="AC213" i="16"/>
  <c r="EF213" i="16"/>
  <c r="DT213" i="16"/>
  <c r="AB213" i="16"/>
  <c r="EE213" i="16"/>
  <c r="DS213" i="16"/>
  <c r="AA213" i="16"/>
  <c r="ED213" i="16"/>
  <c r="DR213" i="16"/>
  <c r="Z213" i="16"/>
  <c r="EO213" i="16"/>
  <c r="EC213" i="16"/>
  <c r="AK213" i="16"/>
  <c r="Y213" i="16"/>
  <c r="EZ213" i="16"/>
  <c r="EN213" i="16"/>
  <c r="AV213" i="16"/>
  <c r="AJ213" i="16"/>
  <c r="L213" i="16"/>
  <c r="EY213" i="16"/>
  <c r="BG213" i="16"/>
  <c r="AU213" i="16"/>
  <c r="W213" i="16"/>
  <c r="K213" i="16"/>
  <c r="BR213" i="16"/>
  <c r="BF213" i="16"/>
  <c r="AH213" i="16"/>
  <c r="V213" i="16"/>
  <c r="CC213" i="16"/>
  <c r="BQ213" i="16"/>
  <c r="AS213" i="16"/>
  <c r="AG213" i="16"/>
  <c r="CN213" i="16"/>
  <c r="CB213" i="16"/>
  <c r="BD213" i="16"/>
  <c r="AR213" i="16"/>
  <c r="CY213" i="16"/>
  <c r="CM213" i="16"/>
  <c r="BO213" i="16"/>
  <c r="BC213" i="16"/>
  <c r="DV213" i="16"/>
  <c r="DJ213" i="16"/>
  <c r="CL213" i="16"/>
  <c r="BZ213" i="16"/>
  <c r="D9" i="14"/>
  <c r="J217" i="15"/>
  <c r="J216" i="15"/>
  <c r="F362" i="15"/>
  <c r="E96" i="10"/>
  <c r="FC188" i="16"/>
  <c r="FD188" i="16" s="1"/>
  <c r="F28" i="5"/>
  <c r="G166" i="20"/>
  <c r="E121" i="10"/>
  <c r="FC213" i="16"/>
  <c r="FD213" i="16" s="1"/>
  <c r="J121" i="10"/>
  <c r="I121" i="10"/>
  <c r="G121" i="10"/>
  <c r="K121" i="10"/>
  <c r="H121" i="10"/>
  <c r="P7" i="14"/>
  <c r="O7" i="14"/>
  <c r="J195" i="10"/>
  <c r="BE287" i="16"/>
  <c r="AS287" i="16"/>
  <c r="BN287" i="16"/>
  <c r="BB287" i="16"/>
  <c r="BL287" i="16"/>
  <c r="AZ287" i="16"/>
  <c r="BK287" i="16"/>
  <c r="AY287" i="16"/>
  <c r="BJ287" i="16"/>
  <c r="AX287" i="16"/>
  <c r="BU287" i="16"/>
  <c r="BI287" i="16"/>
  <c r="CD287" i="16"/>
  <c r="BR287" i="16"/>
  <c r="H287" i="16"/>
  <c r="EU287" i="16"/>
  <c r="DK287" i="16"/>
  <c r="CF287" i="16"/>
  <c r="EN287" i="16"/>
  <c r="CW287" i="16"/>
  <c r="EA287" i="16"/>
  <c r="CB287" i="16"/>
  <c r="DI287" i="16"/>
  <c r="BP287" i="16"/>
  <c r="H96" i="10"/>
  <c r="G96" i="10"/>
  <c r="J96" i="10"/>
  <c r="I96" i="10"/>
  <c r="K96" i="10"/>
  <c r="AV187" i="16"/>
  <c r="AJ187" i="16"/>
  <c r="BG187" i="16"/>
  <c r="AU187" i="16"/>
  <c r="BR187" i="16"/>
  <c r="BF187" i="16"/>
  <c r="CC187" i="16"/>
  <c r="BQ187" i="16"/>
  <c r="CN187" i="16"/>
  <c r="CB187" i="16"/>
  <c r="CY187" i="16"/>
  <c r="CM187" i="16"/>
  <c r="CX187" i="16"/>
  <c r="CL187" i="16"/>
  <c r="CW187" i="16"/>
  <c r="CK187" i="16"/>
  <c r="CV187" i="16"/>
  <c r="CJ187" i="16"/>
  <c r="CU187" i="16"/>
  <c r="CI187" i="16"/>
  <c r="DE187" i="16"/>
  <c r="CS187" i="16"/>
  <c r="BV187" i="16"/>
  <c r="BJ187" i="16"/>
  <c r="EW97" i="16"/>
  <c r="EK97" i="16"/>
  <c r="DY97" i="16"/>
  <c r="DM97" i="16"/>
  <c r="DA97" i="16"/>
  <c r="CO97" i="16"/>
  <c r="CC97" i="16"/>
  <c r="BQ97" i="16"/>
  <c r="BE97" i="16"/>
  <c r="AS97" i="16"/>
  <c r="AG97" i="16"/>
  <c r="U97" i="16"/>
  <c r="I97" i="16"/>
  <c r="EV97" i="16"/>
  <c r="EJ97" i="16"/>
  <c r="DX97" i="16"/>
  <c r="DL97" i="16"/>
  <c r="CZ97" i="16"/>
  <c r="CN97" i="16"/>
  <c r="CB97" i="16"/>
  <c r="BP97" i="16"/>
  <c r="BD97" i="16"/>
  <c r="AR97" i="16"/>
  <c r="AF97" i="16"/>
  <c r="T97" i="16"/>
  <c r="EU97" i="16"/>
  <c r="EI97" i="16"/>
  <c r="DW97" i="16"/>
  <c r="DK97" i="16"/>
  <c r="CY97" i="16"/>
  <c r="CM97" i="16"/>
  <c r="CA97" i="16"/>
  <c r="BO97" i="16"/>
  <c r="BC97" i="16"/>
  <c r="AQ97" i="16"/>
  <c r="AE97" i="16"/>
  <c r="S97" i="16"/>
  <c r="ET97" i="16"/>
  <c r="EH97" i="16"/>
  <c r="DV97" i="16"/>
  <c r="DJ97" i="16"/>
  <c r="CX97" i="16"/>
  <c r="CL97" i="16"/>
  <c r="BZ97" i="16"/>
  <c r="BN97" i="16"/>
  <c r="BB97" i="16"/>
  <c r="AP97" i="16"/>
  <c r="AD97" i="16"/>
  <c r="R97" i="16"/>
  <c r="ES97" i="16"/>
  <c r="EG97" i="16"/>
  <c r="DU97" i="16"/>
  <c r="DI97" i="16"/>
  <c r="CW97" i="16"/>
  <c r="CK97" i="16"/>
  <c r="BY97" i="16"/>
  <c r="BM97" i="16"/>
  <c r="BA97" i="16"/>
  <c r="AO97" i="16"/>
  <c r="AC97" i="16"/>
  <c r="Q97" i="16"/>
  <c r="ER97" i="16"/>
  <c r="EF97" i="16"/>
  <c r="DT97" i="16"/>
  <c r="DH97" i="16"/>
  <c r="CV97" i="16"/>
  <c r="CJ97" i="16"/>
  <c r="BX97" i="16"/>
  <c r="BL97" i="16"/>
  <c r="AZ97" i="16"/>
  <c r="AN97" i="16"/>
  <c r="AB97" i="16"/>
  <c r="P97" i="16"/>
  <c r="EQ97" i="16"/>
  <c r="EE97" i="16"/>
  <c r="DS97" i="16"/>
  <c r="DG97" i="16"/>
  <c r="CU97" i="16"/>
  <c r="CI97" i="16"/>
  <c r="BW97" i="16"/>
  <c r="BK97" i="16"/>
  <c r="AY97" i="16"/>
  <c r="AM97" i="16"/>
  <c r="AA97" i="16"/>
  <c r="O97" i="16"/>
  <c r="FB97" i="16"/>
  <c r="EP97" i="16"/>
  <c r="ED97" i="16"/>
  <c r="DR97" i="16"/>
  <c r="DF97" i="16"/>
  <c r="CT97" i="16"/>
  <c r="CH97" i="16"/>
  <c r="BV97" i="16"/>
  <c r="BJ97" i="16"/>
  <c r="AX97" i="16"/>
  <c r="AL97" i="16"/>
  <c r="Z97" i="16"/>
  <c r="N97" i="16"/>
  <c r="FA97" i="16"/>
  <c r="EO97" i="16"/>
  <c r="EC97" i="16"/>
  <c r="DQ97" i="16"/>
  <c r="DE97" i="16"/>
  <c r="CS97" i="16"/>
  <c r="CG97" i="16"/>
  <c r="BU97" i="16"/>
  <c r="BI97" i="16"/>
  <c r="AW97" i="16"/>
  <c r="AK97" i="16"/>
  <c r="Y97" i="16"/>
  <c r="M97" i="16"/>
  <c r="EZ97" i="16"/>
  <c r="EN97" i="16"/>
  <c r="EB97" i="16"/>
  <c r="DP97" i="16"/>
  <c r="DD97" i="16"/>
  <c r="CR97" i="16"/>
  <c r="CF97" i="16"/>
  <c r="BT97" i="16"/>
  <c r="BH97" i="16"/>
  <c r="AV97" i="16"/>
  <c r="AJ97" i="16"/>
  <c r="X97" i="16"/>
  <c r="L97" i="16"/>
  <c r="EY97" i="16"/>
  <c r="EM97" i="16"/>
  <c r="EA97" i="16"/>
  <c r="DO97" i="16"/>
  <c r="DC97" i="16"/>
  <c r="CQ97" i="16"/>
  <c r="CE97" i="16"/>
  <c r="BS97" i="16"/>
  <c r="BG97" i="16"/>
  <c r="AU97" i="16"/>
  <c r="AI97" i="16"/>
  <c r="W97" i="16"/>
  <c r="K97" i="16"/>
  <c r="CD97" i="16"/>
  <c r="BR97" i="16"/>
  <c r="BF97" i="16"/>
  <c r="AT97" i="16"/>
  <c r="AH97" i="16"/>
  <c r="V97" i="16"/>
  <c r="EX97" i="16"/>
  <c r="J97" i="16"/>
  <c r="EL97" i="16"/>
  <c r="DZ97" i="16"/>
  <c r="DN97" i="16"/>
  <c r="CP97" i="16"/>
  <c r="DB97" i="16"/>
  <c r="P8" i="14"/>
  <c r="O8" i="14"/>
  <c r="I95" i="10"/>
  <c r="H95" i="10"/>
  <c r="G95" i="10"/>
  <c r="K95" i="10"/>
  <c r="J95" i="10"/>
  <c r="BE195" i="16"/>
  <c r="BP195" i="16"/>
  <c r="CA195" i="16"/>
  <c r="BZ195" i="16"/>
  <c r="BY195" i="16"/>
  <c r="BX195" i="16"/>
  <c r="BW195" i="16"/>
  <c r="BV195" i="16"/>
  <c r="CG195" i="16"/>
  <c r="CR195" i="16"/>
  <c r="DB195" i="16"/>
  <c r="BS195" i="16"/>
  <c r="G103" i="10"/>
  <c r="K103" i="10"/>
  <c r="E94" i="10"/>
  <c r="G94" i="10" s="1"/>
  <c r="FC186" i="16"/>
  <c r="FD186" i="16" s="1"/>
  <c r="E103" i="10"/>
  <c r="J103" i="10" s="1"/>
  <c r="FC195" i="16"/>
  <c r="FD195" i="16" s="1"/>
  <c r="J42" i="20"/>
  <c r="I104" i="20"/>
  <c r="FA96" i="16"/>
  <c r="EO96" i="16"/>
  <c r="EC96" i="16"/>
  <c r="DQ96" i="16"/>
  <c r="DE96" i="16"/>
  <c r="CS96" i="16"/>
  <c r="CG96" i="16"/>
  <c r="BU96" i="16"/>
  <c r="BI96" i="16"/>
  <c r="AW96" i="16"/>
  <c r="AK96" i="16"/>
  <c r="Y96" i="16"/>
  <c r="M96" i="16"/>
  <c r="EZ96" i="16"/>
  <c r="EN96" i="16"/>
  <c r="EB96" i="16"/>
  <c r="DP96" i="16"/>
  <c r="DD96" i="16"/>
  <c r="CR96" i="16"/>
  <c r="CF96" i="16"/>
  <c r="BT96" i="16"/>
  <c r="BH96" i="16"/>
  <c r="AV96" i="16"/>
  <c r="AJ96" i="16"/>
  <c r="X96" i="16"/>
  <c r="L96" i="16"/>
  <c r="EY96" i="16"/>
  <c r="EM96" i="16"/>
  <c r="EA96" i="16"/>
  <c r="DO96" i="16"/>
  <c r="DC96" i="16"/>
  <c r="CQ96" i="16"/>
  <c r="CE96" i="16"/>
  <c r="BS96" i="16"/>
  <c r="BG96" i="16"/>
  <c r="AU96" i="16"/>
  <c r="AI96" i="16"/>
  <c r="W96" i="16"/>
  <c r="K96" i="16"/>
  <c r="EX96" i="16"/>
  <c r="EL96" i="16"/>
  <c r="DZ96" i="16"/>
  <c r="DN96" i="16"/>
  <c r="DB96" i="16"/>
  <c r="CP96" i="16"/>
  <c r="CD96" i="16"/>
  <c r="BR96" i="16"/>
  <c r="BF96" i="16"/>
  <c r="AT96" i="16"/>
  <c r="AH96" i="16"/>
  <c r="V96" i="16"/>
  <c r="J96" i="16"/>
  <c r="EW96" i="16"/>
  <c r="EK96" i="16"/>
  <c r="DY96" i="16"/>
  <c r="DM96" i="16"/>
  <c r="DA96" i="16"/>
  <c r="CO96" i="16"/>
  <c r="CC96" i="16"/>
  <c r="BQ96" i="16"/>
  <c r="BE96" i="16"/>
  <c r="AS96" i="16"/>
  <c r="AG96" i="16"/>
  <c r="U96" i="16"/>
  <c r="I96" i="16"/>
  <c r="EV96" i="16"/>
  <c r="EJ96" i="16"/>
  <c r="DX96" i="16"/>
  <c r="DL96" i="16"/>
  <c r="CZ96" i="16"/>
  <c r="CN96" i="16"/>
  <c r="CB96" i="16"/>
  <c r="BP96" i="16"/>
  <c r="BD96" i="16"/>
  <c r="AR96" i="16"/>
  <c r="AF96" i="16"/>
  <c r="T96" i="16"/>
  <c r="EU96" i="16"/>
  <c r="EI96" i="16"/>
  <c r="DW96" i="16"/>
  <c r="DK96" i="16"/>
  <c r="CY96" i="16"/>
  <c r="CM96" i="16"/>
  <c r="CA96" i="16"/>
  <c r="BO96" i="16"/>
  <c r="BC96" i="16"/>
  <c r="AQ96" i="16"/>
  <c r="AE96" i="16"/>
  <c r="S96" i="16"/>
  <c r="ET96" i="16"/>
  <c r="EH96" i="16"/>
  <c r="DV96" i="16"/>
  <c r="DJ96" i="16"/>
  <c r="CX96" i="16"/>
  <c r="CL96" i="16"/>
  <c r="BZ96" i="16"/>
  <c r="BN96" i="16"/>
  <c r="BB96" i="16"/>
  <c r="AP96" i="16"/>
  <c r="AD96" i="16"/>
  <c r="R96" i="16"/>
  <c r="ES96" i="16"/>
  <c r="EG96" i="16"/>
  <c r="DU96" i="16"/>
  <c r="DI96" i="16"/>
  <c r="CW96" i="16"/>
  <c r="CK96" i="16"/>
  <c r="BY96" i="16"/>
  <c r="BM96" i="16"/>
  <c r="BA96" i="16"/>
  <c r="AO96" i="16"/>
  <c r="AC96" i="16"/>
  <c r="Q96" i="16"/>
  <c r="ER96" i="16"/>
  <c r="EF96" i="16"/>
  <c r="DT96" i="16"/>
  <c r="DH96" i="16"/>
  <c r="CV96" i="16"/>
  <c r="CJ96" i="16"/>
  <c r="BX96" i="16"/>
  <c r="BL96" i="16"/>
  <c r="AZ96" i="16"/>
  <c r="AN96" i="16"/>
  <c r="AB96" i="16"/>
  <c r="P96" i="16"/>
  <c r="EQ96" i="16"/>
  <c r="EE96" i="16"/>
  <c r="DS96" i="16"/>
  <c r="DG96" i="16"/>
  <c r="CU96" i="16"/>
  <c r="CI96" i="16"/>
  <c r="BW96" i="16"/>
  <c r="BK96" i="16"/>
  <c r="AY96" i="16"/>
  <c r="AM96" i="16"/>
  <c r="AA96" i="16"/>
  <c r="O96" i="16"/>
  <c r="FB96" i="16"/>
  <c r="N96" i="16"/>
  <c r="EP96" i="16"/>
  <c r="ED96" i="16"/>
  <c r="DR96" i="16"/>
  <c r="DF96" i="16"/>
  <c r="CT96" i="16"/>
  <c r="CH96" i="16"/>
  <c r="BV96" i="16"/>
  <c r="BJ96" i="16"/>
  <c r="AX96" i="16"/>
  <c r="Z96" i="16"/>
  <c r="AL96" i="16"/>
  <c r="E195" i="10"/>
  <c r="K195" i="10" s="1"/>
  <c r="FC291" i="16"/>
  <c r="FD291" i="16" s="1"/>
  <c r="E193" i="10"/>
  <c r="H193" i="10" s="1"/>
  <c r="FC287" i="16"/>
  <c r="FD287" i="16" s="1"/>
  <c r="EQ186" i="16"/>
  <c r="EE186" i="16"/>
  <c r="DS186" i="16"/>
  <c r="DG186" i="16"/>
  <c r="CU186" i="16"/>
  <c r="CI186" i="16"/>
  <c r="BW186" i="16"/>
  <c r="BK186" i="16"/>
  <c r="AY186" i="16"/>
  <c r="AM186" i="16"/>
  <c r="AA186" i="16"/>
  <c r="O186" i="16"/>
  <c r="EP186" i="16"/>
  <c r="ED186" i="16"/>
  <c r="DR186" i="16"/>
  <c r="DF186" i="16"/>
  <c r="CT186" i="16"/>
  <c r="CH186" i="16"/>
  <c r="BV186" i="16"/>
  <c r="BJ186" i="16"/>
  <c r="AX186" i="16"/>
  <c r="AL186" i="16"/>
  <c r="Z186" i="16"/>
  <c r="N186" i="16"/>
  <c r="FA186" i="16"/>
  <c r="EO186" i="16"/>
  <c r="EC186" i="16"/>
  <c r="DQ186" i="16"/>
  <c r="DE186" i="16"/>
  <c r="CS186" i="16"/>
  <c r="CG186" i="16"/>
  <c r="BU186" i="16"/>
  <c r="BI186" i="16"/>
  <c r="AW186" i="16"/>
  <c r="AK186" i="16"/>
  <c r="Y186" i="16"/>
  <c r="M186" i="16"/>
  <c r="EZ186" i="16"/>
  <c r="EN186" i="16"/>
  <c r="EB186" i="16"/>
  <c r="DP186" i="16"/>
  <c r="DD186" i="16"/>
  <c r="CR186" i="16"/>
  <c r="CF186" i="16"/>
  <c r="BT186" i="16"/>
  <c r="BH186" i="16"/>
  <c r="AV186" i="16"/>
  <c r="AJ186" i="16"/>
  <c r="X186" i="16"/>
  <c r="L186" i="16"/>
  <c r="EY186" i="16"/>
  <c r="EM186" i="16"/>
  <c r="EA186" i="16"/>
  <c r="DO186" i="16"/>
  <c r="DC186" i="16"/>
  <c r="CQ186" i="16"/>
  <c r="CE186" i="16"/>
  <c r="BS186" i="16"/>
  <c r="BG186" i="16"/>
  <c r="AU186" i="16"/>
  <c r="AI186" i="16"/>
  <c r="W186" i="16"/>
  <c r="K186" i="16"/>
  <c r="EX186" i="16"/>
  <c r="EL186" i="16"/>
  <c r="DZ186" i="16"/>
  <c r="DN186" i="16"/>
  <c r="DB186" i="16"/>
  <c r="CP186" i="16"/>
  <c r="CD186" i="16"/>
  <c r="BR186" i="16"/>
  <c r="BF186" i="16"/>
  <c r="AT186" i="16"/>
  <c r="AH186" i="16"/>
  <c r="V186" i="16"/>
  <c r="J186" i="16"/>
  <c r="EW186" i="16"/>
  <c r="EK186" i="16"/>
  <c r="DY186" i="16"/>
  <c r="DM186" i="16"/>
  <c r="DA186" i="16"/>
  <c r="CO186" i="16"/>
  <c r="CC186" i="16"/>
  <c r="BQ186" i="16"/>
  <c r="BE186" i="16"/>
  <c r="AS186" i="16"/>
  <c r="AG186" i="16"/>
  <c r="U186" i="16"/>
  <c r="I186" i="16"/>
  <c r="EV186" i="16"/>
  <c r="EJ186" i="16"/>
  <c r="DX186" i="16"/>
  <c r="DL186" i="16"/>
  <c r="CZ186" i="16"/>
  <c r="CN186" i="16"/>
  <c r="CB186" i="16"/>
  <c r="BP186" i="16"/>
  <c r="BD186" i="16"/>
  <c r="AR186" i="16"/>
  <c r="AF186" i="16"/>
  <c r="T186" i="16"/>
  <c r="H186" i="16"/>
  <c r="EU186" i="16"/>
  <c r="EI186" i="16"/>
  <c r="DW186" i="16"/>
  <c r="DK186" i="16"/>
  <c r="CY186" i="16"/>
  <c r="CM186" i="16"/>
  <c r="CA186" i="16"/>
  <c r="BO186" i="16"/>
  <c r="BC186" i="16"/>
  <c r="AQ186" i="16"/>
  <c r="AE186" i="16"/>
  <c r="S186" i="16"/>
  <c r="ET186" i="16"/>
  <c r="EH186" i="16"/>
  <c r="DV186" i="16"/>
  <c r="DJ186" i="16"/>
  <c r="CX186" i="16"/>
  <c r="CL186" i="16"/>
  <c r="BZ186" i="16"/>
  <c r="BN186" i="16"/>
  <c r="BB186" i="16"/>
  <c r="AP186" i="16"/>
  <c r="AD186" i="16"/>
  <c r="R186" i="16"/>
  <c r="ER186" i="16"/>
  <c r="EF186" i="16"/>
  <c r="DT186" i="16"/>
  <c r="DH186" i="16"/>
  <c r="CV186" i="16"/>
  <c r="CJ186" i="16"/>
  <c r="BX186" i="16"/>
  <c r="BL186" i="16"/>
  <c r="AZ186" i="16"/>
  <c r="AN186" i="16"/>
  <c r="AB186" i="16"/>
  <c r="P186" i="16"/>
  <c r="DU186" i="16"/>
  <c r="DI186" i="16"/>
  <c r="CW186" i="16"/>
  <c r="CK186" i="16"/>
  <c r="BY186" i="16"/>
  <c r="BM186" i="16"/>
  <c r="BA186" i="16"/>
  <c r="AO186" i="16"/>
  <c r="AC186" i="16"/>
  <c r="Q186" i="16"/>
  <c r="EG186" i="16"/>
  <c r="ES186" i="16"/>
  <c r="ET189" i="16"/>
  <c r="EH189" i="16"/>
  <c r="DV189" i="16"/>
  <c r="DJ189" i="16"/>
  <c r="CX189" i="16"/>
  <c r="CL189" i="16"/>
  <c r="BZ189" i="16"/>
  <c r="BN189" i="16"/>
  <c r="BB189" i="16"/>
  <c r="AP189" i="16"/>
  <c r="AD189" i="16"/>
  <c r="R189" i="16"/>
  <c r="ES189" i="16"/>
  <c r="EG189" i="16"/>
  <c r="DU189" i="16"/>
  <c r="DI189" i="16"/>
  <c r="CW189" i="16"/>
  <c r="CK189" i="16"/>
  <c r="BY189" i="16"/>
  <c r="BM189" i="16"/>
  <c r="BA189" i="16"/>
  <c r="AO189" i="16"/>
  <c r="AC189" i="16"/>
  <c r="Q189" i="16"/>
  <c r="ER189" i="16"/>
  <c r="EF189" i="16"/>
  <c r="DT189" i="16"/>
  <c r="DH189" i="16"/>
  <c r="CV189" i="16"/>
  <c r="CJ189" i="16"/>
  <c r="BX189" i="16"/>
  <c r="BL189" i="16"/>
  <c r="AZ189" i="16"/>
  <c r="AN189" i="16"/>
  <c r="AB189" i="16"/>
  <c r="P189" i="16"/>
  <c r="EQ189" i="16"/>
  <c r="EE189" i="16"/>
  <c r="DS189" i="16"/>
  <c r="DG189" i="16"/>
  <c r="CU189" i="16"/>
  <c r="CI189" i="16"/>
  <c r="BW189" i="16"/>
  <c r="BK189" i="16"/>
  <c r="AY189" i="16"/>
  <c r="AM189" i="16"/>
  <c r="AA189" i="16"/>
  <c r="O189" i="16"/>
  <c r="EP189" i="16"/>
  <c r="ED189" i="16"/>
  <c r="DR189" i="16"/>
  <c r="DF189" i="16"/>
  <c r="CT189" i="16"/>
  <c r="CH189" i="16"/>
  <c r="BV189" i="16"/>
  <c r="BJ189" i="16"/>
  <c r="AX189" i="16"/>
  <c r="AL189" i="16"/>
  <c r="Z189" i="16"/>
  <c r="N189" i="16"/>
  <c r="FA189" i="16"/>
  <c r="EO189" i="16"/>
  <c r="EC189" i="16"/>
  <c r="DQ189" i="16"/>
  <c r="DE189" i="16"/>
  <c r="CS189" i="16"/>
  <c r="CG189" i="16"/>
  <c r="BU189" i="16"/>
  <c r="BI189" i="16"/>
  <c r="AW189" i="16"/>
  <c r="AK189" i="16"/>
  <c r="Y189" i="16"/>
  <c r="M189" i="16"/>
  <c r="EZ189" i="16"/>
  <c r="EN189" i="16"/>
  <c r="EB189" i="16"/>
  <c r="DP189" i="16"/>
  <c r="DD189" i="16"/>
  <c r="CR189" i="16"/>
  <c r="CF189" i="16"/>
  <c r="BT189" i="16"/>
  <c r="BH189" i="16"/>
  <c r="AV189" i="16"/>
  <c r="AJ189" i="16"/>
  <c r="X189" i="16"/>
  <c r="L189" i="16"/>
  <c r="EY189" i="16"/>
  <c r="EM189" i="16"/>
  <c r="EA189" i="16"/>
  <c r="DO189" i="16"/>
  <c r="DC189" i="16"/>
  <c r="CQ189" i="16"/>
  <c r="CE189" i="16"/>
  <c r="BS189" i="16"/>
  <c r="BG189" i="16"/>
  <c r="AU189" i="16"/>
  <c r="AI189" i="16"/>
  <c r="W189" i="16"/>
  <c r="K189" i="16"/>
  <c r="EX189" i="16"/>
  <c r="EL189" i="16"/>
  <c r="DZ189" i="16"/>
  <c r="DN189" i="16"/>
  <c r="DB189" i="16"/>
  <c r="CP189" i="16"/>
  <c r="CD189" i="16"/>
  <c r="BR189" i="16"/>
  <c r="BF189" i="16"/>
  <c r="AT189" i="16"/>
  <c r="AH189" i="16"/>
  <c r="V189" i="16"/>
  <c r="J189" i="16"/>
  <c r="EW189" i="16"/>
  <c r="EK189" i="16"/>
  <c r="DY189" i="16"/>
  <c r="DM189" i="16"/>
  <c r="DA189" i="16"/>
  <c r="CO189" i="16"/>
  <c r="CC189" i="16"/>
  <c r="BQ189" i="16"/>
  <c r="BE189" i="16"/>
  <c r="AS189" i="16"/>
  <c r="AG189" i="16"/>
  <c r="U189" i="16"/>
  <c r="I189" i="16"/>
  <c r="EU189" i="16"/>
  <c r="EI189" i="16"/>
  <c r="DW189" i="16"/>
  <c r="DK189" i="16"/>
  <c r="CY189" i="16"/>
  <c r="CM189" i="16"/>
  <c r="CA189" i="16"/>
  <c r="BO189" i="16"/>
  <c r="BC189" i="16"/>
  <c r="AQ189" i="16"/>
  <c r="AE189" i="16"/>
  <c r="S189" i="16"/>
  <c r="CB189" i="16"/>
  <c r="BP189" i="16"/>
  <c r="BD189" i="16"/>
  <c r="AR189" i="16"/>
  <c r="AF189" i="16"/>
  <c r="T189" i="16"/>
  <c r="EV189" i="16"/>
  <c r="H189" i="16"/>
  <c r="EJ189" i="16"/>
  <c r="DX189" i="16"/>
  <c r="DL189" i="16"/>
  <c r="CN189" i="16"/>
  <c r="CZ189" i="16"/>
  <c r="EE291" i="16" l="1"/>
  <c r="CX291" i="16"/>
  <c r="I103" i="10"/>
  <c r="BG195" i="16"/>
  <c r="CP195" i="16"/>
  <c r="CF195" i="16"/>
  <c r="BU195" i="16"/>
  <c r="BJ195" i="16"/>
  <c r="BK195" i="16"/>
  <c r="BL195" i="16"/>
  <c r="BM195" i="16"/>
  <c r="BN195" i="16"/>
  <c r="BO195" i="16"/>
  <c r="BD195" i="16"/>
  <c r="AS195" i="16"/>
  <c r="AX187" i="16"/>
  <c r="CG187" i="16"/>
  <c r="BW187" i="16"/>
  <c r="BX187" i="16"/>
  <c r="BY187" i="16"/>
  <c r="BZ187" i="16"/>
  <c r="CA187" i="16"/>
  <c r="BP187" i="16"/>
  <c r="BE187" i="16"/>
  <c r="AT187" i="16"/>
  <c r="AI187" i="16"/>
  <c r="X187" i="16"/>
  <c r="Q287" i="16"/>
  <c r="AE287" i="16"/>
  <c r="AU287" i="16"/>
  <c r="BD287" i="16"/>
  <c r="DP287" i="16"/>
  <c r="BF287" i="16"/>
  <c r="AW287" i="16"/>
  <c r="AL287" i="16"/>
  <c r="AM287" i="16"/>
  <c r="AN287" i="16"/>
  <c r="AP287" i="16"/>
  <c r="AG287" i="16"/>
  <c r="G195" i="10"/>
  <c r="EY291" i="16"/>
  <c r="BE291" i="16"/>
  <c r="BW291" i="16"/>
  <c r="CQ291" i="16"/>
  <c r="AL291" i="16"/>
  <c r="BX291" i="16"/>
  <c r="BY291" i="16"/>
  <c r="BZ291" i="16"/>
  <c r="CA291" i="16"/>
  <c r="BP291" i="16"/>
  <c r="BF291" i="16"/>
  <c r="EZ291" i="16"/>
  <c r="EO291" i="16"/>
  <c r="BN213" i="16"/>
  <c r="AQ213" i="16"/>
  <c r="AF213" i="16"/>
  <c r="U213" i="16"/>
  <c r="J213" i="16"/>
  <c r="EX213" i="16"/>
  <c r="EM213" i="16"/>
  <c r="EB213" i="16"/>
  <c r="DQ213" i="16"/>
  <c r="DF213" i="16"/>
  <c r="DG213" i="16"/>
  <c r="DH213" i="16"/>
  <c r="DI213" i="16"/>
  <c r="J193" i="10"/>
  <c r="G97" i="10"/>
  <c r="K188" i="16"/>
  <c r="AT188" i="16"/>
  <c r="AJ188" i="16"/>
  <c r="Y188" i="16"/>
  <c r="N188" i="16"/>
  <c r="O188" i="16"/>
  <c r="P188" i="16"/>
  <c r="Q188" i="16"/>
  <c r="R188" i="16"/>
  <c r="S188" i="16"/>
  <c r="H188" i="16"/>
  <c r="EV188" i="16"/>
  <c r="EK188" i="16"/>
  <c r="CK291" i="16"/>
  <c r="CB291" i="16"/>
  <c r="CH195" i="16"/>
  <c r="AB291" i="16"/>
  <c r="CN291" i="16"/>
  <c r="CQ195" i="16"/>
  <c r="DZ195" i="16"/>
  <c r="DP195" i="16"/>
  <c r="DE195" i="16"/>
  <c r="CT195" i="16"/>
  <c r="CU195" i="16"/>
  <c r="CV195" i="16"/>
  <c r="CW195" i="16"/>
  <c r="CX195" i="16"/>
  <c r="CY195" i="16"/>
  <c r="CN195" i="16"/>
  <c r="CC195" i="16"/>
  <c r="CH187" i="16"/>
  <c r="DQ187" i="16"/>
  <c r="DG187" i="16"/>
  <c r="DH187" i="16"/>
  <c r="DI187" i="16"/>
  <c r="DJ187" i="16"/>
  <c r="DK187" i="16"/>
  <c r="CZ187" i="16"/>
  <c r="CO187" i="16"/>
  <c r="CD187" i="16"/>
  <c r="BS187" i="16"/>
  <c r="BH187" i="16"/>
  <c r="S287" i="16"/>
  <c r="AO287" i="16"/>
  <c r="BA287" i="16"/>
  <c r="EM287" i="16"/>
  <c r="AJ287" i="16"/>
  <c r="CP287" i="16"/>
  <c r="CG287" i="16"/>
  <c r="BV287" i="16"/>
  <c r="BW287" i="16"/>
  <c r="BX287" i="16"/>
  <c r="BZ287" i="16"/>
  <c r="BQ287" i="16"/>
  <c r="H195" i="10"/>
  <c r="AM291" i="16"/>
  <c r="BQ291" i="16"/>
  <c r="AS291" i="16"/>
  <c r="BH291" i="16"/>
  <c r="BV291" i="16"/>
  <c r="DH291" i="16"/>
  <c r="DI291" i="16"/>
  <c r="DJ291" i="16"/>
  <c r="DK291" i="16"/>
  <c r="CZ291" i="16"/>
  <c r="CP291" i="16"/>
  <c r="AK291" i="16"/>
  <c r="D55" i="10"/>
  <c r="FC98" i="16"/>
  <c r="E57" i="16"/>
  <c r="CX213" i="16"/>
  <c r="CA213" i="16"/>
  <c r="BP213" i="16"/>
  <c r="BE213" i="16"/>
  <c r="AT213" i="16"/>
  <c r="AI213" i="16"/>
  <c r="X213" i="16"/>
  <c r="M213" i="16"/>
  <c r="FA213" i="16"/>
  <c r="EP213" i="16"/>
  <c r="EQ213" i="16"/>
  <c r="ER213" i="16"/>
  <c r="ES213" i="16"/>
  <c r="G193" i="10"/>
  <c r="K97" i="10"/>
  <c r="H94" i="10"/>
  <c r="AI188" i="16"/>
  <c r="CD188" i="16"/>
  <c r="BT188" i="16"/>
  <c r="BI188" i="16"/>
  <c r="AX188" i="16"/>
  <c r="AY188" i="16"/>
  <c r="AZ188" i="16"/>
  <c r="BA188" i="16"/>
  <c r="BB188" i="16"/>
  <c r="BC188" i="16"/>
  <c r="AR188" i="16"/>
  <c r="AG188" i="16"/>
  <c r="CL291" i="16"/>
  <c r="CE195" i="16"/>
  <c r="K291" i="16"/>
  <c r="EA195" i="16"/>
  <c r="DC195" i="16"/>
  <c r="EL195" i="16"/>
  <c r="EB195" i="16"/>
  <c r="DQ195" i="16"/>
  <c r="DF195" i="16"/>
  <c r="DG195" i="16"/>
  <c r="DH195" i="16"/>
  <c r="DI195" i="16"/>
  <c r="DJ195" i="16"/>
  <c r="DK195" i="16"/>
  <c r="CZ195" i="16"/>
  <c r="CO195" i="16"/>
  <c r="CT187" i="16"/>
  <c r="EC187" i="16"/>
  <c r="DS187" i="16"/>
  <c r="DT187" i="16"/>
  <c r="DU187" i="16"/>
  <c r="DV187" i="16"/>
  <c r="DW187" i="16"/>
  <c r="DL187" i="16"/>
  <c r="DA187" i="16"/>
  <c r="CP187" i="16"/>
  <c r="CE187" i="16"/>
  <c r="BT187" i="16"/>
  <c r="BS287" i="16"/>
  <c r="CE287" i="16"/>
  <c r="CY287" i="16"/>
  <c r="AF287" i="16"/>
  <c r="BO287" i="16"/>
  <c r="DB287" i="16"/>
  <c r="CS287" i="16"/>
  <c r="CH287" i="16"/>
  <c r="CI287" i="16"/>
  <c r="CJ287" i="16"/>
  <c r="CL287" i="16"/>
  <c r="CC287" i="16"/>
  <c r="I195" i="10"/>
  <c r="DA291" i="16"/>
  <c r="DS291" i="16"/>
  <c r="CC291" i="16"/>
  <c r="CR291" i="16"/>
  <c r="CH291" i="16"/>
  <c r="DT291" i="16"/>
  <c r="DU291" i="16"/>
  <c r="DV291" i="16"/>
  <c r="DW291" i="16"/>
  <c r="DL291" i="16"/>
  <c r="DB291" i="16"/>
  <c r="AW291" i="16"/>
  <c r="D104" i="10"/>
  <c r="FB196" i="16"/>
  <c r="N213" i="16"/>
  <c r="O213" i="16"/>
  <c r="P213" i="16"/>
  <c r="Q213" i="16"/>
  <c r="J94" i="10"/>
  <c r="AU188" i="16"/>
  <c r="CP188" i="16"/>
  <c r="CF188" i="16"/>
  <c r="BU188" i="16"/>
  <c r="BJ188" i="16"/>
  <c r="BK188" i="16"/>
  <c r="BL188" i="16"/>
  <c r="BM188" i="16"/>
  <c r="BN188" i="16"/>
  <c r="BO188" i="16"/>
  <c r="BD188" i="16"/>
  <c r="AS188" i="16"/>
  <c r="AX291" i="16"/>
  <c r="CS195" i="16"/>
  <c r="CB195" i="16"/>
  <c r="DO195" i="16"/>
  <c r="J195" i="16"/>
  <c r="EX195" i="16"/>
  <c r="EN195" i="16"/>
  <c r="EC195" i="16"/>
  <c r="DR195" i="16"/>
  <c r="DS195" i="16"/>
  <c r="DT195" i="16"/>
  <c r="DU195" i="16"/>
  <c r="DV195" i="16"/>
  <c r="DW195" i="16"/>
  <c r="DL195" i="16"/>
  <c r="DA195" i="16"/>
  <c r="DF187" i="16"/>
  <c r="EO187" i="16"/>
  <c r="EE187" i="16"/>
  <c r="EF187" i="16"/>
  <c r="EG187" i="16"/>
  <c r="EH187" i="16"/>
  <c r="EI187" i="16"/>
  <c r="DX187" i="16"/>
  <c r="DM187" i="16"/>
  <c r="DB187" i="16"/>
  <c r="CQ187" i="16"/>
  <c r="CF187" i="16"/>
  <c r="L287" i="16"/>
  <c r="DL287" i="16"/>
  <c r="EB287" i="16"/>
  <c r="EY287" i="16"/>
  <c r="BH287" i="16"/>
  <c r="CQ287" i="16"/>
  <c r="DN287" i="16"/>
  <c r="DE287" i="16"/>
  <c r="CT287" i="16"/>
  <c r="CU287" i="16"/>
  <c r="CV287" i="16"/>
  <c r="CX287" i="16"/>
  <c r="CO287" i="16"/>
  <c r="AN291" i="16"/>
  <c r="L291" i="16"/>
  <c r="DM291" i="16"/>
  <c r="EK291" i="16"/>
  <c r="CT291" i="16"/>
  <c r="EF291" i="16"/>
  <c r="EG291" i="16"/>
  <c r="EH291" i="16"/>
  <c r="EI291" i="16"/>
  <c r="DX291" i="16"/>
  <c r="DN291" i="16"/>
  <c r="BI291" i="16"/>
  <c r="H166" i="20"/>
  <c r="E30" i="5"/>
  <c r="L165" i="20"/>
  <c r="L160" i="20"/>
  <c r="D105" i="10"/>
  <c r="FB197" i="16"/>
  <c r="BG188" i="16"/>
  <c r="DB188" i="16"/>
  <c r="CR188" i="16"/>
  <c r="CG188" i="16"/>
  <c r="BV188" i="16"/>
  <c r="BW188" i="16"/>
  <c r="BX188" i="16"/>
  <c r="BY188" i="16"/>
  <c r="BZ188" i="16"/>
  <c r="CA188" i="16"/>
  <c r="BP188" i="16"/>
  <c r="BE188" i="16"/>
  <c r="DO291" i="16"/>
  <c r="FA291" i="16"/>
  <c r="CL195" i="16"/>
  <c r="CO291" i="16"/>
  <c r="CY291" i="16"/>
  <c r="EM195" i="16"/>
  <c r="V195" i="16"/>
  <c r="L195" i="16"/>
  <c r="EZ195" i="16"/>
  <c r="EO195" i="16"/>
  <c r="ED195" i="16"/>
  <c r="EE195" i="16"/>
  <c r="EF195" i="16"/>
  <c r="EG195" i="16"/>
  <c r="EH195" i="16"/>
  <c r="EI195" i="16"/>
  <c r="DX195" i="16"/>
  <c r="DM195" i="16"/>
  <c r="ED187" i="16"/>
  <c r="M187" i="16"/>
  <c r="FA187" i="16"/>
  <c r="EQ187" i="16"/>
  <c r="ER187" i="16"/>
  <c r="ES187" i="16"/>
  <c r="ET187" i="16"/>
  <c r="EU187" i="16"/>
  <c r="EJ187" i="16"/>
  <c r="DY187" i="16"/>
  <c r="DN187" i="16"/>
  <c r="DC187" i="16"/>
  <c r="CR187" i="16"/>
  <c r="BG287" i="16"/>
  <c r="W287" i="16"/>
  <c r="AQ287" i="16"/>
  <c r="T287" i="16"/>
  <c r="CM287" i="16"/>
  <c r="DU287" i="16"/>
  <c r="DZ287" i="16"/>
  <c r="DQ287" i="16"/>
  <c r="DF287" i="16"/>
  <c r="DG287" i="16"/>
  <c r="DH287" i="16"/>
  <c r="DJ287" i="16"/>
  <c r="DA287" i="16"/>
  <c r="DC291" i="16"/>
  <c r="BS291" i="16"/>
  <c r="W291" i="16"/>
  <c r="AG291" i="16"/>
  <c r="DF291" i="16"/>
  <c r="ER291" i="16"/>
  <c r="ES291" i="16"/>
  <c r="ET291" i="16"/>
  <c r="EU291" i="16"/>
  <c r="EJ291" i="16"/>
  <c r="DZ291" i="16"/>
  <c r="BU291" i="16"/>
  <c r="L164" i="20"/>
  <c r="G42" i="14"/>
  <c r="I42" i="14" s="1"/>
  <c r="G41" i="14"/>
  <c r="I41" i="14" s="1"/>
  <c r="E9" i="14"/>
  <c r="EH213" i="16"/>
  <c r="DK213" i="16"/>
  <c r="CZ213" i="16"/>
  <c r="CO213" i="16"/>
  <c r="CD213" i="16"/>
  <c r="BS213" i="16"/>
  <c r="BH213" i="16"/>
  <c r="AW213" i="16"/>
  <c r="AL213" i="16"/>
  <c r="AM213" i="16"/>
  <c r="AN213" i="16"/>
  <c r="AO213" i="16"/>
  <c r="BS188" i="16"/>
  <c r="DN188" i="16"/>
  <c r="DD188" i="16"/>
  <c r="CS188" i="16"/>
  <c r="CH188" i="16"/>
  <c r="CI188" i="16"/>
  <c r="CJ188" i="16"/>
  <c r="CK188" i="16"/>
  <c r="CL188" i="16"/>
  <c r="CM188" i="16"/>
  <c r="CB188" i="16"/>
  <c r="BQ188" i="16"/>
  <c r="CM291" i="16"/>
  <c r="CK195" i="16"/>
  <c r="K195" i="16"/>
  <c r="AH195" i="16"/>
  <c r="X195" i="16"/>
  <c r="M195" i="16"/>
  <c r="FA195" i="16"/>
  <c r="EP195" i="16"/>
  <c r="EQ195" i="16"/>
  <c r="ER195" i="16"/>
  <c r="ES195" i="16"/>
  <c r="ET195" i="16"/>
  <c r="EU195" i="16"/>
  <c r="EJ195" i="16"/>
  <c r="DY195" i="16"/>
  <c r="DR187" i="16"/>
  <c r="Y187" i="16"/>
  <c r="O187" i="16"/>
  <c r="P187" i="16"/>
  <c r="Q187" i="16"/>
  <c r="R187" i="16"/>
  <c r="S187" i="16"/>
  <c r="H187" i="16"/>
  <c r="EV187" i="16"/>
  <c r="EK187" i="16"/>
  <c r="DZ187" i="16"/>
  <c r="DO187" i="16"/>
  <c r="DD187" i="16"/>
  <c r="DD287" i="16"/>
  <c r="BT287" i="16"/>
  <c r="CK287" i="16"/>
  <c r="AV287" i="16"/>
  <c r="DO287" i="16"/>
  <c r="EV287" i="16"/>
  <c r="EL287" i="16"/>
  <c r="EC287" i="16"/>
  <c r="DR287" i="16"/>
  <c r="DS287" i="16"/>
  <c r="DT287" i="16"/>
  <c r="DV287" i="16"/>
  <c r="DM287" i="16"/>
  <c r="AU291" i="16"/>
  <c r="EA291" i="16"/>
  <c r="AY291" i="16"/>
  <c r="BK291" i="16"/>
  <c r="DR291" i="16"/>
  <c r="Q291" i="16"/>
  <c r="R291" i="16"/>
  <c r="S291" i="16"/>
  <c r="H291" i="16"/>
  <c r="EV291" i="16"/>
  <c r="EL291" i="16"/>
  <c r="CG291" i="16"/>
  <c r="K216" i="15"/>
  <c r="G362" i="15"/>
  <c r="K217" i="15"/>
  <c r="ET213" i="16"/>
  <c r="DW213" i="16"/>
  <c r="DL213" i="16"/>
  <c r="DA213" i="16"/>
  <c r="CP213" i="16"/>
  <c r="CE213" i="16"/>
  <c r="BT213" i="16"/>
  <c r="BI213" i="16"/>
  <c r="AX213" i="16"/>
  <c r="AY213" i="16"/>
  <c r="AZ213" i="16"/>
  <c r="BA213" i="16"/>
  <c r="CE188" i="16"/>
  <c r="DZ188" i="16"/>
  <c r="DP188" i="16"/>
  <c r="DE188" i="16"/>
  <c r="CT188" i="16"/>
  <c r="CU188" i="16"/>
  <c r="CV188" i="16"/>
  <c r="CW188" i="16"/>
  <c r="CX188" i="16"/>
  <c r="CY188" i="16"/>
  <c r="CN188" i="16"/>
  <c r="CC188" i="16"/>
  <c r="AJ291" i="16"/>
  <c r="DN195" i="16"/>
  <c r="CJ195" i="16"/>
  <c r="BQ195" i="16"/>
  <c r="CW291" i="16"/>
  <c r="L42" i="20"/>
  <c r="L104" i="20" s="1"/>
  <c r="K104" i="20"/>
  <c r="EY195" i="16"/>
  <c r="AT195" i="16"/>
  <c r="AJ195" i="16"/>
  <c r="Y195" i="16"/>
  <c r="N195" i="16"/>
  <c r="O195" i="16"/>
  <c r="P195" i="16"/>
  <c r="Q195" i="16"/>
  <c r="R195" i="16"/>
  <c r="S195" i="16"/>
  <c r="H195" i="16"/>
  <c r="EV195" i="16"/>
  <c r="EK195" i="16"/>
  <c r="EP187" i="16"/>
  <c r="AK187" i="16"/>
  <c r="AA187" i="16"/>
  <c r="AB187" i="16"/>
  <c r="AC187" i="16"/>
  <c r="AD187" i="16"/>
  <c r="AE187" i="16"/>
  <c r="T187" i="16"/>
  <c r="I187" i="16"/>
  <c r="EW187" i="16"/>
  <c r="EL187" i="16"/>
  <c r="EA187" i="16"/>
  <c r="DP187" i="16"/>
  <c r="K287" i="16"/>
  <c r="DW287" i="16"/>
  <c r="EI287" i="16"/>
  <c r="CA287" i="16"/>
  <c r="ES287" i="16"/>
  <c r="J287" i="16"/>
  <c r="EX287" i="16"/>
  <c r="EO287" i="16"/>
  <c r="ED287" i="16"/>
  <c r="EE287" i="16"/>
  <c r="EF287" i="16"/>
  <c r="EH287" i="16"/>
  <c r="DY287" i="16"/>
  <c r="CF291" i="16"/>
  <c r="DD291" i="16"/>
  <c r="P291" i="16"/>
  <c r="CI291" i="16"/>
  <c r="CU291" i="16"/>
  <c r="ED291" i="16"/>
  <c r="AC291" i="16"/>
  <c r="AD291" i="16"/>
  <c r="AE291" i="16"/>
  <c r="T291" i="16"/>
  <c r="J291" i="16"/>
  <c r="EX291" i="16"/>
  <c r="CS291" i="16"/>
  <c r="R213" i="16"/>
  <c r="EI213" i="16"/>
  <c r="DX213" i="16"/>
  <c r="DM213" i="16"/>
  <c r="DB213" i="16"/>
  <c r="CQ213" i="16"/>
  <c r="CF213" i="16"/>
  <c r="BU213" i="16"/>
  <c r="BJ213" i="16"/>
  <c r="BK213" i="16"/>
  <c r="BL213" i="16"/>
  <c r="BM213" i="16"/>
  <c r="DO188" i="16"/>
  <c r="CQ188" i="16"/>
  <c r="EL188" i="16"/>
  <c r="EB188" i="16"/>
  <c r="DQ188" i="16"/>
  <c r="DF188" i="16"/>
  <c r="DG188" i="16"/>
  <c r="DH188" i="16"/>
  <c r="DI188" i="16"/>
  <c r="DJ188" i="16"/>
  <c r="DK188" i="16"/>
  <c r="CZ188" i="16"/>
  <c r="CO188" i="16"/>
  <c r="CI195" i="16"/>
  <c r="CV291" i="16"/>
  <c r="Y291" i="16"/>
  <c r="W195" i="16"/>
  <c r="BF195" i="16"/>
  <c r="AV195" i="16"/>
  <c r="AK195" i="16"/>
  <c r="Z195" i="16"/>
  <c r="AA195" i="16"/>
  <c r="AB195" i="16"/>
  <c r="AC195" i="16"/>
  <c r="AD195" i="16"/>
  <c r="AE195" i="16"/>
  <c r="T195" i="16"/>
  <c r="I195" i="16"/>
  <c r="EW195" i="16"/>
  <c r="N187" i="16"/>
  <c r="AW187" i="16"/>
  <c r="AM187" i="16"/>
  <c r="AN187" i="16"/>
  <c r="AO187" i="16"/>
  <c r="AP187" i="16"/>
  <c r="AQ187" i="16"/>
  <c r="AF187" i="16"/>
  <c r="U187" i="16"/>
  <c r="J187" i="16"/>
  <c r="EX187" i="16"/>
  <c r="EM187" i="16"/>
  <c r="EB187" i="16"/>
  <c r="BC287" i="16"/>
  <c r="X287" i="16"/>
  <c r="AR287" i="16"/>
  <c r="DC287" i="16"/>
  <c r="AI287" i="16"/>
  <c r="V287" i="16"/>
  <c r="M287" i="16"/>
  <c r="FA287" i="16"/>
  <c r="EP287" i="16"/>
  <c r="EQ287" i="16"/>
  <c r="ER287" i="16"/>
  <c r="ET287" i="16"/>
  <c r="EK287" i="16"/>
  <c r="AI291" i="16"/>
  <c r="AV291" i="16"/>
  <c r="BT291" i="16"/>
  <c r="DY291" i="16"/>
  <c r="EM291" i="16"/>
  <c r="EP291" i="16"/>
  <c r="AO291" i="16"/>
  <c r="AP291" i="16"/>
  <c r="AQ291" i="16"/>
  <c r="AF291" i="16"/>
  <c r="V291" i="16"/>
  <c r="DP291" i="16"/>
  <c r="DE291" i="16"/>
  <c r="AD213" i="16"/>
  <c r="EU213" i="16"/>
  <c r="EJ213" i="16"/>
  <c r="DY213" i="16"/>
  <c r="DN213" i="16"/>
  <c r="DC213" i="16"/>
  <c r="CR213" i="16"/>
  <c r="CG213" i="16"/>
  <c r="BV213" i="16"/>
  <c r="BW213" i="16"/>
  <c r="BX213" i="16"/>
  <c r="BY213" i="16"/>
  <c r="J54" i="10"/>
  <c r="I54" i="10"/>
  <c r="P54" i="10"/>
  <c r="O54" i="10"/>
  <c r="N54" i="10"/>
  <c r="K54" i="10"/>
  <c r="M54" i="10"/>
  <c r="G54" i="10"/>
  <c r="S54" i="10"/>
  <c r="R54" i="10"/>
  <c r="Q54" i="10"/>
  <c r="H54" i="10"/>
  <c r="L54" i="10"/>
  <c r="DC188" i="16"/>
  <c r="J188" i="16"/>
  <c r="EX188" i="16"/>
  <c r="EN188" i="16"/>
  <c r="EC188" i="16"/>
  <c r="DR188" i="16"/>
  <c r="DS188" i="16"/>
  <c r="DT188" i="16"/>
  <c r="DU188" i="16"/>
  <c r="DV188" i="16"/>
  <c r="DW188" i="16"/>
  <c r="DL188" i="16"/>
  <c r="DA188" i="16"/>
  <c r="EW291" i="16"/>
  <c r="M291" i="16"/>
  <c r="CM195" i="16"/>
  <c r="BJ291" i="16"/>
  <c r="CD291" i="16"/>
  <c r="H103" i="10"/>
  <c r="AI195" i="16"/>
  <c r="BR195" i="16"/>
  <c r="BH195" i="16"/>
  <c r="AW195" i="16"/>
  <c r="AL195" i="16"/>
  <c r="AM195" i="16"/>
  <c r="AN195" i="16"/>
  <c r="AO195" i="16"/>
  <c r="AP195" i="16"/>
  <c r="AQ195" i="16"/>
  <c r="AF195" i="16"/>
  <c r="U195" i="16"/>
  <c r="Z187" i="16"/>
  <c r="BI187" i="16"/>
  <c r="AY187" i="16"/>
  <c r="AZ187" i="16"/>
  <c r="BA187" i="16"/>
  <c r="BB187" i="16"/>
  <c r="BC187" i="16"/>
  <c r="AR187" i="16"/>
  <c r="AG187" i="16"/>
  <c r="V187" i="16"/>
  <c r="K187" i="16"/>
  <c r="EY187" i="16"/>
  <c r="EN187" i="16"/>
  <c r="CZ287" i="16"/>
  <c r="BY287" i="16"/>
  <c r="CR287" i="16"/>
  <c r="EG287" i="16"/>
  <c r="BM287" i="16"/>
  <c r="AH287" i="16"/>
  <c r="Y287" i="16"/>
  <c r="N287" i="16"/>
  <c r="O287" i="16"/>
  <c r="P287" i="16"/>
  <c r="R287" i="16"/>
  <c r="I287" i="16"/>
  <c r="EW287" i="16"/>
  <c r="X291" i="16"/>
  <c r="DG291" i="16"/>
  <c r="EQ291" i="16"/>
  <c r="AA291" i="16"/>
  <c r="N291" i="16"/>
  <c r="AZ291" i="16"/>
  <c r="BA291" i="16"/>
  <c r="BB291" i="16"/>
  <c r="BC291" i="16"/>
  <c r="AR291" i="16"/>
  <c r="AH291" i="16"/>
  <c r="EB291" i="16"/>
  <c r="DQ291" i="16"/>
  <c r="BB213" i="16"/>
  <c r="S213" i="16"/>
  <c r="H213" i="16"/>
  <c r="EV213" i="16"/>
  <c r="EK213" i="16"/>
  <c r="DZ213" i="16"/>
  <c r="DO213" i="16"/>
  <c r="DD213" i="16"/>
  <c r="CS213" i="16"/>
  <c r="CH213" i="16"/>
  <c r="CI213" i="16"/>
  <c r="CJ213" i="16"/>
  <c r="CK213" i="16"/>
  <c r="S53" i="10"/>
  <c r="K53" i="10"/>
  <c r="O53" i="10"/>
  <c r="M53" i="10"/>
  <c r="Q53" i="10"/>
  <c r="P53" i="10"/>
  <c r="J53" i="10"/>
  <c r="G53" i="10"/>
  <c r="I53" i="10"/>
  <c r="N53" i="10"/>
  <c r="R53" i="10"/>
  <c r="H53" i="10"/>
  <c r="L53" i="10"/>
  <c r="EA188" i="16"/>
  <c r="V188" i="16"/>
  <c r="L188" i="16"/>
  <c r="EZ188" i="16"/>
  <c r="EO188" i="16"/>
  <c r="ED188" i="16"/>
  <c r="EE188" i="16"/>
  <c r="EF188" i="16"/>
  <c r="EG188" i="16"/>
  <c r="EH188" i="16"/>
  <c r="EI188" i="16"/>
  <c r="DX188" i="16"/>
  <c r="DM188" i="16"/>
  <c r="CJ291" i="16"/>
  <c r="BR291" i="16"/>
  <c r="DD195" i="16"/>
  <c r="O291" i="16"/>
  <c r="AU195" i="16"/>
  <c r="CD195" i="16"/>
  <c r="BT195" i="16"/>
  <c r="BI195" i="16"/>
  <c r="AX195" i="16"/>
  <c r="AY195" i="16"/>
  <c r="AZ195" i="16"/>
  <c r="BA195" i="16"/>
  <c r="BB195" i="16"/>
  <c r="BC195" i="16"/>
  <c r="AR195" i="16"/>
  <c r="AG195" i="16"/>
  <c r="AL187" i="16"/>
  <c r="BU187" i="16"/>
  <c r="BK187" i="16"/>
  <c r="BL187" i="16"/>
  <c r="BM187" i="16"/>
  <c r="BN187" i="16"/>
  <c r="BO187" i="16"/>
  <c r="BD187" i="16"/>
  <c r="AS187" i="16"/>
  <c r="AH187" i="16"/>
  <c r="W187" i="16"/>
  <c r="L187" i="16"/>
  <c r="EZ187" i="16"/>
  <c r="EZ287" i="16"/>
  <c r="DX287" i="16"/>
  <c r="EJ287" i="16"/>
  <c r="AC287" i="16"/>
  <c r="CN287" i="16"/>
  <c r="AT287" i="16"/>
  <c r="AK287" i="16"/>
  <c r="Z287" i="16"/>
  <c r="AA287" i="16"/>
  <c r="AB287" i="16"/>
  <c r="AD287" i="16"/>
  <c r="U287" i="16"/>
  <c r="CE291" i="16"/>
  <c r="I291" i="16"/>
  <c r="U291" i="16"/>
  <c r="BG291" i="16"/>
  <c r="Z291" i="16"/>
  <c r="BL291" i="16"/>
  <c r="BM291" i="16"/>
  <c r="BN291" i="16"/>
  <c r="BO291" i="16"/>
  <c r="BD291" i="16"/>
  <c r="AT291" i="16"/>
  <c r="EN291" i="16"/>
  <c r="EC291" i="16"/>
  <c r="AP213" i="16"/>
  <c r="AE213" i="16"/>
  <c r="T213" i="16"/>
  <c r="I213" i="16"/>
  <c r="EW213" i="16"/>
  <c r="EL213" i="16"/>
  <c r="EA213" i="16"/>
  <c r="DP213" i="16"/>
  <c r="DE213" i="16"/>
  <c r="CT213" i="16"/>
  <c r="CU213" i="16"/>
  <c r="CV213" i="16"/>
  <c r="CW213" i="16"/>
  <c r="EM188" i="16"/>
  <c r="AH188" i="16"/>
  <c r="X188" i="16"/>
  <c r="M188" i="16"/>
  <c r="FA188" i="16"/>
  <c r="EP188" i="16"/>
  <c r="EQ188" i="16"/>
  <c r="ER188" i="16"/>
  <c r="ES188" i="16"/>
  <c r="ET188" i="16"/>
  <c r="EU188" i="16"/>
  <c r="EJ188" i="16"/>
  <c r="DY188" i="16"/>
  <c r="E104" i="10" l="1"/>
  <c r="FC196" i="16"/>
  <c r="FD196" i="16" s="1"/>
  <c r="CI197" i="16"/>
  <c r="BW197" i="16"/>
  <c r="CH197" i="16"/>
  <c r="BV197" i="16"/>
  <c r="CS197" i="16"/>
  <c r="CG197" i="16"/>
  <c r="DD197" i="16"/>
  <c r="CR197" i="16"/>
  <c r="DO197" i="16"/>
  <c r="DC197" i="16"/>
  <c r="DZ197" i="16"/>
  <c r="DN197" i="16"/>
  <c r="EK197" i="16"/>
  <c r="DY197" i="16"/>
  <c r="EV197" i="16"/>
  <c r="EJ197" i="16"/>
  <c r="H197" i="16"/>
  <c r="EU197" i="16"/>
  <c r="S197" i="16"/>
  <c r="ET197" i="16"/>
  <c r="R197" i="16"/>
  <c r="ER197" i="16"/>
  <c r="P197" i="16"/>
  <c r="BY197" i="16"/>
  <c r="CW197" i="16"/>
  <c r="D11" i="14"/>
  <c r="J313" i="15"/>
  <c r="J308" i="15"/>
  <c r="J310" i="15"/>
  <c r="J312" i="15"/>
  <c r="F364" i="15"/>
  <c r="J314" i="15"/>
  <c r="J309" i="15"/>
  <c r="J311" i="15"/>
  <c r="B38" i="5"/>
  <c r="ET196" i="16"/>
  <c r="EH196" i="16"/>
  <c r="DV196" i="16"/>
  <c r="DJ196" i="16"/>
  <c r="CX196" i="16"/>
  <c r="CL196" i="16"/>
  <c r="BZ196" i="16"/>
  <c r="BN196" i="16"/>
  <c r="BB196" i="16"/>
  <c r="AP196" i="16"/>
  <c r="AD196" i="16"/>
  <c r="R196" i="16"/>
  <c r="ES196" i="16"/>
  <c r="EG196" i="16"/>
  <c r="DU196" i="16"/>
  <c r="DI196" i="16"/>
  <c r="CW196" i="16"/>
  <c r="CK196" i="16"/>
  <c r="BY196" i="16"/>
  <c r="BM196" i="16"/>
  <c r="BA196" i="16"/>
  <c r="AO196" i="16"/>
  <c r="AC196" i="16"/>
  <c r="Q196" i="16"/>
  <c r="ER196" i="16"/>
  <c r="EF196" i="16"/>
  <c r="DT196" i="16"/>
  <c r="DH196" i="16"/>
  <c r="CV196" i="16"/>
  <c r="CJ196" i="16"/>
  <c r="BX196" i="16"/>
  <c r="BL196" i="16"/>
  <c r="AZ196" i="16"/>
  <c r="AN196" i="16"/>
  <c r="AB196" i="16"/>
  <c r="P196" i="16"/>
  <c r="EQ196" i="16"/>
  <c r="EE196" i="16"/>
  <c r="DS196" i="16"/>
  <c r="DG196" i="16"/>
  <c r="CU196" i="16"/>
  <c r="CI196" i="16"/>
  <c r="BW196" i="16"/>
  <c r="BK196" i="16"/>
  <c r="AY196" i="16"/>
  <c r="AM196" i="16"/>
  <c r="AA196" i="16"/>
  <c r="O196" i="16"/>
  <c r="EP196" i="16"/>
  <c r="ED196" i="16"/>
  <c r="DR196" i="16"/>
  <c r="DF196" i="16"/>
  <c r="CT196" i="16"/>
  <c r="CH196" i="16"/>
  <c r="BV196" i="16"/>
  <c r="BJ196" i="16"/>
  <c r="AX196" i="16"/>
  <c r="AL196" i="16"/>
  <c r="Z196" i="16"/>
  <c r="N196" i="16"/>
  <c r="FA196" i="16"/>
  <c r="EO196" i="16"/>
  <c r="EC196" i="16"/>
  <c r="DQ196" i="16"/>
  <c r="DE196" i="16"/>
  <c r="CS196" i="16"/>
  <c r="CG196" i="16"/>
  <c r="BU196" i="16"/>
  <c r="BI196" i="16"/>
  <c r="AW196" i="16"/>
  <c r="AK196" i="16"/>
  <c r="Y196" i="16"/>
  <c r="M196" i="16"/>
  <c r="EZ196" i="16"/>
  <c r="EN196" i="16"/>
  <c r="EB196" i="16"/>
  <c r="DP196" i="16"/>
  <c r="DD196" i="16"/>
  <c r="CR196" i="16"/>
  <c r="CF196" i="16"/>
  <c r="BT196" i="16"/>
  <c r="BH196" i="16"/>
  <c r="AV196" i="16"/>
  <c r="AJ196" i="16"/>
  <c r="X196" i="16"/>
  <c r="L196" i="16"/>
  <c r="EY196" i="16"/>
  <c r="EM196" i="16"/>
  <c r="EA196" i="16"/>
  <c r="DO196" i="16"/>
  <c r="DC196" i="16"/>
  <c r="CQ196" i="16"/>
  <c r="CE196" i="16"/>
  <c r="BS196" i="16"/>
  <c r="BG196" i="16"/>
  <c r="AU196" i="16"/>
  <c r="AI196" i="16"/>
  <c r="W196" i="16"/>
  <c r="K196" i="16"/>
  <c r="EX196" i="16"/>
  <c r="EL196" i="16"/>
  <c r="DZ196" i="16"/>
  <c r="DN196" i="16"/>
  <c r="DB196" i="16"/>
  <c r="CP196" i="16"/>
  <c r="CD196" i="16"/>
  <c r="BR196" i="16"/>
  <c r="BF196" i="16"/>
  <c r="AT196" i="16"/>
  <c r="AH196" i="16"/>
  <c r="V196" i="16"/>
  <c r="J196" i="16"/>
  <c r="EW196" i="16"/>
  <c r="EK196" i="16"/>
  <c r="DY196" i="16"/>
  <c r="DM196" i="16"/>
  <c r="DA196" i="16"/>
  <c r="CO196" i="16"/>
  <c r="CC196" i="16"/>
  <c r="BQ196" i="16"/>
  <c r="BE196" i="16"/>
  <c r="AS196" i="16"/>
  <c r="AG196" i="16"/>
  <c r="U196" i="16"/>
  <c r="I196" i="16"/>
  <c r="EU196" i="16"/>
  <c r="EI196" i="16"/>
  <c r="DW196" i="16"/>
  <c r="DK196" i="16"/>
  <c r="CY196" i="16"/>
  <c r="CM196" i="16"/>
  <c r="CA196" i="16"/>
  <c r="BO196" i="16"/>
  <c r="BC196" i="16"/>
  <c r="AQ196" i="16"/>
  <c r="AE196" i="16"/>
  <c r="S196" i="16"/>
  <c r="CN196" i="16"/>
  <c r="CB196" i="16"/>
  <c r="BP196" i="16"/>
  <c r="BD196" i="16"/>
  <c r="AR196" i="16"/>
  <c r="AF196" i="16"/>
  <c r="T196" i="16"/>
  <c r="EV196" i="16"/>
  <c r="H196" i="16"/>
  <c r="EJ196" i="16"/>
  <c r="DX196" i="16"/>
  <c r="CZ196" i="16"/>
  <c r="DL196" i="16"/>
  <c r="BM98" i="16"/>
  <c r="BA98" i="16"/>
  <c r="BL98" i="16"/>
  <c r="AZ98" i="16"/>
  <c r="BK98" i="16"/>
  <c r="AY98" i="16"/>
  <c r="BV98" i="16"/>
  <c r="BJ98" i="16"/>
  <c r="CG98" i="16"/>
  <c r="BU98" i="16"/>
  <c r="CR98" i="16"/>
  <c r="CF98" i="16"/>
  <c r="DC98" i="16"/>
  <c r="CQ98" i="16"/>
  <c r="DN98" i="16"/>
  <c r="DB98" i="16"/>
  <c r="DY98" i="16"/>
  <c r="DM98" i="16"/>
  <c r="EJ98" i="16"/>
  <c r="DX98" i="16"/>
  <c r="EI98" i="16"/>
  <c r="DW98" i="16"/>
  <c r="EH98" i="16"/>
  <c r="DV98" i="16"/>
  <c r="F30" i="5"/>
  <c r="G167" i="20"/>
  <c r="K104" i="10"/>
  <c r="G104" i="10"/>
  <c r="I104" i="10"/>
  <c r="H104" i="10"/>
  <c r="J104" i="10"/>
  <c r="E105" i="10"/>
  <c r="FC197" i="16"/>
  <c r="FD197" i="16" s="1"/>
  <c r="E55" i="10"/>
  <c r="F55" i="10" s="1"/>
  <c r="FD98" i="16"/>
  <c r="AC98" i="16" s="1"/>
  <c r="F57" i="16"/>
  <c r="G57" i="16" s="1"/>
  <c r="I105" i="10"/>
  <c r="H105" i="10"/>
  <c r="G105" i="10"/>
  <c r="J105" i="10"/>
  <c r="K105" i="10"/>
  <c r="P9" i="14"/>
  <c r="O9" i="14"/>
  <c r="DJ98" i="16" l="1"/>
  <c r="DK98" i="16"/>
  <c r="DL98" i="16"/>
  <c r="DA98" i="16"/>
  <c r="CP98" i="16"/>
  <c r="CE98" i="16"/>
  <c r="BT98" i="16"/>
  <c r="BI98" i="16"/>
  <c r="AX98" i="16"/>
  <c r="AM98" i="16"/>
  <c r="AN98" i="16"/>
  <c r="AO98" i="16"/>
  <c r="D201" i="10"/>
  <c r="FB298" i="16"/>
  <c r="BM197" i="16"/>
  <c r="EF197" i="16"/>
  <c r="EH197" i="16"/>
  <c r="EI197" i="16"/>
  <c r="DX197" i="16"/>
  <c r="DM197" i="16"/>
  <c r="DB197" i="16"/>
  <c r="CQ197" i="16"/>
  <c r="CF197" i="16"/>
  <c r="BU197" i="16"/>
  <c r="BJ197" i="16"/>
  <c r="BK197" i="16"/>
  <c r="C15" i="18"/>
  <c r="D18" i="10"/>
  <c r="D17" i="10"/>
  <c r="B30" i="10"/>
  <c r="D15" i="10"/>
  <c r="D12" i="10"/>
  <c r="D13" i="10"/>
  <c r="D8" i="10"/>
  <c r="D6" i="10"/>
  <c r="D9" i="10"/>
  <c r="D7" i="10"/>
  <c r="D14" i="10"/>
  <c r="D10" i="10"/>
  <c r="D11" i="10"/>
  <c r="K308" i="15"/>
  <c r="C30" i="16"/>
  <c r="C27" i="16"/>
  <c r="C24" i="16"/>
  <c r="C21" i="16"/>
  <c r="C18" i="16"/>
  <c r="C15" i="16"/>
  <c r="C12" i="16"/>
  <c r="C9" i="16"/>
  <c r="K310" i="15"/>
  <c r="K312" i="15"/>
  <c r="G364" i="15"/>
  <c r="K314" i="15"/>
  <c r="K309" i="15"/>
  <c r="K311" i="15"/>
  <c r="K313" i="15"/>
  <c r="C26" i="16"/>
  <c r="C11" i="16"/>
  <c r="C17" i="16"/>
  <c r="C23" i="16"/>
  <c r="C29" i="16"/>
  <c r="C14" i="16"/>
  <c r="C20" i="16"/>
  <c r="C22" i="16"/>
  <c r="C19" i="16"/>
  <c r="C13" i="16"/>
  <c r="C25" i="16"/>
  <c r="C16" i="16"/>
  <c r="C10" i="16"/>
  <c r="C28" i="16"/>
  <c r="I16" i="10"/>
  <c r="I17" i="10"/>
  <c r="I15" i="10"/>
  <c r="I13" i="10"/>
  <c r="I8" i="10"/>
  <c r="I14" i="10"/>
  <c r="I9" i="10"/>
  <c r="I7" i="10"/>
  <c r="I6" i="10"/>
  <c r="I10" i="10"/>
  <c r="I11" i="10"/>
  <c r="I18" i="10"/>
  <c r="I12" i="10"/>
  <c r="C38" i="5"/>
  <c r="D38" i="5" s="1"/>
  <c r="ET98" i="16"/>
  <c r="EU98" i="16"/>
  <c r="EV98" i="16"/>
  <c r="EK98" i="16"/>
  <c r="DZ98" i="16"/>
  <c r="DO98" i="16"/>
  <c r="DD98" i="16"/>
  <c r="CS98" i="16"/>
  <c r="CH98" i="16"/>
  <c r="BW98" i="16"/>
  <c r="BX98" i="16"/>
  <c r="BY98" i="16"/>
  <c r="CK197" i="16"/>
  <c r="AB197" i="16"/>
  <c r="AD197" i="16"/>
  <c r="AE197" i="16"/>
  <c r="T197" i="16"/>
  <c r="I197" i="16"/>
  <c r="EW197" i="16"/>
  <c r="EL197" i="16"/>
  <c r="EA197" i="16"/>
  <c r="DP197" i="16"/>
  <c r="DE197" i="16"/>
  <c r="CT197" i="16"/>
  <c r="CU197" i="16"/>
  <c r="U57" i="16"/>
  <c r="I57" i="16"/>
  <c r="T57" i="16"/>
  <c r="H57" i="16"/>
  <c r="R57" i="16"/>
  <c r="AC57" i="16"/>
  <c r="Q57" i="16"/>
  <c r="AB57" i="16"/>
  <c r="P57" i="16"/>
  <c r="AA57" i="16"/>
  <c r="O57" i="16"/>
  <c r="Z57" i="16"/>
  <c r="N57" i="16"/>
  <c r="Y57" i="16"/>
  <c r="M57" i="16"/>
  <c r="X57" i="16"/>
  <c r="L57" i="16"/>
  <c r="V57" i="16"/>
  <c r="J57" i="16"/>
  <c r="W57" i="16"/>
  <c r="K57" i="16"/>
  <c r="AD98" i="16"/>
  <c r="S98" i="16"/>
  <c r="T98" i="16"/>
  <c r="I98" i="16"/>
  <c r="EW98" i="16"/>
  <c r="EL98" i="16"/>
  <c r="EA98" i="16"/>
  <c r="DP98" i="16"/>
  <c r="DE98" i="16"/>
  <c r="CT98" i="16"/>
  <c r="CI98" i="16"/>
  <c r="CJ98" i="16"/>
  <c r="CK98" i="16"/>
  <c r="DI197" i="16"/>
  <c r="AN197" i="16"/>
  <c r="AP197" i="16"/>
  <c r="AQ197" i="16"/>
  <c r="AF197" i="16"/>
  <c r="U197" i="16"/>
  <c r="J197" i="16"/>
  <c r="EX197" i="16"/>
  <c r="EM197" i="16"/>
  <c r="EB197" i="16"/>
  <c r="DQ197" i="16"/>
  <c r="DF197" i="16"/>
  <c r="DG197" i="16"/>
  <c r="U98" i="16"/>
  <c r="J98" i="16"/>
  <c r="EX98" i="16"/>
  <c r="EM98" i="16"/>
  <c r="EB98" i="16"/>
  <c r="DQ98" i="16"/>
  <c r="DF98" i="16"/>
  <c r="CU98" i="16"/>
  <c r="CV98" i="16"/>
  <c r="CW98" i="16"/>
  <c r="D199" i="10"/>
  <c r="FB295" i="16"/>
  <c r="DU197" i="16"/>
  <c r="AZ197" i="16"/>
  <c r="BB197" i="16"/>
  <c r="BC197" i="16"/>
  <c r="AR197" i="16"/>
  <c r="AG197" i="16"/>
  <c r="V197" i="16"/>
  <c r="K197" i="16"/>
  <c r="EY197" i="16"/>
  <c r="EN197" i="16"/>
  <c r="EC197" i="16"/>
  <c r="DR197" i="16"/>
  <c r="DS197" i="16"/>
  <c r="AG98" i="16"/>
  <c r="V98" i="16"/>
  <c r="EN98" i="16"/>
  <c r="EC98" i="16"/>
  <c r="DR98" i="16"/>
  <c r="DG98" i="16"/>
  <c r="DH98" i="16"/>
  <c r="DI98" i="16"/>
  <c r="D197" i="10"/>
  <c r="FB293" i="16"/>
  <c r="EG197" i="16"/>
  <c r="BL197" i="16"/>
  <c r="BN197" i="16"/>
  <c r="BO197" i="16"/>
  <c r="BD197" i="16"/>
  <c r="AS197" i="16"/>
  <c r="AH197" i="16"/>
  <c r="W197" i="16"/>
  <c r="L197" i="16"/>
  <c r="EZ197" i="16"/>
  <c r="EO197" i="16"/>
  <c r="ED197" i="16"/>
  <c r="EE197" i="16"/>
  <c r="AF98" i="16"/>
  <c r="AP98" i="16"/>
  <c r="EY98" i="16"/>
  <c r="BB98" i="16"/>
  <c r="BC98" i="16"/>
  <c r="BD98" i="16"/>
  <c r="AS98" i="16"/>
  <c r="AH98" i="16"/>
  <c r="W98" i="16"/>
  <c r="L98" i="16"/>
  <c r="EZ98" i="16"/>
  <c r="EO98" i="16"/>
  <c r="ED98" i="16"/>
  <c r="DS98" i="16"/>
  <c r="DT98" i="16"/>
  <c r="DU98" i="16"/>
  <c r="D202" i="10"/>
  <c r="FB299" i="16"/>
  <c r="ES197" i="16"/>
  <c r="BX197" i="16"/>
  <c r="BZ197" i="16"/>
  <c r="CA197" i="16"/>
  <c r="BP197" i="16"/>
  <c r="BE197" i="16"/>
  <c r="AT197" i="16"/>
  <c r="AI197" i="16"/>
  <c r="X197" i="16"/>
  <c r="M197" i="16"/>
  <c r="FA197" i="16"/>
  <c r="EP197" i="16"/>
  <c r="EQ197" i="16"/>
  <c r="H167" i="20"/>
  <c r="J167" i="20"/>
  <c r="I167" i="20"/>
  <c r="R98" i="16"/>
  <c r="AR98" i="16"/>
  <c r="BN98" i="16"/>
  <c r="BO98" i="16"/>
  <c r="BP98" i="16"/>
  <c r="BE98" i="16"/>
  <c r="AT98" i="16"/>
  <c r="AI98" i="16"/>
  <c r="X98" i="16"/>
  <c r="M98" i="16"/>
  <c r="FA98" i="16"/>
  <c r="EP98" i="16"/>
  <c r="EE98" i="16"/>
  <c r="EF98" i="16"/>
  <c r="EG98" i="16"/>
  <c r="D57" i="10"/>
  <c r="FC100" i="16"/>
  <c r="E59" i="16"/>
  <c r="Q197" i="16"/>
  <c r="CJ197" i="16"/>
  <c r="CL197" i="16"/>
  <c r="CM197" i="16"/>
  <c r="CB197" i="16"/>
  <c r="BQ197" i="16"/>
  <c r="BF197" i="16"/>
  <c r="AU197" i="16"/>
  <c r="AJ197" i="16"/>
  <c r="Y197" i="16"/>
  <c r="N197" i="16"/>
  <c r="O197" i="16"/>
  <c r="AQ98" i="16"/>
  <c r="BZ98" i="16"/>
  <c r="CA98" i="16"/>
  <c r="CB98" i="16"/>
  <c r="BQ98" i="16"/>
  <c r="BF98" i="16"/>
  <c r="AU98" i="16"/>
  <c r="AJ98" i="16"/>
  <c r="Y98" i="16"/>
  <c r="N98" i="16"/>
  <c r="FB98" i="16"/>
  <c r="EQ98" i="16"/>
  <c r="ER98" i="16"/>
  <c r="ES98" i="16"/>
  <c r="D200" i="10"/>
  <c r="FB296" i="16"/>
  <c r="AC197" i="16"/>
  <c r="CV197" i="16"/>
  <c r="CX197" i="16"/>
  <c r="CY197" i="16"/>
  <c r="CN197" i="16"/>
  <c r="CC197" i="16"/>
  <c r="BR197" i="16"/>
  <c r="BG197" i="16"/>
  <c r="AV197" i="16"/>
  <c r="AK197" i="16"/>
  <c r="Z197" i="16"/>
  <c r="AA197" i="16"/>
  <c r="M55" i="10"/>
  <c r="O55" i="10"/>
  <c r="L55" i="10"/>
  <c r="K55" i="10"/>
  <c r="I55" i="10"/>
  <c r="H55" i="10"/>
  <c r="S55" i="10"/>
  <c r="G55" i="10"/>
  <c r="P55" i="10"/>
  <c r="J55" i="10"/>
  <c r="R55" i="10"/>
  <c r="Q55" i="10"/>
  <c r="N55" i="10"/>
  <c r="K98" i="16"/>
  <c r="CL98" i="16"/>
  <c r="CM98" i="16"/>
  <c r="CN98" i="16"/>
  <c r="CC98" i="16"/>
  <c r="BR98" i="16"/>
  <c r="BG98" i="16"/>
  <c r="AV98" i="16"/>
  <c r="AK98" i="16"/>
  <c r="Z98" i="16"/>
  <c r="O98" i="16"/>
  <c r="P98" i="16"/>
  <c r="Q98" i="16"/>
  <c r="D198" i="10"/>
  <c r="FB294" i="16"/>
  <c r="AO197" i="16"/>
  <c r="DH197" i="16"/>
  <c r="DJ197" i="16"/>
  <c r="DK197" i="16"/>
  <c r="CZ197" i="16"/>
  <c r="CO197" i="16"/>
  <c r="CD197" i="16"/>
  <c r="BS197" i="16"/>
  <c r="BH197" i="16"/>
  <c r="AW197" i="16"/>
  <c r="AL197" i="16"/>
  <c r="AM197" i="16"/>
  <c r="G71" i="14"/>
  <c r="I71" i="14" s="1"/>
  <c r="G70" i="14"/>
  <c r="I70" i="14" s="1"/>
  <c r="G69" i="14"/>
  <c r="I69" i="14" s="1"/>
  <c r="G68" i="14"/>
  <c r="I68" i="14" s="1"/>
  <c r="G67" i="14"/>
  <c r="I67" i="14" s="1"/>
  <c r="G66" i="14"/>
  <c r="I66" i="14" s="1"/>
  <c r="G65" i="14"/>
  <c r="I65" i="14" s="1"/>
  <c r="E11" i="14"/>
  <c r="AE98" i="16"/>
  <c r="CX98" i="16"/>
  <c r="CY98" i="16"/>
  <c r="CZ98" i="16"/>
  <c r="CO98" i="16"/>
  <c r="CD98" i="16"/>
  <c r="BS98" i="16"/>
  <c r="BH98" i="16"/>
  <c r="AW98" i="16"/>
  <c r="AL98" i="16"/>
  <c r="AA98" i="16"/>
  <c r="AB98" i="16"/>
  <c r="D196" i="10"/>
  <c r="FB292" i="16"/>
  <c r="BA197" i="16"/>
  <c r="DT197" i="16"/>
  <c r="DV197" i="16"/>
  <c r="DW197" i="16"/>
  <c r="DL197" i="16"/>
  <c r="DA197" i="16"/>
  <c r="CP197" i="16"/>
  <c r="CE197" i="16"/>
  <c r="BT197" i="16"/>
  <c r="BI197" i="16"/>
  <c r="AX197" i="16"/>
  <c r="AY197" i="16"/>
  <c r="CW294" i="16" l="1"/>
  <c r="DE294" i="16"/>
  <c r="CX294" i="16"/>
  <c r="BQ294" i="16"/>
  <c r="AP294" i="16"/>
  <c r="N294" i="16"/>
  <c r="EA294" i="16"/>
  <c r="CP294" i="16"/>
  <c r="BJ294" i="16"/>
  <c r="AI294" i="16"/>
  <c r="H294" i="16"/>
  <c r="BG294" i="16"/>
  <c r="R38" i="16"/>
  <c r="R40" i="16"/>
  <c r="R39" i="16"/>
  <c r="R41" i="16"/>
  <c r="R42" i="16"/>
  <c r="R43" i="16"/>
  <c r="R51" i="16"/>
  <c r="R44" i="16"/>
  <c r="R46" i="16"/>
  <c r="R48" i="16"/>
  <c r="R45" i="16"/>
  <c r="R50" i="16"/>
  <c r="R47" i="16"/>
  <c r="R49" i="16"/>
  <c r="R58" i="16"/>
  <c r="R52" i="16"/>
  <c r="R54" i="16"/>
  <c r="R53" i="16"/>
  <c r="R56" i="16"/>
  <c r="R55" i="16"/>
  <c r="E202" i="10"/>
  <c r="FC299" i="16"/>
  <c r="FD299" i="16" s="1"/>
  <c r="E196" i="10"/>
  <c r="FC292" i="16"/>
  <c r="FD292" i="16" s="1"/>
  <c r="L196" i="10"/>
  <c r="L184" i="10"/>
  <c r="L160" i="10"/>
  <c r="L148" i="10"/>
  <c r="L185" i="10"/>
  <c r="L161" i="10"/>
  <c r="L132" i="10"/>
  <c r="L108" i="10"/>
  <c r="L188" i="10"/>
  <c r="L182" i="10"/>
  <c r="L178" i="10"/>
  <c r="L144" i="10"/>
  <c r="L139" i="10"/>
  <c r="L127" i="10"/>
  <c r="L115" i="10"/>
  <c r="L140" i="10"/>
  <c r="L128" i="10"/>
  <c r="L116" i="10"/>
  <c r="L175" i="10"/>
  <c r="L131" i="10"/>
  <c r="L194" i="10"/>
  <c r="L179" i="10"/>
  <c r="L177" i="10"/>
  <c r="L130" i="10"/>
  <c r="L122" i="10"/>
  <c r="L114" i="10"/>
  <c r="C18" i="18"/>
  <c r="L186" i="10"/>
  <c r="L125" i="10"/>
  <c r="L119" i="10"/>
  <c r="L64" i="10"/>
  <c r="L143" i="10"/>
  <c r="C30" i="10"/>
  <c r="L176" i="10"/>
  <c r="L174" i="10"/>
  <c r="L142" i="10"/>
  <c r="L126" i="10"/>
  <c r="L124" i="10"/>
  <c r="L117" i="10"/>
  <c r="L107" i="10"/>
  <c r="L183" i="10"/>
  <c r="L180" i="10"/>
  <c r="L162" i="10"/>
  <c r="L191" i="10"/>
  <c r="C41" i="18"/>
  <c r="L147" i="10"/>
  <c r="L106" i="10"/>
  <c r="L187" i="10"/>
  <c r="L63" i="10"/>
  <c r="L136" i="10"/>
  <c r="L135" i="10"/>
  <c r="L146" i="10"/>
  <c r="L109" i="10"/>
  <c r="L181" i="10"/>
  <c r="L145" i="10"/>
  <c r="L141" i="10"/>
  <c r="L189" i="10"/>
  <c r="L65" i="10"/>
  <c r="L68" i="10"/>
  <c r="L129" i="10"/>
  <c r="L76" i="10"/>
  <c r="L78" i="10"/>
  <c r="L100" i="10"/>
  <c r="L101" i="10"/>
  <c r="L137" i="10"/>
  <c r="L167" i="10"/>
  <c r="L152" i="10"/>
  <c r="L66" i="10"/>
  <c r="L169" i="10"/>
  <c r="L134" i="10"/>
  <c r="L77" i="10"/>
  <c r="L157" i="10"/>
  <c r="L158" i="10"/>
  <c r="L173" i="10"/>
  <c r="L133" i="10"/>
  <c r="L102" i="10"/>
  <c r="L153" i="10"/>
  <c r="L123" i="10"/>
  <c r="L192" i="10"/>
  <c r="L113" i="10"/>
  <c r="L86" i="10"/>
  <c r="L159" i="10"/>
  <c r="L88" i="10"/>
  <c r="L171" i="10"/>
  <c r="L151" i="10"/>
  <c r="L69" i="10"/>
  <c r="L99" i="10"/>
  <c r="L165" i="10"/>
  <c r="L96" i="10"/>
  <c r="L168" i="10"/>
  <c r="L155" i="10"/>
  <c r="L112" i="10"/>
  <c r="L170" i="10"/>
  <c r="L156" i="10"/>
  <c r="L110" i="10"/>
  <c r="L120" i="10"/>
  <c r="L150" i="10"/>
  <c r="L67" i="10"/>
  <c r="L98" i="10"/>
  <c r="L164" i="10"/>
  <c r="L172" i="10"/>
  <c r="L138" i="10"/>
  <c r="L91" i="10"/>
  <c r="L92" i="10"/>
  <c r="L82" i="10"/>
  <c r="L111" i="10"/>
  <c r="L74" i="10"/>
  <c r="L79" i="10"/>
  <c r="L195" i="10"/>
  <c r="L97" i="10"/>
  <c r="L85" i="10"/>
  <c r="L103" i="10"/>
  <c r="L121" i="10"/>
  <c r="L105" i="10"/>
  <c r="L154" i="10"/>
  <c r="L75" i="10"/>
  <c r="L202" i="10"/>
  <c r="L166" i="10"/>
  <c r="L81" i="10"/>
  <c r="L72" i="10"/>
  <c r="L90" i="10"/>
  <c r="L118" i="10"/>
  <c r="L190" i="10"/>
  <c r="L87" i="10"/>
  <c r="L80" i="10"/>
  <c r="L84" i="10"/>
  <c r="L83" i="10"/>
  <c r="L193" i="10"/>
  <c r="L89" i="10"/>
  <c r="L163" i="10"/>
  <c r="L70" i="10"/>
  <c r="L149" i="10"/>
  <c r="L95" i="10"/>
  <c r="L94" i="10"/>
  <c r="L71" i="10"/>
  <c r="L93" i="10"/>
  <c r="L73" i="10"/>
  <c r="L104" i="10"/>
  <c r="G202" i="10"/>
  <c r="I202" i="10"/>
  <c r="K202" i="10"/>
  <c r="H202" i="10"/>
  <c r="J202" i="10"/>
  <c r="E200" i="10"/>
  <c r="L200" i="10" s="1"/>
  <c r="FC296" i="16"/>
  <c r="FD296" i="16" s="1"/>
  <c r="M38" i="16"/>
  <c r="M40" i="16"/>
  <c r="M39" i="16"/>
  <c r="M41" i="16"/>
  <c r="M42" i="16"/>
  <c r="M43" i="16"/>
  <c r="M51" i="16"/>
  <c r="M44" i="16"/>
  <c r="M48" i="16"/>
  <c r="M46" i="16"/>
  <c r="M45" i="16"/>
  <c r="M50" i="16"/>
  <c r="M47" i="16"/>
  <c r="M58" i="16"/>
  <c r="M49" i="16"/>
  <c r="M52" i="16"/>
  <c r="M53" i="16"/>
  <c r="M54" i="16"/>
  <c r="M56" i="16"/>
  <c r="M55" i="16"/>
  <c r="E198" i="10"/>
  <c r="FC294" i="16"/>
  <c r="FD294" i="16" s="1"/>
  <c r="CO100" i="16"/>
  <c r="CO102" i="16" s="1"/>
  <c r="CZ100" i="16"/>
  <c r="CZ102" i="16" s="1"/>
  <c r="CY100" i="16"/>
  <c r="CY102" i="16" s="1"/>
  <c r="CX100" i="16"/>
  <c r="CX102" i="16" s="1"/>
  <c r="CW100" i="16"/>
  <c r="CW102" i="16" s="1"/>
  <c r="CV100" i="16"/>
  <c r="CV102" i="16" s="1"/>
  <c r="CU100" i="16"/>
  <c r="CU102" i="16" s="1"/>
  <c r="DF100" i="16"/>
  <c r="DF102" i="16" s="1"/>
  <c r="DQ100" i="16"/>
  <c r="DQ102" i="16" s="1"/>
  <c r="EB100" i="16"/>
  <c r="EB102" i="16" s="1"/>
  <c r="EM100" i="16"/>
  <c r="EM102" i="16" s="1"/>
  <c r="EX100" i="16"/>
  <c r="EX102" i="16" s="1"/>
  <c r="AH100" i="16"/>
  <c r="AH102" i="16" s="1"/>
  <c r="U40" i="16"/>
  <c r="U38" i="16"/>
  <c r="U39" i="16"/>
  <c r="U41" i="16"/>
  <c r="U42" i="16"/>
  <c r="U43" i="16"/>
  <c r="U51" i="16"/>
  <c r="U44" i="16"/>
  <c r="U48" i="16"/>
  <c r="U46" i="16"/>
  <c r="U45" i="16"/>
  <c r="U50" i="16"/>
  <c r="U47" i="16"/>
  <c r="U58" i="16"/>
  <c r="U52" i="16"/>
  <c r="U49" i="16"/>
  <c r="U54" i="16"/>
  <c r="U53" i="16"/>
  <c r="U56" i="16"/>
  <c r="U55" i="16"/>
  <c r="AB40" i="16"/>
  <c r="AB38" i="16"/>
  <c r="AB39" i="16"/>
  <c r="AB41" i="16"/>
  <c r="AB42" i="16"/>
  <c r="AB51" i="16"/>
  <c r="AB43" i="16"/>
  <c r="AB44" i="16"/>
  <c r="AB45" i="16"/>
  <c r="AB46" i="16"/>
  <c r="AB48" i="16"/>
  <c r="AB50" i="16"/>
  <c r="AB47" i="16"/>
  <c r="AB49" i="16"/>
  <c r="AB58" i="16"/>
  <c r="AB52" i="16"/>
  <c r="AB54" i="16"/>
  <c r="AB53" i="16"/>
  <c r="AB55" i="16"/>
  <c r="AB56" i="16"/>
  <c r="H38" i="16"/>
  <c r="H40" i="16"/>
  <c r="H39" i="16"/>
  <c r="H41" i="16"/>
  <c r="H42" i="16"/>
  <c r="H43" i="16"/>
  <c r="H51" i="16"/>
  <c r="H44" i="16"/>
  <c r="H48" i="16"/>
  <c r="H46" i="16"/>
  <c r="H45" i="16"/>
  <c r="H47" i="16"/>
  <c r="H50" i="16"/>
  <c r="H58" i="16"/>
  <c r="H49" i="16"/>
  <c r="H52" i="16"/>
  <c r="H53" i="16"/>
  <c r="H54" i="16"/>
  <c r="H56" i="16"/>
  <c r="H55" i="16"/>
  <c r="V40" i="16"/>
  <c r="V38" i="16"/>
  <c r="V39" i="16"/>
  <c r="V41" i="16"/>
  <c r="V42" i="16"/>
  <c r="V43" i="16"/>
  <c r="V51" i="16"/>
  <c r="V44" i="16"/>
  <c r="V45" i="16"/>
  <c r="V46" i="16"/>
  <c r="V48" i="16"/>
  <c r="V47" i="16"/>
  <c r="V50" i="16"/>
  <c r="V58" i="16"/>
  <c r="V49" i="16"/>
  <c r="V52" i="16"/>
  <c r="V54" i="16"/>
  <c r="V53" i="16"/>
  <c r="V55" i="16"/>
  <c r="V56" i="16"/>
  <c r="K38" i="16"/>
  <c r="K40" i="16"/>
  <c r="K39" i="16"/>
  <c r="K41" i="16"/>
  <c r="K42" i="16"/>
  <c r="K43" i="16"/>
  <c r="K51" i="16"/>
  <c r="K44" i="16"/>
  <c r="K46" i="16"/>
  <c r="K45" i="16"/>
  <c r="K48" i="16"/>
  <c r="K47" i="16"/>
  <c r="K50" i="16"/>
  <c r="K52" i="16"/>
  <c r="K58" i="16"/>
  <c r="K49" i="16"/>
  <c r="K54" i="16"/>
  <c r="K53" i="16"/>
  <c r="K55" i="16"/>
  <c r="K56" i="16"/>
  <c r="E57" i="10"/>
  <c r="F57" i="10" s="1"/>
  <c r="FD100" i="16"/>
  <c r="BQ100" i="16" s="1"/>
  <c r="F59" i="16"/>
  <c r="G59" i="16" s="1"/>
  <c r="S38" i="16"/>
  <c r="S40" i="16"/>
  <c r="S39" i="16"/>
  <c r="S41" i="16"/>
  <c r="S42" i="16"/>
  <c r="S43" i="16"/>
  <c r="S51" i="16"/>
  <c r="S44" i="16"/>
  <c r="S48" i="16"/>
  <c r="S45" i="16"/>
  <c r="S46" i="16"/>
  <c r="S47" i="16"/>
  <c r="S50" i="16"/>
  <c r="S58" i="16"/>
  <c r="S49" i="16"/>
  <c r="S52" i="16"/>
  <c r="S53" i="16"/>
  <c r="S54" i="16"/>
  <c r="S56" i="16"/>
  <c r="S55" i="16"/>
  <c r="EP296" i="16"/>
  <c r="ED296" i="16"/>
  <c r="DR296" i="16"/>
  <c r="DF296" i="16"/>
  <c r="CT296" i="16"/>
  <c r="CH296" i="16"/>
  <c r="BV296" i="16"/>
  <c r="BJ296" i="16"/>
  <c r="AX296" i="16"/>
  <c r="AL296" i="16"/>
  <c r="Z296" i="16"/>
  <c r="N296" i="16"/>
  <c r="EY296" i="16"/>
  <c r="EM296" i="16"/>
  <c r="EA296" i="16"/>
  <c r="DO296" i="16"/>
  <c r="DC296" i="16"/>
  <c r="CQ296" i="16"/>
  <c r="CE296" i="16"/>
  <c r="BS296" i="16"/>
  <c r="BG296" i="16"/>
  <c r="AU296" i="16"/>
  <c r="AI296" i="16"/>
  <c r="W296" i="16"/>
  <c r="K296" i="16"/>
  <c r="EW296" i="16"/>
  <c r="EK296" i="16"/>
  <c r="DY296" i="16"/>
  <c r="DM296" i="16"/>
  <c r="DA296" i="16"/>
  <c r="CO296" i="16"/>
  <c r="CC296" i="16"/>
  <c r="BQ296" i="16"/>
  <c r="BE296" i="16"/>
  <c r="AS296" i="16"/>
  <c r="AG296" i="16"/>
  <c r="U296" i="16"/>
  <c r="I296" i="16"/>
  <c r="EU296" i="16"/>
  <c r="EI296" i="16"/>
  <c r="DW296" i="16"/>
  <c r="DK296" i="16"/>
  <c r="CY296" i="16"/>
  <c r="CM296" i="16"/>
  <c r="CA296" i="16"/>
  <c r="BO296" i="16"/>
  <c r="BC296" i="16"/>
  <c r="AQ296" i="16"/>
  <c r="AE296" i="16"/>
  <c r="S296" i="16"/>
  <c r="ET296" i="16"/>
  <c r="EH296" i="16"/>
  <c r="DV296" i="16"/>
  <c r="DJ296" i="16"/>
  <c r="EQ296" i="16"/>
  <c r="EE296" i="16"/>
  <c r="DS296" i="16"/>
  <c r="DG296" i="16"/>
  <c r="CU296" i="16"/>
  <c r="CI296" i="16"/>
  <c r="BW296" i="16"/>
  <c r="BK296" i="16"/>
  <c r="AY296" i="16"/>
  <c r="AM296" i="16"/>
  <c r="AA296" i="16"/>
  <c r="O296" i="16"/>
  <c r="ER296" i="16"/>
  <c r="DT296" i="16"/>
  <c r="CW296" i="16"/>
  <c r="CB296" i="16"/>
  <c r="BH296" i="16"/>
  <c r="AN296" i="16"/>
  <c r="R296" i="16"/>
  <c r="EO296" i="16"/>
  <c r="DQ296" i="16"/>
  <c r="CV296" i="16"/>
  <c r="BZ296" i="16"/>
  <c r="BF296" i="16"/>
  <c r="AK296" i="16"/>
  <c r="Q296" i="16"/>
  <c r="EN296" i="16"/>
  <c r="DP296" i="16"/>
  <c r="CS296" i="16"/>
  <c r="BY296" i="16"/>
  <c r="BD296" i="16"/>
  <c r="AJ296" i="16"/>
  <c r="P296" i="16"/>
  <c r="EL296" i="16"/>
  <c r="DN296" i="16"/>
  <c r="CR296" i="16"/>
  <c r="BX296" i="16"/>
  <c r="BB296" i="16"/>
  <c r="AH296" i="16"/>
  <c r="M296" i="16"/>
  <c r="EJ296" i="16"/>
  <c r="DL296" i="16"/>
  <c r="CP296" i="16"/>
  <c r="BU296" i="16"/>
  <c r="BA296" i="16"/>
  <c r="AF296" i="16"/>
  <c r="L296" i="16"/>
  <c r="EG296" i="16"/>
  <c r="DI296" i="16"/>
  <c r="CN296" i="16"/>
  <c r="BT296" i="16"/>
  <c r="AZ296" i="16"/>
  <c r="AD296" i="16"/>
  <c r="J296" i="16"/>
  <c r="EF296" i="16"/>
  <c r="DH296" i="16"/>
  <c r="CL296" i="16"/>
  <c r="BR296" i="16"/>
  <c r="AW296" i="16"/>
  <c r="AC296" i="16"/>
  <c r="H296" i="16"/>
  <c r="FA296" i="16"/>
  <c r="EC296" i="16"/>
  <c r="DE296" i="16"/>
  <c r="CK296" i="16"/>
  <c r="BP296" i="16"/>
  <c r="AV296" i="16"/>
  <c r="AB296" i="16"/>
  <c r="EZ296" i="16"/>
  <c r="EB296" i="16"/>
  <c r="DD296" i="16"/>
  <c r="CJ296" i="16"/>
  <c r="BN296" i="16"/>
  <c r="AT296" i="16"/>
  <c r="Y296" i="16"/>
  <c r="EX296" i="16"/>
  <c r="DZ296" i="16"/>
  <c r="DB296" i="16"/>
  <c r="CG296" i="16"/>
  <c r="BM296" i="16"/>
  <c r="AR296" i="16"/>
  <c r="X296" i="16"/>
  <c r="ES296" i="16"/>
  <c r="DU296" i="16"/>
  <c r="CX296" i="16"/>
  <c r="CD296" i="16"/>
  <c r="BI296" i="16"/>
  <c r="AO296" i="16"/>
  <c r="T296" i="16"/>
  <c r="CZ296" i="16"/>
  <c r="CF296" i="16"/>
  <c r="BL296" i="16"/>
  <c r="V296" i="16"/>
  <c r="EV296" i="16"/>
  <c r="DX296" i="16"/>
  <c r="AP296" i="16"/>
  <c r="P38" i="16"/>
  <c r="P40" i="16"/>
  <c r="P39" i="16"/>
  <c r="P41" i="16"/>
  <c r="P42" i="16"/>
  <c r="P51" i="16"/>
  <c r="P43" i="16"/>
  <c r="P44" i="16"/>
  <c r="P45" i="16"/>
  <c r="P46" i="16"/>
  <c r="P48" i="16"/>
  <c r="P47" i="16"/>
  <c r="P50" i="16"/>
  <c r="P52" i="16"/>
  <c r="P49" i="16"/>
  <c r="P58" i="16"/>
  <c r="P54" i="16"/>
  <c r="P53" i="16"/>
  <c r="P55" i="16"/>
  <c r="P56" i="16"/>
  <c r="N38" i="16"/>
  <c r="N40" i="16"/>
  <c r="N39" i="16"/>
  <c r="N41" i="16"/>
  <c r="N42" i="16"/>
  <c r="N51" i="16"/>
  <c r="N43" i="16"/>
  <c r="N44" i="16"/>
  <c r="N48" i="16"/>
  <c r="N45" i="16"/>
  <c r="N46" i="16"/>
  <c r="N47" i="16"/>
  <c r="N50" i="16"/>
  <c r="N58" i="16"/>
  <c r="N52" i="16"/>
  <c r="N49" i="16"/>
  <c r="N53" i="16"/>
  <c r="N54" i="16"/>
  <c r="N56" i="16"/>
  <c r="N55" i="16"/>
  <c r="V298" i="16"/>
  <c r="AE298" i="16"/>
  <c r="AC298" i="16"/>
  <c r="DS298" i="16"/>
  <c r="DR298" i="16"/>
  <c r="EA298" i="16"/>
  <c r="DM298" i="16"/>
  <c r="DJ298" i="16"/>
  <c r="CB298" i="16"/>
  <c r="X298" i="16"/>
  <c r="T298" i="16"/>
  <c r="M298" i="16"/>
  <c r="P11" i="14"/>
  <c r="O11" i="14"/>
  <c r="E14" i="14"/>
  <c r="AA40" i="16"/>
  <c r="AA38" i="16"/>
  <c r="AA39" i="16"/>
  <c r="AA41" i="16"/>
  <c r="AA42" i="16"/>
  <c r="AA43" i="16"/>
  <c r="AA51" i="16"/>
  <c r="AA44" i="16"/>
  <c r="AA45" i="16"/>
  <c r="AA46" i="16"/>
  <c r="AA48" i="16"/>
  <c r="AA47" i="16"/>
  <c r="AA50" i="16"/>
  <c r="AA49" i="16"/>
  <c r="AA52" i="16"/>
  <c r="AA58" i="16"/>
  <c r="AA54" i="16"/>
  <c r="AA53" i="16"/>
  <c r="AA55" i="16"/>
  <c r="AA56" i="16"/>
  <c r="J40" i="16"/>
  <c r="J38" i="16"/>
  <c r="J39" i="16"/>
  <c r="J41" i="16"/>
  <c r="J42" i="16"/>
  <c r="J43" i="16"/>
  <c r="J51" i="16"/>
  <c r="J44" i="16"/>
  <c r="J45" i="16"/>
  <c r="J46" i="16"/>
  <c r="J48" i="16"/>
  <c r="J47" i="16"/>
  <c r="J50" i="16"/>
  <c r="J52" i="16"/>
  <c r="J49" i="16"/>
  <c r="J58" i="16"/>
  <c r="J54" i="16"/>
  <c r="J53" i="16"/>
  <c r="J55" i="16"/>
  <c r="J56" i="16"/>
  <c r="Q38" i="16"/>
  <c r="Q40" i="16"/>
  <c r="Q39" i="16"/>
  <c r="Q41" i="16"/>
  <c r="Q42" i="16"/>
  <c r="Q43" i="16"/>
  <c r="Q51" i="16"/>
  <c r="Q44" i="16"/>
  <c r="Q45" i="16"/>
  <c r="Q48" i="16"/>
  <c r="Q46" i="16"/>
  <c r="Q47" i="16"/>
  <c r="Q50" i="16"/>
  <c r="Q58" i="16"/>
  <c r="Q49" i="16"/>
  <c r="Q52" i="16"/>
  <c r="Q53" i="16"/>
  <c r="Q54" i="16"/>
  <c r="Q55" i="16"/>
  <c r="Q56" i="16"/>
  <c r="J166" i="20"/>
  <c r="I166" i="20" s="1"/>
  <c r="L147" i="20"/>
  <c r="J147" i="20"/>
  <c r="I147" i="20" s="1"/>
  <c r="K147" i="20" s="1"/>
  <c r="M147" i="20" s="1"/>
  <c r="H11" i="5" s="1"/>
  <c r="EM104" i="16"/>
  <c r="I40" i="16"/>
  <c r="I38" i="16"/>
  <c r="I39" i="16"/>
  <c r="I41" i="16"/>
  <c r="I42" i="16"/>
  <c r="I43" i="16"/>
  <c r="I51" i="16"/>
  <c r="I44" i="16"/>
  <c r="I46" i="16"/>
  <c r="I45" i="16"/>
  <c r="I48" i="16"/>
  <c r="I50" i="16"/>
  <c r="I47" i="16"/>
  <c r="I49" i="16"/>
  <c r="I52" i="16"/>
  <c r="I58" i="16"/>
  <c r="I54" i="16"/>
  <c r="I53" i="16"/>
  <c r="I55" i="16"/>
  <c r="I56" i="16"/>
  <c r="Y38" i="16"/>
  <c r="Y40" i="16"/>
  <c r="Y39" i="16"/>
  <c r="Y41" i="16"/>
  <c r="Y42" i="16"/>
  <c r="Y51" i="16"/>
  <c r="Y43" i="16"/>
  <c r="Y44" i="16"/>
  <c r="Y48" i="16"/>
  <c r="Y45" i="16"/>
  <c r="Y46" i="16"/>
  <c r="Y50" i="16"/>
  <c r="Y47" i="16"/>
  <c r="Y58" i="16"/>
  <c r="Y49" i="16"/>
  <c r="Y52" i="16"/>
  <c r="Y54" i="16"/>
  <c r="Y53" i="16"/>
  <c r="Y56" i="16"/>
  <c r="Y55" i="16"/>
  <c r="T38" i="16"/>
  <c r="T40" i="16"/>
  <c r="T39" i="16"/>
  <c r="T41" i="16"/>
  <c r="T42" i="16"/>
  <c r="T43" i="16"/>
  <c r="T51" i="16"/>
  <c r="T44" i="16"/>
  <c r="T48" i="16"/>
  <c r="T46" i="16"/>
  <c r="T45" i="16"/>
  <c r="T47" i="16"/>
  <c r="T50" i="16"/>
  <c r="T58" i="16"/>
  <c r="T49" i="16"/>
  <c r="T52" i="16"/>
  <c r="T54" i="16"/>
  <c r="T53" i="16"/>
  <c r="T56" i="16"/>
  <c r="T55" i="16"/>
  <c r="C16" i="18"/>
  <c r="E5" i="5"/>
  <c r="H5" i="5" s="1"/>
  <c r="D170" i="20"/>
  <c r="S57" i="16"/>
  <c r="O40" i="16"/>
  <c r="O38" i="16"/>
  <c r="O39" i="16"/>
  <c r="O41" i="16"/>
  <c r="O42" i="16"/>
  <c r="O43" i="16"/>
  <c r="O51" i="16"/>
  <c r="O44" i="16"/>
  <c r="O45" i="16"/>
  <c r="O46" i="16"/>
  <c r="O48" i="16"/>
  <c r="O47" i="16"/>
  <c r="O50" i="16"/>
  <c r="O49" i="16"/>
  <c r="O52" i="16"/>
  <c r="O58" i="16"/>
  <c r="O54" i="16"/>
  <c r="O53" i="16"/>
  <c r="O55" i="16"/>
  <c r="O56" i="16"/>
  <c r="E201" i="10"/>
  <c r="FC298" i="16"/>
  <c r="FD298" i="16" s="1"/>
  <c r="W38" i="16"/>
  <c r="W40" i="16"/>
  <c r="W39" i="16"/>
  <c r="W41" i="16"/>
  <c r="W42" i="16"/>
  <c r="W43" i="16"/>
  <c r="W51" i="16"/>
  <c r="W44" i="16"/>
  <c r="W46" i="16"/>
  <c r="W45" i="16"/>
  <c r="W48" i="16"/>
  <c r="W50" i="16"/>
  <c r="W47" i="16"/>
  <c r="W52" i="16"/>
  <c r="W58" i="16"/>
  <c r="W49" i="16"/>
  <c r="W54" i="16"/>
  <c r="W53" i="16"/>
  <c r="W55" i="16"/>
  <c r="W56" i="16"/>
  <c r="ES299" i="16"/>
  <c r="EG299" i="16"/>
  <c r="DU299" i="16"/>
  <c r="DI299" i="16"/>
  <c r="CW299" i="16"/>
  <c r="CK299" i="16"/>
  <c r="BY299" i="16"/>
  <c r="BM299" i="16"/>
  <c r="BA299" i="16"/>
  <c r="AO299" i="16"/>
  <c r="ER299" i="16"/>
  <c r="EE299" i="16"/>
  <c r="DR299" i="16"/>
  <c r="DE299" i="16"/>
  <c r="CR299" i="16"/>
  <c r="CE299" i="16"/>
  <c r="BR299" i="16"/>
  <c r="BE299" i="16"/>
  <c r="AR299" i="16"/>
  <c r="AE299" i="16"/>
  <c r="S299" i="16"/>
  <c r="EO299" i="16"/>
  <c r="EB299" i="16"/>
  <c r="DO299" i="16"/>
  <c r="DB299" i="16"/>
  <c r="CO299" i="16"/>
  <c r="CB299" i="16"/>
  <c r="BO299" i="16"/>
  <c r="BB299" i="16"/>
  <c r="AN299" i="16"/>
  <c r="AB299" i="16"/>
  <c r="P299" i="16"/>
  <c r="EZ299" i="16"/>
  <c r="EM299" i="16"/>
  <c r="DZ299" i="16"/>
  <c r="DM299" i="16"/>
  <c r="CZ299" i="16"/>
  <c r="CM299" i="16"/>
  <c r="BZ299" i="16"/>
  <c r="BL299" i="16"/>
  <c r="AY299" i="16"/>
  <c r="AL299" i="16"/>
  <c r="Z299" i="16"/>
  <c r="N299" i="16"/>
  <c r="EY299" i="16"/>
  <c r="EL299" i="16"/>
  <c r="DY299" i="16"/>
  <c r="DL299" i="16"/>
  <c r="CY299" i="16"/>
  <c r="CL299" i="16"/>
  <c r="BX299" i="16"/>
  <c r="BK299" i="16"/>
  <c r="AX299" i="16"/>
  <c r="AK299" i="16"/>
  <c r="Y299" i="16"/>
  <c r="M299" i="16"/>
  <c r="EX299" i="16"/>
  <c r="EK299" i="16"/>
  <c r="DX299" i="16"/>
  <c r="DK299" i="16"/>
  <c r="CX299" i="16"/>
  <c r="CJ299" i="16"/>
  <c r="BW299" i="16"/>
  <c r="BJ299" i="16"/>
  <c r="AW299" i="16"/>
  <c r="AJ299" i="16"/>
  <c r="X299" i="16"/>
  <c r="L299" i="16"/>
  <c r="EW299" i="16"/>
  <c r="EJ299" i="16"/>
  <c r="DW299" i="16"/>
  <c r="DJ299" i="16"/>
  <c r="CV299" i="16"/>
  <c r="CI299" i="16"/>
  <c r="BV299" i="16"/>
  <c r="BI299" i="16"/>
  <c r="AV299" i="16"/>
  <c r="AI299" i="16"/>
  <c r="W299" i="16"/>
  <c r="K299" i="16"/>
  <c r="ET299" i="16"/>
  <c r="EF299" i="16"/>
  <c r="DS299" i="16"/>
  <c r="DF299" i="16"/>
  <c r="CS299" i="16"/>
  <c r="CF299" i="16"/>
  <c r="BS299" i="16"/>
  <c r="BF299" i="16"/>
  <c r="AS299" i="16"/>
  <c r="AF299" i="16"/>
  <c r="T299" i="16"/>
  <c r="H299" i="16"/>
  <c r="EI299" i="16"/>
  <c r="DD299" i="16"/>
  <c r="CA299" i="16"/>
  <c r="AT299" i="16"/>
  <c r="Q299" i="16"/>
  <c r="EH299" i="16"/>
  <c r="DC299" i="16"/>
  <c r="BU299" i="16"/>
  <c r="AQ299" i="16"/>
  <c r="O299" i="16"/>
  <c r="ED299" i="16"/>
  <c r="DA299" i="16"/>
  <c r="BT299" i="16"/>
  <c r="AP299" i="16"/>
  <c r="J299" i="16"/>
  <c r="EC299" i="16"/>
  <c r="CU299" i="16"/>
  <c r="BQ299" i="16"/>
  <c r="AM299" i="16"/>
  <c r="I299" i="16"/>
  <c r="EA299" i="16"/>
  <c r="CT299" i="16"/>
  <c r="BP299" i="16"/>
  <c r="AH299" i="16"/>
  <c r="DV299" i="16"/>
  <c r="CQ299" i="16"/>
  <c r="BN299" i="16"/>
  <c r="AG299" i="16"/>
  <c r="FA299" i="16"/>
  <c r="DT299" i="16"/>
  <c r="CP299" i="16"/>
  <c r="BH299" i="16"/>
  <c r="AD299" i="16"/>
  <c r="EV299" i="16"/>
  <c r="DQ299" i="16"/>
  <c r="CN299" i="16"/>
  <c r="BG299" i="16"/>
  <c r="AC299" i="16"/>
  <c r="EU299" i="16"/>
  <c r="DP299" i="16"/>
  <c r="CH299" i="16"/>
  <c r="BD299" i="16"/>
  <c r="AA299" i="16"/>
  <c r="EQ299" i="16"/>
  <c r="DN299" i="16"/>
  <c r="CG299" i="16"/>
  <c r="BC299" i="16"/>
  <c r="V299" i="16"/>
  <c r="EN299" i="16"/>
  <c r="DG299" i="16"/>
  <c r="CC299" i="16"/>
  <c r="AU299" i="16"/>
  <c r="R299" i="16"/>
  <c r="CD299" i="16"/>
  <c r="AZ299" i="16"/>
  <c r="U299" i="16"/>
  <c r="EP299" i="16"/>
  <c r="DH299" i="16"/>
  <c r="X38" i="16"/>
  <c r="X40" i="16"/>
  <c r="X39" i="16"/>
  <c r="X41" i="16"/>
  <c r="X42" i="16"/>
  <c r="X51" i="16"/>
  <c r="X43" i="16"/>
  <c r="X44" i="16"/>
  <c r="X48" i="16"/>
  <c r="X45" i="16"/>
  <c r="X46" i="16"/>
  <c r="X47" i="16"/>
  <c r="X50" i="16"/>
  <c r="X52" i="16"/>
  <c r="X58" i="16"/>
  <c r="X49" i="16"/>
  <c r="X53" i="16"/>
  <c r="X54" i="16"/>
  <c r="X55" i="16"/>
  <c r="X56" i="16"/>
  <c r="E199" i="10"/>
  <c r="L199" i="10" s="1"/>
  <c r="FC295" i="16"/>
  <c r="FD295" i="16" s="1"/>
  <c r="Z40" i="16"/>
  <c r="Z38" i="16"/>
  <c r="Z39" i="16"/>
  <c r="Z41" i="16"/>
  <c r="Z42" i="16"/>
  <c r="Z43" i="16"/>
  <c r="Z51" i="16"/>
  <c r="Z44" i="16"/>
  <c r="Z48" i="16"/>
  <c r="Z45" i="16"/>
  <c r="Z46" i="16"/>
  <c r="Z47" i="16"/>
  <c r="Z50" i="16"/>
  <c r="Z58" i="16"/>
  <c r="Z52" i="16"/>
  <c r="Z49" i="16"/>
  <c r="Z53" i="16"/>
  <c r="Z54" i="16"/>
  <c r="Z56" i="16"/>
  <c r="Z55" i="16"/>
  <c r="L38" i="16"/>
  <c r="L40" i="16"/>
  <c r="L39" i="16"/>
  <c r="L41" i="16"/>
  <c r="L42" i="16"/>
  <c r="L51" i="16"/>
  <c r="L43" i="16"/>
  <c r="L44" i="16"/>
  <c r="L46" i="16"/>
  <c r="L48" i="16"/>
  <c r="L45" i="16"/>
  <c r="L50" i="16"/>
  <c r="L47" i="16"/>
  <c r="L58" i="16"/>
  <c r="L49" i="16"/>
  <c r="L52" i="16"/>
  <c r="L53" i="16"/>
  <c r="L54" i="16"/>
  <c r="L56" i="16"/>
  <c r="L55" i="16"/>
  <c r="E197" i="10"/>
  <c r="FC293" i="16"/>
  <c r="FD293" i="16" s="1"/>
  <c r="AC38" i="16"/>
  <c r="AC40" i="16"/>
  <c r="AC39" i="16"/>
  <c r="AC41" i="16"/>
  <c r="AC42" i="16"/>
  <c r="AC43" i="16"/>
  <c r="AC51" i="16"/>
  <c r="AC44" i="16"/>
  <c r="AC45" i="16"/>
  <c r="AC46" i="16"/>
  <c r="AC48" i="16"/>
  <c r="AC47" i="16"/>
  <c r="AC50" i="16"/>
  <c r="AC58" i="16"/>
  <c r="AC49" i="16"/>
  <c r="AC52" i="16"/>
  <c r="AC53" i="16"/>
  <c r="AC54" i="16"/>
  <c r="AC55" i="16"/>
  <c r="AC56" i="16"/>
  <c r="BQ102" i="16" l="1"/>
  <c r="BQ104" i="16"/>
  <c r="CS301" i="16"/>
  <c r="CX301" i="16"/>
  <c r="DX301" i="16"/>
  <c r="P14" i="14"/>
  <c r="O14" i="14"/>
  <c r="DQ298" i="16"/>
  <c r="EW298" i="16"/>
  <c r="FA298" i="16"/>
  <c r="AZ298" i="16"/>
  <c r="CF298" i="16"/>
  <c r="CL298" i="16"/>
  <c r="DO298" i="16"/>
  <c r="DF298" i="16"/>
  <c r="DG298" i="16"/>
  <c r="Q298" i="16"/>
  <c r="S298" i="16"/>
  <c r="J298" i="16"/>
  <c r="EX298" i="16"/>
  <c r="J100" i="16"/>
  <c r="EA100" i="16"/>
  <c r="DP100" i="16"/>
  <c r="DE100" i="16"/>
  <c r="CT100" i="16"/>
  <c r="CI100" i="16"/>
  <c r="CJ100" i="16"/>
  <c r="CK100" i="16"/>
  <c r="CL100" i="16"/>
  <c r="CM100" i="16"/>
  <c r="CN100" i="16"/>
  <c r="CC100" i="16"/>
  <c r="D19" i="16"/>
  <c r="F19" i="16"/>
  <c r="BD295" i="16"/>
  <c r="U295" i="16"/>
  <c r="DT295" i="16"/>
  <c r="BO295" i="16"/>
  <c r="EU295" i="16"/>
  <c r="BS295" i="16"/>
  <c r="EY295" i="16"/>
  <c r="BB295" i="16"/>
  <c r="AT295" i="16"/>
  <c r="BH295" i="16"/>
  <c r="AX295" i="16"/>
  <c r="BA295" i="16"/>
  <c r="CO293" i="16"/>
  <c r="CI293" i="16"/>
  <c r="H293" i="16"/>
  <c r="EV293" i="16"/>
  <c r="EL293" i="16"/>
  <c r="EA293" i="16"/>
  <c r="DP293" i="16"/>
  <c r="DE293" i="16"/>
  <c r="CT293" i="16"/>
  <c r="AN293" i="16"/>
  <c r="DU293" i="16"/>
  <c r="DV293" i="16"/>
  <c r="DW293" i="16"/>
  <c r="DS294" i="16"/>
  <c r="EI294" i="16"/>
  <c r="V294" i="16"/>
  <c r="AW294" i="16"/>
  <c r="BX294" i="16"/>
  <c r="DH294" i="16"/>
  <c r="ET294" i="16"/>
  <c r="AB294" i="16"/>
  <c r="BD294" i="16"/>
  <c r="CF294" i="16"/>
  <c r="CS294" i="16"/>
  <c r="CK294" i="16"/>
  <c r="EV294" i="16"/>
  <c r="DD292" i="16"/>
  <c r="EV292" i="16"/>
  <c r="DV292" i="16"/>
  <c r="DC292" i="16"/>
  <c r="CS292" i="16"/>
  <c r="CH292" i="16"/>
  <c r="CI292" i="16"/>
  <c r="CJ292" i="16"/>
  <c r="CK292" i="16"/>
  <c r="CK301" i="16" s="1"/>
  <c r="CM292" i="16"/>
  <c r="CC292" i="16"/>
  <c r="CC301" i="16" s="1"/>
  <c r="BR292" i="16"/>
  <c r="C19" i="18"/>
  <c r="D41" i="18"/>
  <c r="D30" i="10"/>
  <c r="P13" i="10"/>
  <c r="P16" i="10"/>
  <c r="P12" i="10"/>
  <c r="P18" i="10"/>
  <c r="P17" i="10"/>
  <c r="P15" i="10"/>
  <c r="P14" i="10"/>
  <c r="BX295" i="16"/>
  <c r="AN295" i="16"/>
  <c r="EO295" i="16"/>
  <c r="CI295" i="16"/>
  <c r="K295" i="16"/>
  <c r="CN295" i="16"/>
  <c r="O295" i="16"/>
  <c r="BN295" i="16"/>
  <c r="BF295" i="16"/>
  <c r="BT295" i="16"/>
  <c r="BJ295" i="16"/>
  <c r="BM295" i="16"/>
  <c r="AA293" i="16"/>
  <c r="AY293" i="16"/>
  <c r="T293" i="16"/>
  <c r="J293" i="16"/>
  <c r="EX293" i="16"/>
  <c r="EM293" i="16"/>
  <c r="EB293" i="16"/>
  <c r="DQ293" i="16"/>
  <c r="DQ301" i="16" s="1"/>
  <c r="DF293" i="16"/>
  <c r="AZ293" i="16"/>
  <c r="EG293" i="16"/>
  <c r="EH293" i="16"/>
  <c r="EI293" i="16"/>
  <c r="AP292" i="16"/>
  <c r="BB292" i="16"/>
  <c r="AF292" i="16"/>
  <c r="DO292" i="16"/>
  <c r="DE292" i="16"/>
  <c r="CT292" i="16"/>
  <c r="CU292" i="16"/>
  <c r="CU301" i="16" s="1"/>
  <c r="CV292" i="16"/>
  <c r="CV301" i="16" s="1"/>
  <c r="CW292" i="16"/>
  <c r="CY292" i="16"/>
  <c r="CO292" i="16"/>
  <c r="CD292" i="16"/>
  <c r="AK298" i="16"/>
  <c r="AR298" i="16"/>
  <c r="AV298" i="16"/>
  <c r="DD298" i="16"/>
  <c r="EK298" i="16"/>
  <c r="EO298" i="16"/>
  <c r="EO301" i="16" s="1"/>
  <c r="EM298" i="16"/>
  <c r="ED298" i="16"/>
  <c r="EE298" i="16"/>
  <c r="AO298" i="16"/>
  <c r="AQ298" i="16"/>
  <c r="AH298" i="16"/>
  <c r="V100" i="16"/>
  <c r="K100" i="16"/>
  <c r="EY100" i="16"/>
  <c r="EN100" i="16"/>
  <c r="EC100" i="16"/>
  <c r="DR100" i="16"/>
  <c r="DG100" i="16"/>
  <c r="DH100" i="16"/>
  <c r="DI100" i="16"/>
  <c r="DJ100" i="16"/>
  <c r="DK100" i="16"/>
  <c r="DL100" i="16"/>
  <c r="DA100" i="16"/>
  <c r="H196" i="10"/>
  <c r="I196" i="10"/>
  <c r="E27" i="10" s="1"/>
  <c r="J196" i="10"/>
  <c r="K196" i="10"/>
  <c r="G196" i="10"/>
  <c r="CS295" i="16"/>
  <c r="BI295" i="16"/>
  <c r="X295" i="16"/>
  <c r="DC295" i="16"/>
  <c r="AB295" i="16"/>
  <c r="DH295" i="16"/>
  <c r="AG295" i="16"/>
  <c r="BZ295" i="16"/>
  <c r="BR295" i="16"/>
  <c r="BR301" i="16" s="1"/>
  <c r="CF295" i="16"/>
  <c r="BV295" i="16"/>
  <c r="BY295" i="16"/>
  <c r="DM293" i="16"/>
  <c r="DA293" i="16"/>
  <c r="AF293" i="16"/>
  <c r="V293" i="16"/>
  <c r="K293" i="16"/>
  <c r="EY293" i="16"/>
  <c r="EN293" i="16"/>
  <c r="EC293" i="16"/>
  <c r="EC301" i="16" s="1"/>
  <c r="DR293" i="16"/>
  <c r="DR301" i="16" s="1"/>
  <c r="BL293" i="16"/>
  <c r="ES293" i="16"/>
  <c r="ET293" i="16"/>
  <c r="EU293" i="16"/>
  <c r="DB294" i="16"/>
  <c r="U294" i="16"/>
  <c r="AV294" i="16"/>
  <c r="BW294" i="16"/>
  <c r="DG294" i="16"/>
  <c r="ER294" i="16"/>
  <c r="AA294" i="16"/>
  <c r="AA301" i="16" s="1"/>
  <c r="BC294" i="16"/>
  <c r="CE294" i="16"/>
  <c r="DP294" i="16"/>
  <c r="DQ294" i="16"/>
  <c r="DI294" i="16"/>
  <c r="CL292" i="16"/>
  <c r="DL292" i="16"/>
  <c r="CX292" i="16"/>
  <c r="CB292" i="16"/>
  <c r="EA292" i="16"/>
  <c r="DQ292" i="16"/>
  <c r="DF292" i="16"/>
  <c r="DF301" i="16" s="1"/>
  <c r="DG292" i="16"/>
  <c r="DG301" i="16" s="1"/>
  <c r="DH292" i="16"/>
  <c r="DI292" i="16"/>
  <c r="DK292" i="16"/>
  <c r="DA292" i="16"/>
  <c r="CP292" i="16"/>
  <c r="DA301" i="16"/>
  <c r="H301" i="16"/>
  <c r="CW104" i="16"/>
  <c r="BI298" i="16"/>
  <c r="BQ298" i="16"/>
  <c r="BU298" i="16"/>
  <c r="EH298" i="16"/>
  <c r="I298" i="16"/>
  <c r="K298" i="16"/>
  <c r="EY298" i="16"/>
  <c r="EP298" i="16"/>
  <c r="EQ298" i="16"/>
  <c r="BA298" i="16"/>
  <c r="BC298" i="16"/>
  <c r="AT298" i="16"/>
  <c r="DF104" i="16"/>
  <c r="F29" i="16"/>
  <c r="H29" i="16"/>
  <c r="AT100" i="16"/>
  <c r="W100" i="16"/>
  <c r="L100" i="16"/>
  <c r="EZ100" i="16"/>
  <c r="EO100" i="16"/>
  <c r="ED100" i="16"/>
  <c r="DS100" i="16"/>
  <c r="DT100" i="16"/>
  <c r="DU100" i="16"/>
  <c r="DV100" i="16"/>
  <c r="DW100" i="16"/>
  <c r="DX100" i="16"/>
  <c r="DM100" i="16"/>
  <c r="CA295" i="16"/>
  <c r="DM295" i="16"/>
  <c r="CC295" i="16"/>
  <c r="AR295" i="16"/>
  <c r="DX295" i="16"/>
  <c r="AW295" i="16"/>
  <c r="EC295" i="16"/>
  <c r="BC295" i="16"/>
  <c r="CL295" i="16"/>
  <c r="CD295" i="16"/>
  <c r="CR295" i="16"/>
  <c r="CH295" i="16"/>
  <c r="CK295" i="16"/>
  <c r="AC293" i="16"/>
  <c r="I293" i="16"/>
  <c r="AR293" i="16"/>
  <c r="AH293" i="16"/>
  <c r="W293" i="16"/>
  <c r="L293" i="16"/>
  <c r="EZ293" i="16"/>
  <c r="EO293" i="16"/>
  <c r="ED293" i="16"/>
  <c r="BX293" i="16"/>
  <c r="BX301" i="16" s="1"/>
  <c r="R293" i="16"/>
  <c r="S293" i="16"/>
  <c r="EL294" i="16"/>
  <c r="AH294" i="16"/>
  <c r="BI294" i="16"/>
  <c r="CM294" i="16"/>
  <c r="DZ294" i="16"/>
  <c r="M294" i="16"/>
  <c r="AN294" i="16"/>
  <c r="BP294" i="16"/>
  <c r="CV294" i="16"/>
  <c r="EH294" i="16"/>
  <c r="EH301" i="16" s="1"/>
  <c r="EC294" i="16"/>
  <c r="DU294" i="16"/>
  <c r="CF292" i="16"/>
  <c r="AR292" i="16"/>
  <c r="ET292" i="16"/>
  <c r="ET301" i="16" s="1"/>
  <c r="DX292" i="16"/>
  <c r="EM292" i="16"/>
  <c r="EM301" i="16" s="1"/>
  <c r="EC292" i="16"/>
  <c r="DR292" i="16"/>
  <c r="DS292" i="16"/>
  <c r="DS301" i="16" s="1"/>
  <c r="DT292" i="16"/>
  <c r="DT301" i="16" s="1"/>
  <c r="DU292" i="16"/>
  <c r="DU301" i="16" s="1"/>
  <c r="DW292" i="16"/>
  <c r="DM292" i="16"/>
  <c r="DB292" i="16"/>
  <c r="T301" i="16"/>
  <c r="W301" i="16"/>
  <c r="F11" i="16"/>
  <c r="H11" i="16"/>
  <c r="EB104" i="16"/>
  <c r="CN298" i="16"/>
  <c r="CS298" i="16"/>
  <c r="CZ298" i="16"/>
  <c r="AD298" i="16"/>
  <c r="AG298" i="16"/>
  <c r="W298" i="16"/>
  <c r="N298" i="16"/>
  <c r="O298" i="16"/>
  <c r="BL298" i="16"/>
  <c r="BM298" i="16"/>
  <c r="BO298" i="16"/>
  <c r="BF298" i="16"/>
  <c r="D17" i="16"/>
  <c r="F17" i="16"/>
  <c r="H17" i="16"/>
  <c r="W59" i="16"/>
  <c r="K59" i="16"/>
  <c r="V59" i="16"/>
  <c r="J59" i="16"/>
  <c r="D11" i="16" s="1"/>
  <c r="U59" i="16"/>
  <c r="I59" i="16"/>
  <c r="T59" i="16"/>
  <c r="F21" i="16" s="1"/>
  <c r="H59" i="16"/>
  <c r="D9" i="16" s="1"/>
  <c r="S59" i="16"/>
  <c r="D20" i="16" s="1"/>
  <c r="R59" i="16"/>
  <c r="H19" i="16" s="1"/>
  <c r="AC59" i="16"/>
  <c r="D30" i="16" s="1"/>
  <c r="Q59" i="16"/>
  <c r="AB59" i="16"/>
  <c r="D29" i="16" s="1"/>
  <c r="P59" i="16"/>
  <c r="AA59" i="16"/>
  <c r="D28" i="16" s="1"/>
  <c r="O59" i="16"/>
  <c r="D16" i="16" s="1"/>
  <c r="Z59" i="16"/>
  <c r="N59" i="16"/>
  <c r="X59" i="16"/>
  <c r="D25" i="16" s="1"/>
  <c r="L59" i="16"/>
  <c r="D13" i="16" s="1"/>
  <c r="Y59" i="16"/>
  <c r="D26" i="16" s="1"/>
  <c r="M59" i="16"/>
  <c r="D12" i="16"/>
  <c r="F12" i="16"/>
  <c r="H12" i="16"/>
  <c r="BF100" i="16"/>
  <c r="AI100" i="16"/>
  <c r="X100" i="16"/>
  <c r="M100" i="16"/>
  <c r="FA100" i="16"/>
  <c r="EP100" i="16"/>
  <c r="EE100" i="16"/>
  <c r="EF100" i="16"/>
  <c r="EG100" i="16"/>
  <c r="EH100" i="16"/>
  <c r="EI100" i="16"/>
  <c r="EJ100" i="16"/>
  <c r="DY100" i="16"/>
  <c r="BE295" i="16"/>
  <c r="EI295" i="16"/>
  <c r="CY295" i="16"/>
  <c r="BL295" i="16"/>
  <c r="ER295" i="16"/>
  <c r="BQ295" i="16"/>
  <c r="EW295" i="16"/>
  <c r="BW295" i="16"/>
  <c r="CX295" i="16"/>
  <c r="CP295" i="16"/>
  <c r="DD295" i="16"/>
  <c r="CT295" i="16"/>
  <c r="CW295" i="16"/>
  <c r="AG293" i="16"/>
  <c r="BE293" i="16"/>
  <c r="BD293" i="16"/>
  <c r="AT293" i="16"/>
  <c r="AI293" i="16"/>
  <c r="X293" i="16"/>
  <c r="M293" i="16"/>
  <c r="FA293" i="16"/>
  <c r="EP293" i="16"/>
  <c r="CJ293" i="16"/>
  <c r="AD293" i="16"/>
  <c r="AE293" i="16"/>
  <c r="S294" i="16"/>
  <c r="AU294" i="16"/>
  <c r="BV294" i="16"/>
  <c r="DF294" i="16"/>
  <c r="EQ294" i="16"/>
  <c r="Z294" i="16"/>
  <c r="BB294" i="16"/>
  <c r="CD294" i="16"/>
  <c r="DO294" i="16"/>
  <c r="EZ294" i="16"/>
  <c r="EO294" i="16"/>
  <c r="EG294" i="16"/>
  <c r="EZ292" i="16"/>
  <c r="EZ301" i="16" s="1"/>
  <c r="EB292" i="16"/>
  <c r="EB301" i="16" s="1"/>
  <c r="R292" i="16"/>
  <c r="R301" i="16" s="1"/>
  <c r="K292" i="16"/>
  <c r="K301" i="16" s="1"/>
  <c r="EY292" i="16"/>
  <c r="EY301" i="16" s="1"/>
  <c r="EO292" i="16"/>
  <c r="ED292" i="16"/>
  <c r="ED301" i="16" s="1"/>
  <c r="EE292" i="16"/>
  <c r="EF292" i="16"/>
  <c r="EF301" i="16" s="1"/>
  <c r="EG292" i="16"/>
  <c r="EI292" i="16"/>
  <c r="EI301" i="16" s="1"/>
  <c r="DY292" i="16"/>
  <c r="DY301" i="16" s="1"/>
  <c r="DN292" i="16"/>
  <c r="J197" i="10"/>
  <c r="I197" i="10"/>
  <c r="H197" i="10"/>
  <c r="K197" i="10"/>
  <c r="E29" i="10" s="1"/>
  <c r="G197" i="10"/>
  <c r="AL301" i="16"/>
  <c r="AN301" i="16"/>
  <c r="DP298" i="16"/>
  <c r="DX298" i="16"/>
  <c r="EB298" i="16"/>
  <c r="BB298" i="16"/>
  <c r="BE298" i="16"/>
  <c r="AI298" i="16"/>
  <c r="Z298" i="16"/>
  <c r="AA298" i="16"/>
  <c r="BX298" i="16"/>
  <c r="BY298" i="16"/>
  <c r="CA298" i="16"/>
  <c r="BR298" i="16"/>
  <c r="BR100" i="16"/>
  <c r="AU100" i="16"/>
  <c r="AJ100" i="16"/>
  <c r="Y100" i="16"/>
  <c r="N100" i="16"/>
  <c r="FB100" i="16"/>
  <c r="EQ100" i="16"/>
  <c r="ER100" i="16"/>
  <c r="ES100" i="16"/>
  <c r="ET100" i="16"/>
  <c r="EU100" i="16"/>
  <c r="EV100" i="16"/>
  <c r="EK100" i="16"/>
  <c r="D14" i="16"/>
  <c r="F14" i="16"/>
  <c r="H14" i="16"/>
  <c r="CU295" i="16"/>
  <c r="T295" i="16"/>
  <c r="DS295" i="16"/>
  <c r="CG295" i="16"/>
  <c r="I295" i="16"/>
  <c r="CM295" i="16"/>
  <c r="M295" i="16"/>
  <c r="CQ295" i="16"/>
  <c r="DJ295" i="16"/>
  <c r="DB295" i="16"/>
  <c r="DP295" i="16"/>
  <c r="DF295" i="16"/>
  <c r="DI295" i="16"/>
  <c r="AO293" i="16"/>
  <c r="DY293" i="16"/>
  <c r="BP293" i="16"/>
  <c r="BF293" i="16"/>
  <c r="AU293" i="16"/>
  <c r="AU301" i="16" s="1"/>
  <c r="AJ293" i="16"/>
  <c r="Y293" i="16"/>
  <c r="N293" i="16"/>
  <c r="CU293" i="16"/>
  <c r="CV293" i="16"/>
  <c r="AP293" i="16"/>
  <c r="AQ293" i="16"/>
  <c r="AF294" i="16"/>
  <c r="AF301" i="16" s="1"/>
  <c r="BH294" i="16"/>
  <c r="CL294" i="16"/>
  <c r="DW294" i="16"/>
  <c r="DW301" i="16" s="1"/>
  <c r="L294" i="16"/>
  <c r="AM294" i="16"/>
  <c r="BO294" i="16"/>
  <c r="CU294" i="16"/>
  <c r="EF294" i="16"/>
  <c r="CO294" i="16"/>
  <c r="FA294" i="16"/>
  <c r="ES294" i="16"/>
  <c r="H292" i="16"/>
  <c r="AV292" i="16"/>
  <c r="AV301" i="16" s="1"/>
  <c r="BN292" i="16"/>
  <c r="BN301" i="16" s="1"/>
  <c r="W292" i="16"/>
  <c r="M292" i="16"/>
  <c r="M301" i="16" s="1"/>
  <c r="FA292" i="16"/>
  <c r="FA301" i="16" s="1"/>
  <c r="EP292" i="16"/>
  <c r="EQ292" i="16"/>
  <c r="ER292" i="16"/>
  <c r="ER301" i="16" s="1"/>
  <c r="ES292" i="16"/>
  <c r="EU292" i="16"/>
  <c r="EU301" i="16" s="1"/>
  <c r="EK292" i="16"/>
  <c r="EK301" i="16" s="1"/>
  <c r="DZ292" i="16"/>
  <c r="DZ301" i="16" s="1"/>
  <c r="CX104" i="16"/>
  <c r="CW301" i="16"/>
  <c r="K166" i="20"/>
  <c r="M166" i="20" s="1"/>
  <c r="H30" i="5" s="1"/>
  <c r="J160" i="20"/>
  <c r="I160" i="20" s="1"/>
  <c r="J164" i="20"/>
  <c r="I164" i="20" s="1"/>
  <c r="J165" i="20"/>
  <c r="I165" i="20" s="1"/>
  <c r="K165" i="20" s="1"/>
  <c r="M165" i="20" s="1"/>
  <c r="H29" i="5" s="1"/>
  <c r="ET298" i="16"/>
  <c r="EZ298" i="16"/>
  <c r="Y298" i="16"/>
  <c r="CC298" i="16"/>
  <c r="CG298" i="16"/>
  <c r="AU298" i="16"/>
  <c r="AL298" i="16"/>
  <c r="AM298" i="16"/>
  <c r="CJ298" i="16"/>
  <c r="CK298" i="16"/>
  <c r="CM298" i="16"/>
  <c r="CD298" i="16"/>
  <c r="P57" i="10"/>
  <c r="N15" i="10" s="1"/>
  <c r="M57" i="10"/>
  <c r="N12" i="10" s="1"/>
  <c r="O57" i="10"/>
  <c r="N14" i="10" s="1"/>
  <c r="R57" i="10"/>
  <c r="N17" i="10" s="1"/>
  <c r="L57" i="10"/>
  <c r="N11" i="10" s="1"/>
  <c r="H57" i="10"/>
  <c r="N7" i="10" s="1"/>
  <c r="I57" i="10"/>
  <c r="N8" i="10" s="1"/>
  <c r="Q57" i="10"/>
  <c r="N16" i="10" s="1"/>
  <c r="N57" i="10"/>
  <c r="N13" i="10" s="1"/>
  <c r="S57" i="10"/>
  <c r="N18" i="10" s="1"/>
  <c r="G57" i="10"/>
  <c r="N6" i="10" s="1"/>
  <c r="J57" i="10"/>
  <c r="N9" i="10" s="1"/>
  <c r="K57" i="10"/>
  <c r="N10" i="10" s="1"/>
  <c r="CD100" i="16"/>
  <c r="BG100" i="16"/>
  <c r="AV100" i="16"/>
  <c r="AK100" i="16"/>
  <c r="Z100" i="16"/>
  <c r="O100" i="16"/>
  <c r="P100" i="16"/>
  <c r="Q100" i="16"/>
  <c r="R100" i="16"/>
  <c r="S100" i="16"/>
  <c r="T100" i="16"/>
  <c r="I100" i="16"/>
  <c r="EW100" i="16"/>
  <c r="J200" i="10"/>
  <c r="G200" i="10"/>
  <c r="E25" i="10" s="1"/>
  <c r="F25" i="10" s="1"/>
  <c r="H200" i="10"/>
  <c r="K200" i="10"/>
  <c r="I200" i="10"/>
  <c r="EJ295" i="16"/>
  <c r="AM295" i="16"/>
  <c r="EM295" i="16"/>
  <c r="DA295" i="16"/>
  <c r="AA295" i="16"/>
  <c r="DG295" i="16"/>
  <c r="AF295" i="16"/>
  <c r="DL295" i="16"/>
  <c r="DV295" i="16"/>
  <c r="DN295" i="16"/>
  <c r="EB295" i="16"/>
  <c r="DR295" i="16"/>
  <c r="DU295" i="16"/>
  <c r="AS293" i="16"/>
  <c r="O293" i="16"/>
  <c r="CB293" i="16"/>
  <c r="BR293" i="16"/>
  <c r="BG293" i="16"/>
  <c r="AV293" i="16"/>
  <c r="AK293" i="16"/>
  <c r="Z293" i="16"/>
  <c r="DG293" i="16"/>
  <c r="DH293" i="16"/>
  <c r="DH301" i="16" s="1"/>
  <c r="BB293" i="16"/>
  <c r="BB301" i="16" s="1"/>
  <c r="BC293" i="16"/>
  <c r="AS294" i="16"/>
  <c r="BU294" i="16"/>
  <c r="DD294" i="16"/>
  <c r="EP294" i="16"/>
  <c r="Y294" i="16"/>
  <c r="AZ294" i="16"/>
  <c r="CC294" i="16"/>
  <c r="DN294" i="16"/>
  <c r="EY294" i="16"/>
  <c r="DA294" i="16"/>
  <c r="Q294" i="16"/>
  <c r="CB294" i="16"/>
  <c r="CN292" i="16"/>
  <c r="CN301" i="16" s="1"/>
  <c r="EH292" i="16"/>
  <c r="DJ292" i="16"/>
  <c r="AI292" i="16"/>
  <c r="AI301" i="16" s="1"/>
  <c r="Y292" i="16"/>
  <c r="Y301" i="16" s="1"/>
  <c r="N292" i="16"/>
  <c r="N301" i="16" s="1"/>
  <c r="O292" i="16"/>
  <c r="O301" i="16" s="1"/>
  <c r="P292" i="16"/>
  <c r="P301" i="16" s="1"/>
  <c r="Q292" i="16"/>
  <c r="Q301" i="16" s="1"/>
  <c r="S292" i="16"/>
  <c r="S301" i="16" s="1"/>
  <c r="I292" i="16"/>
  <c r="EW292" i="16"/>
  <c r="EW301" i="16" s="1"/>
  <c r="EL292" i="16"/>
  <c r="CY104" i="16"/>
  <c r="BH301" i="16"/>
  <c r="D24" i="16"/>
  <c r="F24" i="16"/>
  <c r="H24" i="16"/>
  <c r="CZ104" i="16"/>
  <c r="EV298" i="16"/>
  <c r="R298" i="16"/>
  <c r="U298" i="16"/>
  <c r="AW298" i="16"/>
  <c r="DE298" i="16"/>
  <c r="DL298" i="16"/>
  <c r="BG298" i="16"/>
  <c r="AX298" i="16"/>
  <c r="AY298" i="16"/>
  <c r="CV298" i="16"/>
  <c r="CW298" i="16"/>
  <c r="CY298" i="16"/>
  <c r="CP298" i="16"/>
  <c r="DQ104" i="16"/>
  <c r="CU104" i="16"/>
  <c r="CP100" i="16"/>
  <c r="BS100" i="16"/>
  <c r="BH100" i="16"/>
  <c r="AW100" i="16"/>
  <c r="AL100" i="16"/>
  <c r="AA100" i="16"/>
  <c r="AB100" i="16"/>
  <c r="AC100" i="16"/>
  <c r="AD100" i="16"/>
  <c r="AE100" i="16"/>
  <c r="AF100" i="16"/>
  <c r="U100" i="16"/>
  <c r="AK295" i="16"/>
  <c r="BG295" i="16"/>
  <c r="W295" i="16"/>
  <c r="DW295" i="16"/>
  <c r="AU295" i="16"/>
  <c r="EA295" i="16"/>
  <c r="EA301" i="16" s="1"/>
  <c r="AZ295" i="16"/>
  <c r="EF295" i="16"/>
  <c r="EH295" i="16"/>
  <c r="DZ295" i="16"/>
  <c r="EN295" i="16"/>
  <c r="ED295" i="16"/>
  <c r="EG295" i="16"/>
  <c r="BA293" i="16"/>
  <c r="BK293" i="16"/>
  <c r="CN293" i="16"/>
  <c r="CD293" i="16"/>
  <c r="CD301" i="16" s="1"/>
  <c r="BS293" i="16"/>
  <c r="BH293" i="16"/>
  <c r="AW293" i="16"/>
  <c r="AL293" i="16"/>
  <c r="DS293" i="16"/>
  <c r="DT293" i="16"/>
  <c r="BN293" i="16"/>
  <c r="BO293" i="16"/>
  <c r="T294" i="16"/>
  <c r="BF294" i="16"/>
  <c r="CJ294" i="16"/>
  <c r="DV294" i="16"/>
  <c r="DV301" i="16" s="1"/>
  <c r="K294" i="16"/>
  <c r="AL294" i="16"/>
  <c r="BN294" i="16"/>
  <c r="CT294" i="16"/>
  <c r="CT301" i="16" s="1"/>
  <c r="EE294" i="16"/>
  <c r="R294" i="16"/>
  <c r="DM294" i="16"/>
  <c r="AC294" i="16"/>
  <c r="CN294" i="16"/>
  <c r="L292" i="16"/>
  <c r="L301" i="16" s="1"/>
  <c r="BD292" i="16"/>
  <c r="BD301" i="16" s="1"/>
  <c r="X292" i="16"/>
  <c r="X301" i="16" s="1"/>
  <c r="AU292" i="16"/>
  <c r="AK292" i="16"/>
  <c r="AK301" i="16" s="1"/>
  <c r="Z292" i="16"/>
  <c r="Z301" i="16" s="1"/>
  <c r="AA292" i="16"/>
  <c r="AB292" i="16"/>
  <c r="AB301" i="16" s="1"/>
  <c r="AC292" i="16"/>
  <c r="AC301" i="16" s="1"/>
  <c r="AE292" i="16"/>
  <c r="AE301" i="16" s="1"/>
  <c r="U292" i="16"/>
  <c r="U301" i="16" s="1"/>
  <c r="J292" i="16"/>
  <c r="J301" i="16" s="1"/>
  <c r="EX292" i="16"/>
  <c r="D27" i="16"/>
  <c r="F27" i="16"/>
  <c r="H27" i="16"/>
  <c r="CB301" i="16"/>
  <c r="P298" i="16"/>
  <c r="AP298" i="16"/>
  <c r="AS298" i="16"/>
  <c r="BZ298" i="16"/>
  <c r="EJ298" i="16"/>
  <c r="EN298" i="16"/>
  <c r="BS298" i="16"/>
  <c r="BJ298" i="16"/>
  <c r="BK298" i="16"/>
  <c r="DH298" i="16"/>
  <c r="DI298" i="16"/>
  <c r="DK298" i="16"/>
  <c r="DB298" i="16"/>
  <c r="D15" i="16"/>
  <c r="F15" i="16"/>
  <c r="H15" i="16"/>
  <c r="DB100" i="16"/>
  <c r="CE100" i="16"/>
  <c r="BT100" i="16"/>
  <c r="BI100" i="16"/>
  <c r="AX100" i="16"/>
  <c r="AM100" i="16"/>
  <c r="AN100" i="16"/>
  <c r="AO100" i="16"/>
  <c r="AP100" i="16"/>
  <c r="AQ100" i="16"/>
  <c r="AR100" i="16"/>
  <c r="AG100" i="16"/>
  <c r="L197" i="10"/>
  <c r="E30" i="10" s="1"/>
  <c r="C21" i="18" s="1"/>
  <c r="C29" i="18" s="1"/>
  <c r="DO295" i="16"/>
  <c r="CB295" i="16"/>
  <c r="AQ295" i="16"/>
  <c r="EQ295" i="16"/>
  <c r="BP295" i="16"/>
  <c r="EV295" i="16"/>
  <c r="EV301" i="16" s="1"/>
  <c r="BU295" i="16"/>
  <c r="FA295" i="16"/>
  <c r="ET295" i="16"/>
  <c r="EL295" i="16"/>
  <c r="EZ295" i="16"/>
  <c r="EP295" i="16"/>
  <c r="EP301" i="16" s="1"/>
  <c r="ES295" i="16"/>
  <c r="BQ293" i="16"/>
  <c r="EK293" i="16"/>
  <c r="CZ293" i="16"/>
  <c r="CP293" i="16"/>
  <c r="CP301" i="16" s="1"/>
  <c r="CE293" i="16"/>
  <c r="BT293" i="16"/>
  <c r="BI293" i="16"/>
  <c r="AX293" i="16"/>
  <c r="EE293" i="16"/>
  <c r="EF293" i="16"/>
  <c r="BZ293" i="16"/>
  <c r="BZ301" i="16" s="1"/>
  <c r="CA293" i="16"/>
  <c r="AG294" i="16"/>
  <c r="BS294" i="16"/>
  <c r="DC294" i="16"/>
  <c r="EN294" i="16"/>
  <c r="X294" i="16"/>
  <c r="AY294" i="16"/>
  <c r="CA294" i="16"/>
  <c r="DK294" i="16"/>
  <c r="EX294" i="16"/>
  <c r="AE294" i="16"/>
  <c r="DY294" i="16"/>
  <c r="AO294" i="16"/>
  <c r="CZ294" i="16"/>
  <c r="CR292" i="16"/>
  <c r="EJ292" i="16"/>
  <c r="EJ301" i="16" s="1"/>
  <c r="BT292" i="16"/>
  <c r="BT301" i="16" s="1"/>
  <c r="BG292" i="16"/>
  <c r="BG301" i="16" s="1"/>
  <c r="AW292" i="16"/>
  <c r="AW301" i="16" s="1"/>
  <c r="AL292" i="16"/>
  <c r="AM292" i="16"/>
  <c r="AM301" i="16" s="1"/>
  <c r="AN292" i="16"/>
  <c r="AO292" i="16"/>
  <c r="AO301" i="16" s="1"/>
  <c r="AQ292" i="16"/>
  <c r="AQ301" i="16" s="1"/>
  <c r="C312" i="16" s="1"/>
  <c r="AG292" i="16"/>
  <c r="V292" i="16"/>
  <c r="V301" i="16" s="1"/>
  <c r="C309" i="16" s="1"/>
  <c r="AH104" i="16"/>
  <c r="CI301" i="16"/>
  <c r="CJ301" i="16"/>
  <c r="CL301" i="16"/>
  <c r="DE301" i="16"/>
  <c r="K201" i="10"/>
  <c r="I201" i="10"/>
  <c r="H201" i="10"/>
  <c r="J201" i="10"/>
  <c r="G201" i="10"/>
  <c r="EX104" i="16"/>
  <c r="D10" i="16"/>
  <c r="F10" i="16"/>
  <c r="H10" i="16"/>
  <c r="D18" i="16"/>
  <c r="F18" i="16"/>
  <c r="H18" i="16"/>
  <c r="BN298" i="16"/>
  <c r="BP298" i="16"/>
  <c r="BT298" i="16"/>
  <c r="DA298" i="16"/>
  <c r="H298" i="16"/>
  <c r="L298" i="16"/>
  <c r="CE298" i="16"/>
  <c r="BV298" i="16"/>
  <c r="BW298" i="16"/>
  <c r="DT298" i="16"/>
  <c r="DU298" i="16"/>
  <c r="DW298" i="16"/>
  <c r="DN298" i="16"/>
  <c r="DN100" i="16"/>
  <c r="CQ100" i="16"/>
  <c r="CF100" i="16"/>
  <c r="BU100" i="16"/>
  <c r="BJ100" i="16"/>
  <c r="AY100" i="16"/>
  <c r="AZ100" i="16"/>
  <c r="BA100" i="16"/>
  <c r="BB100" i="16"/>
  <c r="BC100" i="16"/>
  <c r="BD100" i="16"/>
  <c r="AS100" i="16"/>
  <c r="J198" i="10"/>
  <c r="E28" i="10" s="1"/>
  <c r="G198" i="10"/>
  <c r="I198" i="10"/>
  <c r="K198" i="10"/>
  <c r="H198" i="10"/>
  <c r="E26" i="10" s="1"/>
  <c r="F26" i="10" s="1"/>
  <c r="CV104" i="16"/>
  <c r="L198" i="10"/>
  <c r="S295" i="16"/>
  <c r="CV295" i="16"/>
  <c r="BK295" i="16"/>
  <c r="H295" i="16"/>
  <c r="CJ295" i="16"/>
  <c r="L295" i="16"/>
  <c r="CO295" i="16"/>
  <c r="CO301" i="16" s="1"/>
  <c r="R295" i="16"/>
  <c r="J295" i="16"/>
  <c r="EX295" i="16"/>
  <c r="EX301" i="16" s="1"/>
  <c r="N295" i="16"/>
  <c r="Q295" i="16"/>
  <c r="CK293" i="16"/>
  <c r="BW293" i="16"/>
  <c r="Q293" i="16"/>
  <c r="DL293" i="16"/>
  <c r="DB293" i="16"/>
  <c r="CQ293" i="16"/>
  <c r="CF293" i="16"/>
  <c r="CF301" i="16" s="1"/>
  <c r="BU293" i="16"/>
  <c r="BJ293" i="16"/>
  <c r="EQ293" i="16"/>
  <c r="EQ301" i="16" s="1"/>
  <c r="ER293" i="16"/>
  <c r="CL293" i="16"/>
  <c r="CM293" i="16"/>
  <c r="CM301" i="16" s="1"/>
  <c r="AT294" i="16"/>
  <c r="CH294" i="16"/>
  <c r="DT294" i="16"/>
  <c r="J294" i="16"/>
  <c r="AK294" i="16"/>
  <c r="BL294" i="16"/>
  <c r="CR294" i="16"/>
  <c r="ED294" i="16"/>
  <c r="P294" i="16"/>
  <c r="AR294" i="16"/>
  <c r="AR301" i="16" s="1"/>
  <c r="EK294" i="16"/>
  <c r="BA294" i="16"/>
  <c r="DL294" i="16"/>
  <c r="T292" i="16"/>
  <c r="BH292" i="16"/>
  <c r="DP292" i="16"/>
  <c r="BS292" i="16"/>
  <c r="BS301" i="16" s="1"/>
  <c r="BI292" i="16"/>
  <c r="BI301" i="16" s="1"/>
  <c r="AX292" i="16"/>
  <c r="AX301" i="16" s="1"/>
  <c r="AY292" i="16"/>
  <c r="AY301" i="16" s="1"/>
  <c r="AZ292" i="16"/>
  <c r="AZ301" i="16" s="1"/>
  <c r="BA292" i="16"/>
  <c r="BA301" i="16" s="1"/>
  <c r="BC292" i="16"/>
  <c r="BC301" i="16" s="1"/>
  <c r="AS292" i="16"/>
  <c r="AS301" i="16" s="1"/>
  <c r="AH292" i="16"/>
  <c r="AH301" i="16" s="1"/>
  <c r="CO298" i="16"/>
  <c r="CR298" i="16"/>
  <c r="CX298" i="16"/>
  <c r="EC298" i="16"/>
  <c r="AF298" i="16"/>
  <c r="AJ298" i="16"/>
  <c r="CQ298" i="16"/>
  <c r="CH298" i="16"/>
  <c r="CI298" i="16"/>
  <c r="EF298" i="16"/>
  <c r="EG298" i="16"/>
  <c r="EG301" i="16" s="1"/>
  <c r="EI298" i="16"/>
  <c r="DZ298" i="16"/>
  <c r="DZ100" i="16"/>
  <c r="DC100" i="16"/>
  <c r="CR100" i="16"/>
  <c r="CG100" i="16"/>
  <c r="BV100" i="16"/>
  <c r="BK100" i="16"/>
  <c r="BL100" i="16"/>
  <c r="BM100" i="16"/>
  <c r="BN100" i="16"/>
  <c r="BO100" i="16"/>
  <c r="BP100" i="16"/>
  <c r="BE100" i="16"/>
  <c r="L201" i="10"/>
  <c r="P295" i="16"/>
  <c r="DQ295" i="16"/>
  <c r="CE295" i="16"/>
  <c r="Y295" i="16"/>
  <c r="DE295" i="16"/>
  <c r="AE295" i="16"/>
  <c r="DK295" i="16"/>
  <c r="AD295" i="16"/>
  <c r="V295" i="16"/>
  <c r="AJ295" i="16"/>
  <c r="Z295" i="16"/>
  <c r="AC295" i="16"/>
  <c r="CC293" i="16"/>
  <c r="BY293" i="16"/>
  <c r="BM293" i="16"/>
  <c r="DX293" i="16"/>
  <c r="DN293" i="16"/>
  <c r="DN301" i="16" s="1"/>
  <c r="DC293" i="16"/>
  <c r="DC301" i="16" s="1"/>
  <c r="CR293" i="16"/>
  <c r="CR301" i="16" s="1"/>
  <c r="CG293" i="16"/>
  <c r="BV293" i="16"/>
  <c r="P293" i="16"/>
  <c r="CW293" i="16"/>
  <c r="CX293" i="16"/>
  <c r="CY293" i="16"/>
  <c r="BT294" i="16"/>
  <c r="CY294" i="16"/>
  <c r="CY301" i="16" s="1"/>
  <c r="EM294" i="16"/>
  <c r="W294" i="16"/>
  <c r="AX294" i="16"/>
  <c r="BZ294" i="16"/>
  <c r="DJ294" i="16"/>
  <c r="EU294" i="16"/>
  <c r="AD294" i="16"/>
  <c r="BE294" i="16"/>
  <c r="EW294" i="16"/>
  <c r="BM294" i="16"/>
  <c r="DX294" i="16"/>
  <c r="CZ292" i="16"/>
  <c r="CZ301" i="16" s="1"/>
  <c r="EN292" i="16"/>
  <c r="EN301" i="16" s="1"/>
  <c r="AD292" i="16"/>
  <c r="AD301" i="16" s="1"/>
  <c r="CE292" i="16"/>
  <c r="CE301" i="16" s="1"/>
  <c r="BU292" i="16"/>
  <c r="BU301" i="16" s="1"/>
  <c r="BJ292" i="16"/>
  <c r="BJ301" i="16" s="1"/>
  <c r="BK292" i="16"/>
  <c r="BK301" i="16" s="1"/>
  <c r="BL292" i="16"/>
  <c r="BL301" i="16" s="1"/>
  <c r="C315" i="16" s="1"/>
  <c r="BM292" i="16"/>
  <c r="BM301" i="16" s="1"/>
  <c r="BO292" i="16"/>
  <c r="BO301" i="16" s="1"/>
  <c r="BE292" i="16"/>
  <c r="BE301" i="16" s="1"/>
  <c r="AT292" i="16"/>
  <c r="AT301" i="16" s="1"/>
  <c r="AP301" i="16"/>
  <c r="CH301" i="16"/>
  <c r="DB301" i="16"/>
  <c r="G199" i="10"/>
  <c r="H199" i="10"/>
  <c r="J199" i="10"/>
  <c r="K199" i="10"/>
  <c r="I199" i="10"/>
  <c r="DP301" i="16"/>
  <c r="AG301" i="16"/>
  <c r="DJ301" i="16"/>
  <c r="DL301" i="16"/>
  <c r="DM301" i="16"/>
  <c r="CO104" i="16"/>
  <c r="AN298" i="16"/>
  <c r="DV298" i="16"/>
  <c r="DY298" i="16"/>
  <c r="AB298" i="16"/>
  <c r="BD298" i="16"/>
  <c r="BH298" i="16"/>
  <c r="DC298" i="16"/>
  <c r="CT298" i="16"/>
  <c r="CU298" i="16"/>
  <c r="ER298" i="16"/>
  <c r="ES298" i="16"/>
  <c r="ES301" i="16" s="1"/>
  <c r="EU298" i="16"/>
  <c r="EL298" i="16"/>
  <c r="EL301" i="16" s="1"/>
  <c r="D23" i="16"/>
  <c r="F23" i="16"/>
  <c r="H23" i="16"/>
  <c r="D22" i="16"/>
  <c r="F22" i="16"/>
  <c r="H22" i="16"/>
  <c r="EL100" i="16"/>
  <c r="DO100" i="16"/>
  <c r="DD100" i="16"/>
  <c r="CS100" i="16"/>
  <c r="CH100" i="16"/>
  <c r="BW100" i="16"/>
  <c r="BX100" i="16"/>
  <c r="BY100" i="16"/>
  <c r="BZ100" i="16"/>
  <c r="CA100" i="16"/>
  <c r="CB100" i="16"/>
  <c r="AI295" i="16"/>
  <c r="EK295" i="16"/>
  <c r="CZ295" i="16"/>
  <c r="AS295" i="16"/>
  <c r="DY295" i="16"/>
  <c r="AY295" i="16"/>
  <c r="EE295" i="16"/>
  <c r="EE301" i="16" s="1"/>
  <c r="AP295" i="16"/>
  <c r="AH295" i="16"/>
  <c r="AV295" i="16"/>
  <c r="AL295" i="16"/>
  <c r="AO295" i="16"/>
  <c r="U293" i="16"/>
  <c r="AM293" i="16"/>
  <c r="EW293" i="16"/>
  <c r="EJ293" i="16"/>
  <c r="DZ293" i="16"/>
  <c r="DO293" i="16"/>
  <c r="DO301" i="16" s="1"/>
  <c r="DD293" i="16"/>
  <c r="DD301" i="16" s="1"/>
  <c r="CS293" i="16"/>
  <c r="CH293" i="16"/>
  <c r="AB293" i="16"/>
  <c r="DI293" i="16"/>
  <c r="DI301" i="16" s="1"/>
  <c r="DJ293" i="16"/>
  <c r="DK293" i="16"/>
  <c r="DK301" i="16" s="1"/>
  <c r="CI294" i="16"/>
  <c r="DR294" i="16"/>
  <c r="I294" i="16"/>
  <c r="I301" i="16" s="1"/>
  <c r="AJ294" i="16"/>
  <c r="BK294" i="16"/>
  <c r="CQ294" i="16"/>
  <c r="EB294" i="16"/>
  <c r="O294" i="16"/>
  <c r="AQ294" i="16"/>
  <c r="BR294" i="16"/>
  <c r="CG294" i="16"/>
  <c r="BY294" i="16"/>
  <c r="EJ294" i="16"/>
  <c r="AJ292" i="16"/>
  <c r="AJ301" i="16" s="1"/>
  <c r="C311" i="16" s="1"/>
  <c r="BP292" i="16"/>
  <c r="BP301" i="16" s="1"/>
  <c r="BZ292" i="16"/>
  <c r="CQ292" i="16"/>
  <c r="CQ301" i="16" s="1"/>
  <c r="CG292" i="16"/>
  <c r="CG301" i="16" s="1"/>
  <c r="C318" i="16" s="1"/>
  <c r="BV292" i="16"/>
  <c r="BV301" i="16" s="1"/>
  <c r="BW292" i="16"/>
  <c r="BW301" i="16" s="1"/>
  <c r="BX292" i="16"/>
  <c r="BY292" i="16"/>
  <c r="BY301" i="16" s="1"/>
  <c r="CA292" i="16"/>
  <c r="CA301" i="16" s="1"/>
  <c r="BQ292" i="16"/>
  <c r="BQ301" i="16" s="1"/>
  <c r="BF292" i="16"/>
  <c r="BF301" i="16" s="1"/>
  <c r="C325" i="16" l="1"/>
  <c r="C322" i="16"/>
  <c r="C319" i="16"/>
  <c r="C324" i="16"/>
  <c r="C328" i="16"/>
  <c r="E18" i="16"/>
  <c r="E15" i="16"/>
  <c r="E12" i="16"/>
  <c r="E9" i="16"/>
  <c r="E19" i="16"/>
  <c r="E16" i="16"/>
  <c r="E13" i="16"/>
  <c r="E10" i="16"/>
  <c r="E26" i="16"/>
  <c r="E20" i="16"/>
  <c r="E17" i="16"/>
  <c r="E14" i="16"/>
  <c r="E11" i="16"/>
  <c r="F37" i="18"/>
  <c r="I26" i="10"/>
  <c r="G26" i="10"/>
  <c r="I37" i="18" s="1"/>
  <c r="K26" i="10"/>
  <c r="J37" i="18" s="1"/>
  <c r="C320" i="16"/>
  <c r="C317" i="16"/>
  <c r="C313" i="16"/>
  <c r="C310" i="16"/>
  <c r="C326" i="16"/>
  <c r="K25" i="10"/>
  <c r="J36" i="18" s="1"/>
  <c r="F36" i="18"/>
  <c r="I25" i="10"/>
  <c r="G25" i="10"/>
  <c r="C316" i="16"/>
  <c r="F28" i="10"/>
  <c r="C308" i="16"/>
  <c r="F27" i="10"/>
  <c r="F29" i="10" s="1"/>
  <c r="C314" i="16"/>
  <c r="C327" i="16"/>
  <c r="BV102" i="16"/>
  <c r="BV104" i="16"/>
  <c r="G12" i="10"/>
  <c r="E11" i="10"/>
  <c r="H11" i="10"/>
  <c r="F11" i="10"/>
  <c r="EA102" i="16"/>
  <c r="EA104" i="16"/>
  <c r="BX102" i="16"/>
  <c r="BX104" i="16"/>
  <c r="BK102" i="16"/>
  <c r="BK104" i="16"/>
  <c r="AZ102" i="16"/>
  <c r="AZ104" i="16"/>
  <c r="BT102" i="16"/>
  <c r="BT104" i="16"/>
  <c r="AC102" i="16"/>
  <c r="AC104" i="16"/>
  <c r="Z102" i="16"/>
  <c r="Z104" i="16"/>
  <c r="G8" i="10"/>
  <c r="H7" i="10"/>
  <c r="F7" i="10"/>
  <c r="E7" i="10"/>
  <c r="D21" i="16"/>
  <c r="E28" i="16" s="1"/>
  <c r="EU102" i="16"/>
  <c r="EU104" i="16"/>
  <c r="EF102" i="16"/>
  <c r="EF104" i="16"/>
  <c r="DM102" i="16"/>
  <c r="DM104" i="16"/>
  <c r="AT102" i="16"/>
  <c r="AT104" i="16"/>
  <c r="EN102" i="16"/>
  <c r="EN104" i="16"/>
  <c r="DP102" i="16"/>
  <c r="DP104" i="16"/>
  <c r="CG102" i="16"/>
  <c r="CG104" i="16"/>
  <c r="J102" i="16"/>
  <c r="J104" i="16"/>
  <c r="CS102" i="16"/>
  <c r="CS104" i="16"/>
  <c r="CR102" i="16"/>
  <c r="CR104" i="16"/>
  <c r="BU102" i="16"/>
  <c r="BU104" i="16"/>
  <c r="AG102" i="16"/>
  <c r="AG104" i="16"/>
  <c r="H9" i="16"/>
  <c r="AL102" i="16"/>
  <c r="AL104" i="16"/>
  <c r="BG102" i="16"/>
  <c r="BG104" i="16"/>
  <c r="G15" i="10"/>
  <c r="E14" i="10"/>
  <c r="H14" i="10"/>
  <c r="F14" i="10"/>
  <c r="ER102" i="16"/>
  <c r="ER104" i="16"/>
  <c r="FA102" i="16"/>
  <c r="FA104" i="16"/>
  <c r="DV102" i="16"/>
  <c r="DV104" i="16"/>
  <c r="DA102" i="16"/>
  <c r="DA104" i="16"/>
  <c r="V102" i="16"/>
  <c r="V104" i="16"/>
  <c r="CC102" i="16"/>
  <c r="CC104" i="16"/>
  <c r="H302" i="16"/>
  <c r="I302" i="16" s="1"/>
  <c r="J302" i="16" s="1"/>
  <c r="K302" i="16" s="1"/>
  <c r="C307" i="16"/>
  <c r="DW102" i="16"/>
  <c r="DW104" i="16"/>
  <c r="K102" i="16"/>
  <c r="K104" i="16"/>
  <c r="DD102" i="16"/>
  <c r="DD104" i="16"/>
  <c r="DC102" i="16"/>
  <c r="DC104" i="16"/>
  <c r="CF102" i="16"/>
  <c r="CF104" i="16"/>
  <c r="AR102" i="16"/>
  <c r="AR104" i="16"/>
  <c r="F9" i="16"/>
  <c r="AW102" i="16"/>
  <c r="AW104" i="16"/>
  <c r="H25" i="16"/>
  <c r="EW102" i="16"/>
  <c r="EW104" i="16"/>
  <c r="CD102" i="16"/>
  <c r="CD104" i="16"/>
  <c r="G13" i="10"/>
  <c r="H12" i="10"/>
  <c r="E12" i="10"/>
  <c r="F12" i="10"/>
  <c r="EQ102" i="16"/>
  <c r="EQ104" i="16"/>
  <c r="M102" i="16"/>
  <c r="M104" i="16"/>
  <c r="H16" i="16"/>
  <c r="DU102" i="16"/>
  <c r="DU104" i="16"/>
  <c r="DL102" i="16"/>
  <c r="DL104" i="16"/>
  <c r="H20" i="16"/>
  <c r="CN102" i="16"/>
  <c r="CN104" i="16"/>
  <c r="AY102" i="16"/>
  <c r="AY104" i="16"/>
  <c r="DO102" i="16"/>
  <c r="DO104" i="16"/>
  <c r="DZ102" i="16"/>
  <c r="DZ104" i="16"/>
  <c r="CQ102" i="16"/>
  <c r="CQ104" i="16"/>
  <c r="AQ102" i="16"/>
  <c r="AQ104" i="16"/>
  <c r="BH102" i="16"/>
  <c r="BH104" i="16"/>
  <c r="F25" i="16"/>
  <c r="I102" i="16"/>
  <c r="I103" i="16" s="1"/>
  <c r="J103" i="16" s="1"/>
  <c r="K103" i="16" s="1"/>
  <c r="I104" i="16"/>
  <c r="G11" i="10"/>
  <c r="H10" i="10"/>
  <c r="F10" i="10"/>
  <c r="E10" i="10"/>
  <c r="H15" i="10"/>
  <c r="G16" i="10"/>
  <c r="F15" i="10"/>
  <c r="E15" i="10"/>
  <c r="FB102" i="16"/>
  <c r="FB104" i="16"/>
  <c r="X102" i="16"/>
  <c r="X104" i="16"/>
  <c r="F16" i="16"/>
  <c r="DT102" i="16"/>
  <c r="DT104" i="16"/>
  <c r="DK102" i="16"/>
  <c r="DK104" i="16"/>
  <c r="F20" i="16"/>
  <c r="CM102" i="16"/>
  <c r="CM104" i="16"/>
  <c r="ET102" i="16"/>
  <c r="ET104" i="16"/>
  <c r="DX102" i="16"/>
  <c r="DX104" i="16"/>
  <c r="EY102" i="16"/>
  <c r="EY104" i="16"/>
  <c r="CH102" i="16"/>
  <c r="CH104" i="16"/>
  <c r="C121" i="16" s="1"/>
  <c r="EL102" i="16"/>
  <c r="EL104" i="16"/>
  <c r="C129" i="16" s="1"/>
  <c r="BE102" i="16"/>
  <c r="BE104" i="16"/>
  <c r="DN102" i="16"/>
  <c r="DN104" i="16"/>
  <c r="AP102" i="16"/>
  <c r="AP104" i="16"/>
  <c r="BS102" i="16"/>
  <c r="BS104" i="16"/>
  <c r="T102" i="16"/>
  <c r="T104" i="16"/>
  <c r="G10" i="10"/>
  <c r="F9" i="10"/>
  <c r="E9" i="10"/>
  <c r="H9" i="10"/>
  <c r="N102" i="16"/>
  <c r="N104" i="16"/>
  <c r="AI102" i="16"/>
  <c r="AI104" i="16"/>
  <c r="DS102" i="16"/>
  <c r="DS104" i="16"/>
  <c r="DJ102" i="16"/>
  <c r="DJ104" i="16"/>
  <c r="E41" i="18"/>
  <c r="C20" i="18"/>
  <c r="C13" i="10"/>
  <c r="C16" i="10"/>
  <c r="B13" i="10"/>
  <c r="B14" i="10"/>
  <c r="B15" i="10"/>
  <c r="B6" i="10"/>
  <c r="B17" i="10"/>
  <c r="B16" i="10"/>
  <c r="C18" i="10"/>
  <c r="B18" i="10"/>
  <c r="B7" i="10"/>
  <c r="C14" i="10"/>
  <c r="C15" i="10"/>
  <c r="C17" i="10"/>
  <c r="C7" i="10"/>
  <c r="C6" i="10"/>
  <c r="CL102" i="16"/>
  <c r="CL104" i="16"/>
  <c r="H28" i="16"/>
  <c r="H13" i="16"/>
  <c r="AK102" i="16"/>
  <c r="AK104" i="16"/>
  <c r="C114" i="16" s="1"/>
  <c r="BJ102" i="16"/>
  <c r="BJ104" i="16"/>
  <c r="ES102" i="16"/>
  <c r="ES104" i="16"/>
  <c r="EP102" i="16"/>
  <c r="EP104" i="16"/>
  <c r="BP102" i="16"/>
  <c r="BP104" i="16"/>
  <c r="AS102" i="16"/>
  <c r="AS104" i="16"/>
  <c r="AO102" i="16"/>
  <c r="AO104" i="16"/>
  <c r="CP102" i="16"/>
  <c r="CP104" i="16"/>
  <c r="C122" i="16" s="1"/>
  <c r="S102" i="16"/>
  <c r="S104" i="16"/>
  <c r="E6" i="10"/>
  <c r="H6" i="10"/>
  <c r="F6" i="10"/>
  <c r="G7" i="10"/>
  <c r="J163" i="20"/>
  <c r="I163" i="20" s="1"/>
  <c r="K163" i="20" s="1"/>
  <c r="M163" i="20" s="1"/>
  <c r="H27" i="5" s="1"/>
  <c r="K164" i="20"/>
  <c r="M164" i="20" s="1"/>
  <c r="H28" i="5" s="1"/>
  <c r="J162" i="20"/>
  <c r="I162" i="20" s="1"/>
  <c r="Y102" i="16"/>
  <c r="Y104" i="16"/>
  <c r="DY102" i="16"/>
  <c r="DY104" i="16"/>
  <c r="BF102" i="16"/>
  <c r="BF104" i="16"/>
  <c r="ED102" i="16"/>
  <c r="ED104" i="16"/>
  <c r="DI102" i="16"/>
  <c r="DI104" i="16"/>
  <c r="H26" i="16"/>
  <c r="CK102" i="16"/>
  <c r="CK104" i="16"/>
  <c r="F28" i="16"/>
  <c r="F13" i="16"/>
  <c r="AV102" i="16"/>
  <c r="AV104" i="16"/>
  <c r="C321" i="16"/>
  <c r="BO102" i="16"/>
  <c r="BO104" i="16"/>
  <c r="BD102" i="16"/>
  <c r="BD104" i="16"/>
  <c r="AN102" i="16"/>
  <c r="AN104" i="16"/>
  <c r="U102" i="16"/>
  <c r="U104" i="16"/>
  <c r="R102" i="16"/>
  <c r="R104" i="16"/>
  <c r="H18" i="10"/>
  <c r="E18" i="10"/>
  <c r="F18" i="10"/>
  <c r="K160" i="20"/>
  <c r="M160" i="20" s="1"/>
  <c r="H24" i="5" s="1"/>
  <c r="J159" i="20"/>
  <c r="I159" i="20" s="1"/>
  <c r="AJ102" i="16"/>
  <c r="AJ104" i="16"/>
  <c r="EJ102" i="16"/>
  <c r="EJ104" i="16"/>
  <c r="EO102" i="16"/>
  <c r="EO104" i="16"/>
  <c r="DH102" i="16"/>
  <c r="DH104" i="16"/>
  <c r="F26" i="16"/>
  <c r="CJ102" i="16"/>
  <c r="CJ104" i="16"/>
  <c r="EE102" i="16"/>
  <c r="EE104" i="16"/>
  <c r="C128" i="16" s="1"/>
  <c r="BN102" i="16"/>
  <c r="BN104" i="16"/>
  <c r="AM102" i="16"/>
  <c r="AM104" i="16"/>
  <c r="AF102" i="16"/>
  <c r="AF104" i="16"/>
  <c r="Q102" i="16"/>
  <c r="Q104" i="16"/>
  <c r="G14" i="10"/>
  <c r="H13" i="10"/>
  <c r="E13" i="10"/>
  <c r="F13" i="10"/>
  <c r="AU102" i="16"/>
  <c r="AU104" i="16"/>
  <c r="EI102" i="16"/>
  <c r="EI104" i="16"/>
  <c r="EZ102" i="16"/>
  <c r="EZ104" i="16"/>
  <c r="C131" i="16" s="1"/>
  <c r="DG102" i="16"/>
  <c r="DG104" i="16"/>
  <c r="CI102" i="16"/>
  <c r="CI104" i="16"/>
  <c r="H30" i="16"/>
  <c r="BW102" i="16"/>
  <c r="BW104" i="16"/>
  <c r="CE102" i="16"/>
  <c r="CE104" i="16"/>
  <c r="AA102" i="16"/>
  <c r="AA104" i="16"/>
  <c r="CA102" i="16"/>
  <c r="CA104" i="16"/>
  <c r="BC102" i="16"/>
  <c r="BC104" i="16"/>
  <c r="BZ102" i="16"/>
  <c r="BZ104" i="16"/>
  <c r="BM102" i="16"/>
  <c r="BM104" i="16"/>
  <c r="C118" i="16" s="1"/>
  <c r="BB102" i="16"/>
  <c r="BB104" i="16"/>
  <c r="AX102" i="16"/>
  <c r="AX104" i="16"/>
  <c r="AE102" i="16"/>
  <c r="AE104" i="16"/>
  <c r="P102" i="16"/>
  <c r="P104" i="16"/>
  <c r="G17" i="10"/>
  <c r="F16" i="10"/>
  <c r="H16" i="10"/>
  <c r="E16" i="10"/>
  <c r="J16" i="10" s="1"/>
  <c r="H21" i="16"/>
  <c r="EK102" i="16"/>
  <c r="EK104" i="16"/>
  <c r="BR102" i="16"/>
  <c r="BR104" i="16"/>
  <c r="EH102" i="16"/>
  <c r="EH104" i="16"/>
  <c r="L102" i="16"/>
  <c r="L104" i="16"/>
  <c r="DR102" i="16"/>
  <c r="DR104" i="16"/>
  <c r="C126" i="16" s="1"/>
  <c r="CT102" i="16"/>
  <c r="CT104" i="16"/>
  <c r="F30" i="16"/>
  <c r="C323" i="16"/>
  <c r="AB102" i="16"/>
  <c r="AB104" i="16"/>
  <c r="DB102" i="16"/>
  <c r="DB104" i="16"/>
  <c r="C123" i="16" s="1"/>
  <c r="G18" i="10"/>
  <c r="H17" i="10"/>
  <c r="E17" i="10"/>
  <c r="J17" i="10" s="1"/>
  <c r="F17" i="10"/>
  <c r="CB102" i="16"/>
  <c r="CB104" i="16"/>
  <c r="BY102" i="16"/>
  <c r="BY104" i="16"/>
  <c r="BL102" i="16"/>
  <c r="BL104" i="16"/>
  <c r="BA102" i="16"/>
  <c r="BA104" i="16"/>
  <c r="BI102" i="16"/>
  <c r="BI104" i="16"/>
  <c r="AD102" i="16"/>
  <c r="AD104" i="16"/>
  <c r="C113" i="16" s="1"/>
  <c r="O102" i="16"/>
  <c r="O104" i="16"/>
  <c r="G9" i="10"/>
  <c r="H8" i="10"/>
  <c r="E8" i="10"/>
  <c r="J8" i="10" s="1"/>
  <c r="F8" i="10"/>
  <c r="EV102" i="16"/>
  <c r="EV104" i="16"/>
  <c r="EG102" i="16"/>
  <c r="EG104" i="16"/>
  <c r="W102" i="16"/>
  <c r="W104" i="16"/>
  <c r="C112" i="16" s="1"/>
  <c r="EC102" i="16"/>
  <c r="EC104" i="16"/>
  <c r="DE102" i="16"/>
  <c r="DE104" i="16"/>
  <c r="F40" i="18" l="1"/>
  <c r="I29" i="10"/>
  <c r="K29" i="10"/>
  <c r="J40" i="18" s="1"/>
  <c r="J29" i="10"/>
  <c r="H40" i="18" s="1"/>
  <c r="G29" i="10"/>
  <c r="I40" i="18" s="1"/>
  <c r="C124" i="16"/>
  <c r="J14" i="10"/>
  <c r="F39" i="18"/>
  <c r="K28" i="10"/>
  <c r="J39" i="18" s="1"/>
  <c r="J28" i="10"/>
  <c r="H39" i="18" s="1"/>
  <c r="G28" i="10"/>
  <c r="I39" i="18" s="1"/>
  <c r="I28" i="10"/>
  <c r="E23" i="16"/>
  <c r="J10" i="10"/>
  <c r="C125" i="16"/>
  <c r="J161" i="20"/>
  <c r="I161" i="20" s="1"/>
  <c r="K162" i="20"/>
  <c r="M162" i="20" s="1"/>
  <c r="H26" i="5" s="1"/>
  <c r="F30" i="10"/>
  <c r="H26" i="10"/>
  <c r="E29" i="16"/>
  <c r="E21" i="16"/>
  <c r="C111" i="16"/>
  <c r="J158" i="20"/>
  <c r="I158" i="20" s="1"/>
  <c r="K158" i="20" s="1"/>
  <c r="M158" i="20" s="1"/>
  <c r="H22" i="5" s="1"/>
  <c r="J157" i="20"/>
  <c r="I157" i="20" s="1"/>
  <c r="K157" i="20" s="1"/>
  <c r="M157" i="20" s="1"/>
  <c r="H21" i="5" s="1"/>
  <c r="K159" i="20"/>
  <c r="M159" i="20" s="1"/>
  <c r="H23" i="5" s="1"/>
  <c r="I36" i="18"/>
  <c r="E24" i="16"/>
  <c r="C119" i="16"/>
  <c r="J11" i="10"/>
  <c r="H25" i="10"/>
  <c r="E27" i="16"/>
  <c r="C120" i="16"/>
  <c r="L6" i="10"/>
  <c r="C127" i="16"/>
  <c r="C110" i="16"/>
  <c r="I105" i="16"/>
  <c r="G36" i="18"/>
  <c r="P6" i="10"/>
  <c r="C8" i="10"/>
  <c r="G37" i="18"/>
  <c r="P7" i="10"/>
  <c r="C9" i="10"/>
  <c r="E30" i="16"/>
  <c r="J18" i="10"/>
  <c r="L103" i="16"/>
  <c r="M103" i="16" s="1"/>
  <c r="N103" i="16" s="1"/>
  <c r="O103" i="16" s="1"/>
  <c r="P103" i="16" s="1"/>
  <c r="Q103" i="16" s="1"/>
  <c r="R103" i="16" s="1"/>
  <c r="S103" i="16" s="1"/>
  <c r="T103" i="16" s="1"/>
  <c r="U103" i="16" s="1"/>
  <c r="V103" i="16" s="1"/>
  <c r="W103" i="16" s="1"/>
  <c r="X103" i="16" s="1"/>
  <c r="Y103" i="16" s="1"/>
  <c r="Z103" i="16" s="1"/>
  <c r="AA103" i="16" s="1"/>
  <c r="AB103" i="16" s="1"/>
  <c r="AC103" i="16" s="1"/>
  <c r="AD103" i="16" s="1"/>
  <c r="AE103" i="16" s="1"/>
  <c r="AF103" i="16" s="1"/>
  <c r="AG103" i="16" s="1"/>
  <c r="AH103" i="16" s="1"/>
  <c r="AI103" i="16" s="1"/>
  <c r="AJ103" i="16" s="1"/>
  <c r="AK103" i="16" s="1"/>
  <c r="AL103" i="16" s="1"/>
  <c r="AM103" i="16" s="1"/>
  <c r="AN103" i="16" s="1"/>
  <c r="AO103" i="16" s="1"/>
  <c r="AP103" i="16" s="1"/>
  <c r="AQ103" i="16" s="1"/>
  <c r="AR103" i="16" s="1"/>
  <c r="AS103" i="16" s="1"/>
  <c r="AT103" i="16" s="1"/>
  <c r="AU103" i="16" s="1"/>
  <c r="AV103" i="16" s="1"/>
  <c r="AW103" i="16" s="1"/>
  <c r="AX103" i="16" s="1"/>
  <c r="AY103" i="16" s="1"/>
  <c r="AZ103" i="16" s="1"/>
  <c r="BA103" i="16" s="1"/>
  <c r="BB103" i="16" s="1"/>
  <c r="BC103" i="16" s="1"/>
  <c r="BD103" i="16" s="1"/>
  <c r="BE103" i="16" s="1"/>
  <c r="BF103" i="16" s="1"/>
  <c r="BG103" i="16" s="1"/>
  <c r="BH103" i="16" s="1"/>
  <c r="BI103" i="16" s="1"/>
  <c r="BJ103" i="16" s="1"/>
  <c r="BK103" i="16" s="1"/>
  <c r="BL103" i="16" s="1"/>
  <c r="BM103" i="16" s="1"/>
  <c r="BN103" i="16" s="1"/>
  <c r="BO103" i="16" s="1"/>
  <c r="BP103" i="16" s="1"/>
  <c r="BQ103" i="16" s="1"/>
  <c r="BR103" i="16" s="1"/>
  <c r="BS103" i="16" s="1"/>
  <c r="BT103" i="16" s="1"/>
  <c r="BU103" i="16" s="1"/>
  <c r="BV103" i="16" s="1"/>
  <c r="BW103" i="16" s="1"/>
  <c r="BX103" i="16" s="1"/>
  <c r="BY103" i="16" s="1"/>
  <c r="BZ103" i="16" s="1"/>
  <c r="CA103" i="16" s="1"/>
  <c r="CB103" i="16" s="1"/>
  <c r="CC103" i="16" s="1"/>
  <c r="CD103" i="16" s="1"/>
  <c r="CE103" i="16" s="1"/>
  <c r="CF103" i="16" s="1"/>
  <c r="CG103" i="16" s="1"/>
  <c r="CH103" i="16" s="1"/>
  <c r="CI103" i="16" s="1"/>
  <c r="CJ103" i="16" s="1"/>
  <c r="CK103" i="16" s="1"/>
  <c r="CL103" i="16" s="1"/>
  <c r="CM103" i="16" s="1"/>
  <c r="CN103" i="16" s="1"/>
  <c r="CO103" i="16" s="1"/>
  <c r="CP103" i="16" s="1"/>
  <c r="CQ103" i="16" s="1"/>
  <c r="CR103" i="16" s="1"/>
  <c r="CS103" i="16" s="1"/>
  <c r="CT103" i="16" s="1"/>
  <c r="CU103" i="16" s="1"/>
  <c r="CV103" i="16" s="1"/>
  <c r="CW103" i="16" s="1"/>
  <c r="CX103" i="16" s="1"/>
  <c r="CY103" i="16" s="1"/>
  <c r="CZ103" i="16" s="1"/>
  <c r="DA103" i="16" s="1"/>
  <c r="DB103" i="16" s="1"/>
  <c r="DC103" i="16" s="1"/>
  <c r="DD103" i="16" s="1"/>
  <c r="DE103" i="16" s="1"/>
  <c r="DF103" i="16" s="1"/>
  <c r="DG103" i="16" s="1"/>
  <c r="DH103" i="16" s="1"/>
  <c r="DI103" i="16" s="1"/>
  <c r="DJ103" i="16" s="1"/>
  <c r="DK103" i="16" s="1"/>
  <c r="DL103" i="16" s="1"/>
  <c r="DM103" i="16" s="1"/>
  <c r="DN103" i="16" s="1"/>
  <c r="DO103" i="16" s="1"/>
  <c r="DP103" i="16" s="1"/>
  <c r="DQ103" i="16" s="1"/>
  <c r="DR103" i="16" s="1"/>
  <c r="DS103" i="16" s="1"/>
  <c r="DT103" i="16" s="1"/>
  <c r="DU103" i="16" s="1"/>
  <c r="DV103" i="16" s="1"/>
  <c r="DW103" i="16" s="1"/>
  <c r="DX103" i="16" s="1"/>
  <c r="DY103" i="16" s="1"/>
  <c r="DZ103" i="16" s="1"/>
  <c r="EA103" i="16" s="1"/>
  <c r="EB103" i="16" s="1"/>
  <c r="EC103" i="16" s="1"/>
  <c r="ED103" i="16" s="1"/>
  <c r="EE103" i="16" s="1"/>
  <c r="EF103" i="16" s="1"/>
  <c r="EG103" i="16" s="1"/>
  <c r="EH103" i="16" s="1"/>
  <c r="EI103" i="16" s="1"/>
  <c r="EJ103" i="16" s="1"/>
  <c r="EK103" i="16" s="1"/>
  <c r="EL103" i="16" s="1"/>
  <c r="EM103" i="16" s="1"/>
  <c r="EN103" i="16" s="1"/>
  <c r="EO103" i="16" s="1"/>
  <c r="EP103" i="16" s="1"/>
  <c r="EQ103" i="16" s="1"/>
  <c r="ER103" i="16" s="1"/>
  <c r="ES103" i="16" s="1"/>
  <c r="ET103" i="16" s="1"/>
  <c r="EU103" i="16" s="1"/>
  <c r="EV103" i="16" s="1"/>
  <c r="EW103" i="16" s="1"/>
  <c r="EX103" i="16" s="1"/>
  <c r="EY103" i="16" s="1"/>
  <c r="EZ103" i="16" s="1"/>
  <c r="FA103" i="16" s="1"/>
  <c r="FB103" i="16" s="1"/>
  <c r="C116" i="16"/>
  <c r="I28" i="16"/>
  <c r="I25" i="16"/>
  <c r="I22" i="16"/>
  <c r="I19" i="16"/>
  <c r="I16" i="16"/>
  <c r="I13" i="16"/>
  <c r="I10" i="16"/>
  <c r="I29" i="16"/>
  <c r="I26" i="16"/>
  <c r="I23" i="16"/>
  <c r="I20" i="16"/>
  <c r="I17" i="16"/>
  <c r="I14" i="16"/>
  <c r="I11" i="16"/>
  <c r="I30" i="16"/>
  <c r="I27" i="16"/>
  <c r="I24" i="16"/>
  <c r="I21" i="16"/>
  <c r="I18" i="16"/>
  <c r="I15" i="16"/>
  <c r="I12" i="16"/>
  <c r="I9" i="16"/>
  <c r="J25" i="10"/>
  <c r="H36" i="18" s="1"/>
  <c r="J26" i="10"/>
  <c r="H37" i="18" s="1"/>
  <c r="G28" i="16"/>
  <c r="G25" i="16"/>
  <c r="G22" i="16"/>
  <c r="G19" i="16"/>
  <c r="G16" i="16"/>
  <c r="G13" i="16"/>
  <c r="G10" i="16"/>
  <c r="G29" i="16"/>
  <c r="G26" i="16"/>
  <c r="G23" i="16"/>
  <c r="G20" i="16"/>
  <c r="G17" i="16"/>
  <c r="G14" i="16"/>
  <c r="G11" i="16"/>
  <c r="G18" i="16"/>
  <c r="G24" i="16"/>
  <c r="G9" i="16"/>
  <c r="G30" i="16"/>
  <c r="G15" i="16"/>
  <c r="G21" i="16"/>
  <c r="G27" i="16"/>
  <c r="G12" i="16"/>
  <c r="L37" i="18"/>
  <c r="M37" i="18" s="1"/>
  <c r="L40" i="18"/>
  <c r="M40" i="18" s="1"/>
  <c r="L36" i="18"/>
  <c r="M36" i="18" s="1"/>
  <c r="L39" i="18"/>
  <c r="M39" i="18" s="1"/>
  <c r="E22" i="16"/>
  <c r="C117" i="16"/>
  <c r="J6" i="10"/>
  <c r="C115" i="16"/>
  <c r="J7" i="10"/>
  <c r="E25" i="16"/>
  <c r="J13" i="10"/>
  <c r="C130" i="16"/>
  <c r="J15" i="10"/>
  <c r="J12" i="10"/>
  <c r="L302" i="16"/>
  <c r="K324" i="16"/>
  <c r="J9" i="10"/>
  <c r="G27" i="10"/>
  <c r="I38" i="18" s="1"/>
  <c r="K27" i="10"/>
  <c r="J38" i="18" s="1"/>
  <c r="J27" i="10"/>
  <c r="H38" i="18" s="1"/>
  <c r="I27" i="10"/>
  <c r="F38" i="18"/>
  <c r="L38" i="18" s="1"/>
  <c r="M38" i="18" s="1"/>
  <c r="M302" i="16" l="1"/>
  <c r="L324" i="16"/>
  <c r="K37" i="18"/>
  <c r="B9" i="10"/>
  <c r="K8" i="10"/>
  <c r="K7" i="10"/>
  <c r="L7" i="10" s="1"/>
  <c r="F41" i="18"/>
  <c r="L41" i="18" s="1"/>
  <c r="M41" i="18" s="1"/>
  <c r="C22" i="18"/>
  <c r="H30" i="10"/>
  <c r="I30" i="10"/>
  <c r="J30" i="10" s="1"/>
  <c r="G30" i="10"/>
  <c r="K30" i="10"/>
  <c r="I128" i="16"/>
  <c r="J105" i="16"/>
  <c r="K161" i="20"/>
  <c r="M161" i="20" s="1"/>
  <c r="H25" i="5" s="1"/>
  <c r="J156" i="20"/>
  <c r="I156" i="20" s="1"/>
  <c r="G38" i="18"/>
  <c r="P8" i="10"/>
  <c r="C10" i="10"/>
  <c r="M6" i="10"/>
  <c r="O6" i="10" s="1"/>
  <c r="G39" i="18"/>
  <c r="P9" i="10"/>
  <c r="C11" i="10"/>
  <c r="G40" i="18"/>
  <c r="P10" i="10"/>
  <c r="C12" i="10"/>
  <c r="H27" i="10"/>
  <c r="H29" i="10"/>
  <c r="K36" i="18"/>
  <c r="B8" i="10"/>
  <c r="L8" i="10" s="1"/>
  <c r="H28" i="10"/>
  <c r="M8" i="10" l="1"/>
  <c r="O8" i="10" s="1"/>
  <c r="M9" i="10"/>
  <c r="O9" i="10" s="1"/>
  <c r="M7" i="10"/>
  <c r="O7" i="10" s="1"/>
  <c r="H41" i="18"/>
  <c r="C24" i="18"/>
  <c r="K41" i="18"/>
  <c r="L9" i="10"/>
  <c r="K40" i="18"/>
  <c r="B12" i="10"/>
  <c r="J152" i="20"/>
  <c r="I152" i="20" s="1"/>
  <c r="J154" i="20"/>
  <c r="I154" i="20" s="1"/>
  <c r="K156" i="20"/>
  <c r="M156" i="20" s="1"/>
  <c r="H20" i="5" s="1"/>
  <c r="J155" i="20"/>
  <c r="I155" i="20" s="1"/>
  <c r="K155" i="20" s="1"/>
  <c r="M155" i="20" s="1"/>
  <c r="H19" i="5" s="1"/>
  <c r="K9" i="10"/>
  <c r="J128" i="16"/>
  <c r="K105" i="16"/>
  <c r="N302" i="16"/>
  <c r="M324" i="16"/>
  <c r="K38" i="18"/>
  <c r="B10" i="10"/>
  <c r="J41" i="18"/>
  <c r="C26" i="18"/>
  <c r="G41" i="18"/>
  <c r="C23" i="18"/>
  <c r="C28" i="18" s="1"/>
  <c r="P11" i="10"/>
  <c r="K39" i="18"/>
  <c r="B11" i="10"/>
  <c r="C25" i="18"/>
  <c r="I41" i="18"/>
  <c r="D16" i="10"/>
  <c r="K152" i="20" l="1"/>
  <c r="M152" i="20" s="1"/>
  <c r="H16" i="5" s="1"/>
  <c r="K128" i="16"/>
  <c r="L105" i="16"/>
  <c r="D307" i="16"/>
  <c r="G307" i="16" s="1"/>
  <c r="O302" i="16"/>
  <c r="N324" i="16"/>
  <c r="K10" i="10"/>
  <c r="K154" i="20"/>
  <c r="M154" i="20" s="1"/>
  <c r="H18" i="5" s="1"/>
  <c r="J153" i="20"/>
  <c r="I153" i="20" s="1"/>
  <c r="K153" i="20" s="1"/>
  <c r="M153" i="20" s="1"/>
  <c r="H17" i="5" s="1"/>
  <c r="J151" i="20" l="1"/>
  <c r="I151" i="20" s="1"/>
  <c r="P302" i="16"/>
  <c r="O324" i="16"/>
  <c r="L10" i="10"/>
  <c r="K11" i="10"/>
  <c r="L11" i="10" s="1"/>
  <c r="L128" i="16"/>
  <c r="M105" i="16"/>
  <c r="K151" i="20" l="1"/>
  <c r="M151" i="20" s="1"/>
  <c r="H15" i="5" s="1"/>
  <c r="J150" i="20"/>
  <c r="I150" i="20" s="1"/>
  <c r="M10" i="10"/>
  <c r="O10" i="10" s="1"/>
  <c r="M11" i="10"/>
  <c r="O11" i="10" s="1"/>
  <c r="Q302" i="16"/>
  <c r="P324" i="16"/>
  <c r="M128" i="16"/>
  <c r="N105" i="16"/>
  <c r="K12" i="10"/>
  <c r="L12" i="10" s="1"/>
  <c r="M12" i="10" s="1"/>
  <c r="O12" i="10" s="1"/>
  <c r="J149" i="20" l="1"/>
  <c r="I149" i="20" s="1"/>
  <c r="K150" i="20"/>
  <c r="M150" i="20" s="1"/>
  <c r="H14" i="5" s="1"/>
  <c r="O105" i="16"/>
  <c r="N128" i="16"/>
  <c r="K13" i="10"/>
  <c r="R302" i="16"/>
  <c r="Q324" i="16"/>
  <c r="L13" i="10" l="1"/>
  <c r="K14" i="10"/>
  <c r="S302" i="16"/>
  <c r="R324" i="16"/>
  <c r="O128" i="16"/>
  <c r="D110" i="16"/>
  <c r="P105" i="16"/>
  <c r="J148" i="20"/>
  <c r="I148" i="20" s="1"/>
  <c r="K149" i="20"/>
  <c r="M149" i="20" s="1"/>
  <c r="H13" i="5" s="1"/>
  <c r="P128" i="16" l="1"/>
  <c r="Q105" i="16"/>
  <c r="T302" i="16"/>
  <c r="S324" i="16"/>
  <c r="J146" i="20"/>
  <c r="I146" i="20" s="1"/>
  <c r="K148" i="20"/>
  <c r="M148" i="20" s="1"/>
  <c r="H12" i="5" s="1"/>
  <c r="L14" i="10"/>
  <c r="K15" i="10"/>
  <c r="M13" i="10"/>
  <c r="O13" i="10" s="1"/>
  <c r="M14" i="10"/>
  <c r="O14" i="10" s="1"/>
  <c r="L15" i="10" l="1"/>
  <c r="M15" i="10" s="1"/>
  <c r="O15" i="10" s="1"/>
  <c r="K16" i="10"/>
  <c r="J145" i="20"/>
  <c r="I145" i="20" s="1"/>
  <c r="K145" i="20" s="1"/>
  <c r="M145" i="20" s="1"/>
  <c r="K146" i="20"/>
  <c r="M146" i="20" s="1"/>
  <c r="H10" i="5" s="1"/>
  <c r="R105" i="16"/>
  <c r="Q128" i="16"/>
  <c r="U302" i="16"/>
  <c r="T324" i="16"/>
  <c r="D308" i="16" l="1"/>
  <c r="G308" i="16" s="1"/>
  <c r="V302" i="16"/>
  <c r="U324" i="16"/>
  <c r="R128" i="16"/>
  <c r="S105" i="16"/>
  <c r="L16" i="10"/>
  <c r="M16" i="10" s="1"/>
  <c r="O16" i="10" s="1"/>
  <c r="K17" i="10"/>
  <c r="D171" i="20"/>
  <c r="H9" i="5"/>
  <c r="S128" i="16" l="1"/>
  <c r="T105" i="16"/>
  <c r="L17" i="10"/>
  <c r="M17" i="10" s="1"/>
  <c r="O17" i="10" s="1"/>
  <c r="K18" i="10"/>
  <c r="L18" i="10" s="1"/>
  <c r="M18" i="10" s="1"/>
  <c r="O18" i="10" s="1"/>
  <c r="C20" i="10" s="1"/>
  <c r="W302" i="16"/>
  <c r="V324" i="16"/>
  <c r="X302" i="16" l="1"/>
  <c r="W324" i="16"/>
  <c r="T128" i="16"/>
  <c r="U105" i="16"/>
  <c r="U128" i="16" l="1"/>
  <c r="V105" i="16"/>
  <c r="Y302" i="16"/>
  <c r="X324" i="16"/>
  <c r="Z302" i="16" l="1"/>
  <c r="Y324" i="16"/>
  <c r="D111" i="16"/>
  <c r="V128" i="16"/>
  <c r="W105" i="16"/>
  <c r="W128" i="16" l="1"/>
  <c r="X105" i="16"/>
  <c r="AA302" i="16"/>
  <c r="Z324" i="16"/>
  <c r="AB302" i="16" l="1"/>
  <c r="AA324" i="16"/>
  <c r="X128" i="16"/>
  <c r="Y105" i="16"/>
  <c r="Y128" i="16" l="1"/>
  <c r="Z105" i="16"/>
  <c r="D309" i="16"/>
  <c r="G309" i="16" s="1"/>
  <c r="AC302" i="16"/>
  <c r="AB324" i="16"/>
  <c r="AD302" i="16" l="1"/>
  <c r="AC324" i="16"/>
  <c r="AA105" i="16"/>
  <c r="Z128" i="16"/>
  <c r="AA128" i="16" l="1"/>
  <c r="AB105" i="16"/>
  <c r="AE302" i="16"/>
  <c r="AD324" i="16"/>
  <c r="AF302" i="16" l="1"/>
  <c r="AE324" i="16"/>
  <c r="AB128" i="16"/>
  <c r="AC105" i="16"/>
  <c r="AC128" i="16" l="1"/>
  <c r="AD105" i="16"/>
  <c r="AE105" i="16" s="1"/>
  <c r="AF105" i="16" s="1"/>
  <c r="AG105" i="16" s="1"/>
  <c r="AH105" i="16" s="1"/>
  <c r="AI105" i="16" s="1"/>
  <c r="AJ105" i="16" s="1"/>
  <c r="D112" i="16"/>
  <c r="AG302" i="16"/>
  <c r="AH302" i="16" s="1"/>
  <c r="AI302" i="16" s="1"/>
  <c r="AF324" i="16"/>
  <c r="AJ302" i="16" l="1"/>
  <c r="AK302" i="16" s="1"/>
  <c r="AL302" i="16" s="1"/>
  <c r="AM302" i="16" s="1"/>
  <c r="AN302" i="16" s="1"/>
  <c r="AO302" i="16" s="1"/>
  <c r="AP302" i="16" s="1"/>
  <c r="D310" i="16"/>
  <c r="G310" i="16" s="1"/>
  <c r="AK105" i="16"/>
  <c r="AL105" i="16" s="1"/>
  <c r="AM105" i="16" s="1"/>
  <c r="AN105" i="16" s="1"/>
  <c r="AO105" i="16" s="1"/>
  <c r="AP105" i="16" s="1"/>
  <c r="AQ105" i="16" s="1"/>
  <c r="D113" i="16"/>
  <c r="AR105" i="16" l="1"/>
  <c r="AS105" i="16" s="1"/>
  <c r="AT105" i="16" s="1"/>
  <c r="AU105" i="16" s="1"/>
  <c r="AV105" i="16" s="1"/>
  <c r="AW105" i="16" s="1"/>
  <c r="AX105" i="16" s="1"/>
  <c r="D114" i="16"/>
  <c r="AQ302" i="16"/>
  <c r="AR302" i="16" s="1"/>
  <c r="AS302" i="16" s="1"/>
  <c r="AT302" i="16" s="1"/>
  <c r="AU302" i="16" s="1"/>
  <c r="AV302" i="16" s="1"/>
  <c r="AW302" i="16" s="1"/>
  <c r="D311" i="16"/>
  <c r="G311" i="16" s="1"/>
  <c r="AX302" i="16" l="1"/>
  <c r="AY302" i="16" s="1"/>
  <c r="AZ302" i="16" s="1"/>
  <c r="BA302" i="16" s="1"/>
  <c r="BB302" i="16" s="1"/>
  <c r="BC302" i="16" s="1"/>
  <c r="BD302" i="16" s="1"/>
  <c r="D312" i="16"/>
  <c r="G312" i="16" s="1"/>
  <c r="AY105" i="16"/>
  <c r="AZ105" i="16" s="1"/>
  <c r="BA105" i="16" s="1"/>
  <c r="BB105" i="16" s="1"/>
  <c r="BC105" i="16" s="1"/>
  <c r="BD105" i="16" s="1"/>
  <c r="BE105" i="16" s="1"/>
  <c r="D115" i="16"/>
  <c r="BF105" i="16" l="1"/>
  <c r="BG105" i="16" s="1"/>
  <c r="BH105" i="16" s="1"/>
  <c r="BI105" i="16" s="1"/>
  <c r="BJ105" i="16" s="1"/>
  <c r="BK105" i="16" s="1"/>
  <c r="BL105" i="16" s="1"/>
  <c r="D116" i="16"/>
  <c r="BE302" i="16"/>
  <c r="BF302" i="16" s="1"/>
  <c r="BG302" i="16" s="1"/>
  <c r="BH302" i="16" s="1"/>
  <c r="BI302" i="16" s="1"/>
  <c r="BJ302" i="16" s="1"/>
  <c r="BK302" i="16" s="1"/>
  <c r="D313" i="16"/>
  <c r="G313" i="16" s="1"/>
  <c r="BL302" i="16" l="1"/>
  <c r="BM302" i="16" s="1"/>
  <c r="BN302" i="16" s="1"/>
  <c r="BO302" i="16" s="1"/>
  <c r="BP302" i="16" s="1"/>
  <c r="BQ302" i="16" s="1"/>
  <c r="BR302" i="16" s="1"/>
  <c r="D314" i="16"/>
  <c r="G314" i="16" s="1"/>
  <c r="D117" i="16"/>
  <c r="BM105" i="16"/>
  <c r="BN105" i="16" s="1"/>
  <c r="BO105" i="16" s="1"/>
  <c r="BP105" i="16" s="1"/>
  <c r="BQ105" i="16" s="1"/>
  <c r="BR105" i="16" s="1"/>
  <c r="BS105" i="16" s="1"/>
  <c r="D118" i="16" l="1"/>
  <c r="BT105" i="16"/>
  <c r="BU105" i="16" s="1"/>
  <c r="BV105" i="16" s="1"/>
  <c r="BW105" i="16" s="1"/>
  <c r="BX105" i="16" s="1"/>
  <c r="BY105" i="16" s="1"/>
  <c r="BZ105" i="16" s="1"/>
  <c r="BS302" i="16"/>
  <c r="BT302" i="16" s="1"/>
  <c r="BU302" i="16" s="1"/>
  <c r="BV302" i="16" s="1"/>
  <c r="BW302" i="16" s="1"/>
  <c r="BX302" i="16" s="1"/>
  <c r="BY302" i="16" s="1"/>
  <c r="D315" i="16"/>
  <c r="G315" i="16" s="1"/>
  <c r="D316" i="16" l="1"/>
  <c r="G316" i="16" s="1"/>
  <c r="BZ302" i="16"/>
  <c r="CA302" i="16" s="1"/>
  <c r="CB302" i="16" s="1"/>
  <c r="CC302" i="16" s="1"/>
  <c r="CD302" i="16" s="1"/>
  <c r="CE302" i="16" s="1"/>
  <c r="CF302" i="16" s="1"/>
  <c r="CA105" i="16"/>
  <c r="CB105" i="16" s="1"/>
  <c r="CC105" i="16" s="1"/>
  <c r="CD105" i="16" s="1"/>
  <c r="CE105" i="16" s="1"/>
  <c r="CF105" i="16" s="1"/>
  <c r="CG105" i="16" s="1"/>
  <c r="D119" i="16"/>
  <c r="D120" i="16" l="1"/>
  <c r="CH105" i="16"/>
  <c r="CI105" i="16" s="1"/>
  <c r="CJ105" i="16" s="1"/>
  <c r="CK105" i="16" s="1"/>
  <c r="CL105" i="16" s="1"/>
  <c r="CM105" i="16" s="1"/>
  <c r="CN105" i="16" s="1"/>
  <c r="CG302" i="16"/>
  <c r="CH302" i="16" s="1"/>
  <c r="CI302" i="16" s="1"/>
  <c r="CJ302" i="16" s="1"/>
  <c r="CK302" i="16" s="1"/>
  <c r="CL302" i="16" s="1"/>
  <c r="CM302" i="16" s="1"/>
  <c r="D317" i="16"/>
  <c r="G317" i="16" s="1"/>
  <c r="D318" i="16" l="1"/>
  <c r="G318" i="16" s="1"/>
  <c r="CN302" i="16"/>
  <c r="CO302" i="16" s="1"/>
  <c r="CP302" i="16" s="1"/>
  <c r="CQ302" i="16" s="1"/>
  <c r="CR302" i="16" s="1"/>
  <c r="CS302" i="16" s="1"/>
  <c r="CT302" i="16" s="1"/>
  <c r="CO105" i="16"/>
  <c r="CP105" i="16" s="1"/>
  <c r="CQ105" i="16" s="1"/>
  <c r="CR105" i="16" s="1"/>
  <c r="CS105" i="16" s="1"/>
  <c r="CT105" i="16" s="1"/>
  <c r="CU105" i="16" s="1"/>
  <c r="D121" i="16"/>
  <c r="D122" i="16" l="1"/>
  <c r="CV105" i="16"/>
  <c r="CW105" i="16" s="1"/>
  <c r="CX105" i="16" s="1"/>
  <c r="CY105" i="16" s="1"/>
  <c r="CZ105" i="16" s="1"/>
  <c r="DA105" i="16" s="1"/>
  <c r="DB105" i="16" s="1"/>
  <c r="CU302" i="16"/>
  <c r="CV302" i="16" s="1"/>
  <c r="CW302" i="16" s="1"/>
  <c r="CX302" i="16" s="1"/>
  <c r="CY302" i="16" s="1"/>
  <c r="CZ302" i="16" s="1"/>
  <c r="DA302" i="16" s="1"/>
  <c r="D319" i="16"/>
  <c r="G319" i="16" s="1"/>
  <c r="DB302" i="16" l="1"/>
  <c r="DC302" i="16" s="1"/>
  <c r="DD302" i="16" s="1"/>
  <c r="DE302" i="16" s="1"/>
  <c r="DF302" i="16" s="1"/>
  <c r="DG302" i="16" s="1"/>
  <c r="DH302" i="16" s="1"/>
  <c r="D320" i="16"/>
  <c r="G320" i="16" s="1"/>
  <c r="D123" i="16"/>
  <c r="DC105" i="16"/>
  <c r="DD105" i="16" s="1"/>
  <c r="DE105" i="16" s="1"/>
  <c r="DF105" i="16" s="1"/>
  <c r="DG105" i="16" s="1"/>
  <c r="DH105" i="16" s="1"/>
  <c r="DI105" i="16" s="1"/>
  <c r="D124" i="16" l="1"/>
  <c r="DJ105" i="16"/>
  <c r="DK105" i="16" s="1"/>
  <c r="DL105" i="16" s="1"/>
  <c r="DM105" i="16" s="1"/>
  <c r="DN105" i="16" s="1"/>
  <c r="DO105" i="16" s="1"/>
  <c r="DP105" i="16" s="1"/>
  <c r="D321" i="16"/>
  <c r="G321" i="16" s="1"/>
  <c r="DI302" i="16"/>
  <c r="DJ302" i="16" s="1"/>
  <c r="DK302" i="16" s="1"/>
  <c r="DL302" i="16" s="1"/>
  <c r="DM302" i="16" s="1"/>
  <c r="DN302" i="16" s="1"/>
  <c r="DO302" i="16" s="1"/>
  <c r="DP302" i="16" l="1"/>
  <c r="DQ302" i="16" s="1"/>
  <c r="DR302" i="16" s="1"/>
  <c r="DS302" i="16" s="1"/>
  <c r="DT302" i="16" s="1"/>
  <c r="DU302" i="16" s="1"/>
  <c r="DV302" i="16" s="1"/>
  <c r="D322" i="16"/>
  <c r="G322" i="16" s="1"/>
  <c r="DQ105" i="16"/>
  <c r="DR105" i="16" s="1"/>
  <c r="DS105" i="16" s="1"/>
  <c r="DT105" i="16" s="1"/>
  <c r="DU105" i="16" s="1"/>
  <c r="DV105" i="16" s="1"/>
  <c r="DW105" i="16" s="1"/>
  <c r="D125" i="16"/>
  <c r="DX105" i="16" l="1"/>
  <c r="DY105" i="16" s="1"/>
  <c r="DZ105" i="16" s="1"/>
  <c r="EA105" i="16" s="1"/>
  <c r="EB105" i="16" s="1"/>
  <c r="EC105" i="16" s="1"/>
  <c r="ED105" i="16" s="1"/>
  <c r="D126" i="16"/>
  <c r="D323" i="16"/>
  <c r="G323" i="16" s="1"/>
  <c r="DW302" i="16"/>
  <c r="DX302" i="16" s="1"/>
  <c r="DY302" i="16" s="1"/>
  <c r="DZ302" i="16" s="1"/>
  <c r="EA302" i="16" s="1"/>
  <c r="EB302" i="16" s="1"/>
  <c r="EC302" i="16" s="1"/>
  <c r="ED302" i="16" l="1"/>
  <c r="EE302" i="16" s="1"/>
  <c r="EF302" i="16" s="1"/>
  <c r="EG302" i="16" s="1"/>
  <c r="EH302" i="16" s="1"/>
  <c r="EI302" i="16" s="1"/>
  <c r="EJ302" i="16" s="1"/>
  <c r="D324" i="16"/>
  <c r="G324" i="16" s="1"/>
  <c r="EE105" i="16"/>
  <c r="EF105" i="16" s="1"/>
  <c r="EG105" i="16" s="1"/>
  <c r="EH105" i="16" s="1"/>
  <c r="EI105" i="16" s="1"/>
  <c r="EJ105" i="16" s="1"/>
  <c r="EK105" i="16" s="1"/>
  <c r="D127" i="16"/>
  <c r="D128" i="16" l="1"/>
  <c r="EL105" i="16"/>
  <c r="EM105" i="16" s="1"/>
  <c r="EN105" i="16" s="1"/>
  <c r="EO105" i="16" s="1"/>
  <c r="EP105" i="16" s="1"/>
  <c r="EQ105" i="16" s="1"/>
  <c r="ER105" i="16" s="1"/>
  <c r="D325" i="16"/>
  <c r="G325" i="16" s="1"/>
  <c r="EK302" i="16"/>
  <c r="EL302" i="16" s="1"/>
  <c r="EM302" i="16" s="1"/>
  <c r="EN302" i="16" s="1"/>
  <c r="EO302" i="16" s="1"/>
  <c r="EP302" i="16" s="1"/>
  <c r="EQ302" i="16" s="1"/>
  <c r="ER302" i="16" l="1"/>
  <c r="ES302" i="16" s="1"/>
  <c r="ET302" i="16" s="1"/>
  <c r="EU302" i="16" s="1"/>
  <c r="EV302" i="16" s="1"/>
  <c r="EW302" i="16" s="1"/>
  <c r="EX302" i="16" s="1"/>
  <c r="D326" i="16"/>
  <c r="G326" i="16" s="1"/>
  <c r="D129" i="16"/>
  <c r="ES105" i="16"/>
  <c r="ET105" i="16" s="1"/>
  <c r="EU105" i="16" s="1"/>
  <c r="EV105" i="16" s="1"/>
  <c r="EW105" i="16" s="1"/>
  <c r="EX105" i="16" s="1"/>
  <c r="EY105" i="16" s="1"/>
  <c r="D130" i="16" l="1"/>
  <c r="EZ105" i="16"/>
  <c r="FA105" i="16" s="1"/>
  <c r="FB105" i="16" s="1"/>
  <c r="D131" i="16" s="1"/>
  <c r="D327" i="16"/>
  <c r="G327" i="16" s="1"/>
  <c r="EY302" i="16"/>
  <c r="EZ302" i="16" s="1"/>
  <c r="FA302" i="16" s="1"/>
  <c r="D328" i="16" s="1"/>
  <c r="G328" i="16" s="1"/>
</calcChain>
</file>

<file path=xl/sharedStrings.xml><?xml version="1.0" encoding="utf-8"?>
<sst xmlns="http://schemas.openxmlformats.org/spreadsheetml/2006/main" count="2924" uniqueCount="1416">
  <si>
    <t>PASO 1 · ORGANIGRAMA DE PROYECTO · ES3 IND. 1</t>
  </si>
  <si>
    <t>ES3 - IND. 1 | MATRIZ DE ROLES Y RESPONSABILIDADES</t>
  </si>
  <si>
    <t>Construcción Sede Social El Bosque | Andacollo | Matriz concordante con el organigrama</t>
  </si>
  <si>
    <t>Los KPI indicados son indicadores de seguimiento de gestión; deben ajustarse al contrato, programa y procedimientos aprobados.</t>
  </si>
  <si>
    <t>Cargo</t>
  </si>
  <si>
    <t>Dependencia directa</t>
  </si>
  <si>
    <t>Funciones principales</t>
  </si>
  <si>
    <t>Entregables / KPI bajo su responsabilidad</t>
  </si>
  <si>
    <t>Mandante / Propietario</t>
  </si>
  <si>
    <t>Ilustre Municipalidad de Andacollo</t>
  </si>
  <si>
    <t>Define el objetivo y necesidades del proyecto; dispone del contrato; valida decisiones que afecten alcance, plazo o costo; participa en definiciones formales.</t>
  </si>
  <si>
    <t>Contrato y decisiones formales; aprobaciones del mandante; cumplimiento del objetivo; trazabilidad de cambios autorizados.</t>
  </si>
  <si>
    <t>Inspección Técnica de Obra (ITO)</t>
  </si>
  <si>
    <t>Mandante / Municipalidad
(Control externo)</t>
  </si>
  <si>
    <t>Inspecciona ejecución, avance y calidad; revisa materiales y partidas; formula observaciones; resuelve consultas por encargo del municipio; otorga V°B° antes de continuar partidas.</t>
  </si>
  <si>
    <t>Actas y registros de inspección; % partidas con V°B°; observaciones abiertas/cerradas; tiempos de respuesta; recepción de partidas.</t>
  </si>
  <si>
    <t>Dirección de Obra / Contratista</t>
  </si>
  <si>
    <t>Mandante e ITO
(Relación contractual)</t>
  </si>
  <si>
    <t>Lidera la ejecución integral; asegura cumplimiento de EE.TT., planos y normativa; dispone recursos; coordina proyectistas, ITO y equipos; responde por discrepancias y resultados.</t>
  </si>
  <si>
    <t>Plan de ejecución; cumplimiento de hitos; desviación de costo/plazo; respuestas a discrepancias; recepción provisoria y cierre contractual.</t>
  </si>
  <si>
    <t>Administrador de Obra</t>
  </si>
  <si>
    <t>Administra contrato, programa, costos, adquisiciones y coordinación general; mantiene relación operativa con ITO; consolida reportes y decisiones de obra.</t>
  </si>
  <si>
    <t>Informe semanal; avance físico-financiero; control de cambios; curva S; compromisos con ITO; RFI críticos; forecast de costo/plazo.</t>
  </si>
  <si>
    <t>Jefe de Terreno</t>
  </si>
  <si>
    <t>Planifica producción diaria y semanal; coordina frentes, cuadrillas, equipos, materiales y restricciones; verifica secuencia y liberación de actividades.</t>
  </si>
  <si>
    <t>Lookahead 3-6 semanas; partes diarios; % cumplimiento plan semanal; productividad; restricciones levantadas; avance por frente.</t>
  </si>
  <si>
    <t>Jefe Oficina Técnica / Coordinador BIM</t>
  </si>
  <si>
    <t>Coordina arquitectura, estructura y especialidades; administra planos y revisiones; gestiona RFI, submittals, interferencias, información BIM y antecedentes conforme a obra.</t>
  </si>
  <si>
    <t>Matriz RFI; planos vigentes; reportes de interferencias; submittals aprobados; control de revisiones; modelo/planos as-built; % documentos en plazo.</t>
  </si>
  <si>
    <t>Encargado de Calidad PAC</t>
  </si>
  <si>
    <t>Administrador de Obra
(Funcional con ITO)</t>
  </si>
  <si>
    <t>Implementa PAC/ITP; controla inspecciones y ensayos; verifica certificados, trazabilidad y criterios de aceptación; gestiona no conformidades y liberación de partidas.</t>
  </si>
  <si>
    <t>PAC e ITP; checklists; protocolos; certificados; registros de trazabilidad; % primera pasada; NCR abiertas/cerradas; V°B° de calidad.</t>
  </si>
  <si>
    <t>Encargado SSOMA</t>
  </si>
  <si>
    <t>Gestiona seguridad, salud ocupacional y medio ambiente; aplica Ley 16.744, D.S. 594 y controles preventivos; coordina inducciones, permisos, EPP, señalización y emergencias.</t>
  </si>
  <si>
    <t>Matriz de riesgos; inducciones; AST/charlas; inspecciones; permisos de trabajo; tasa de incidentes; cumplimiento de capacitaciones; acciones correctivas cerradas.</t>
  </si>
  <si>
    <t>Bodeguero</t>
  </si>
  <si>
    <t>Jefe de Terreno / Administrador de Obra</t>
  </si>
  <si>
    <t>Recibe y verifica materiales; controla almacenamiento, inventario, orden, protección y entrega; mantiene trazabilidad y comunica quiebres o daños.</t>
  </si>
  <si>
    <t>Kardex / inventario; recepción conforme; exactitud de stock; entregas oportunas; materiales protegidos; pérdidas y daños controlados.</t>
  </si>
  <si>
    <t>Capataz Obra Gruesa</t>
  </si>
  <si>
    <t>Conduce cuadrillas y ejecuta fundaciones, radier, estructura y demás partidas de obra gruesa conforme a planos, secuencia, calidad y seguridad.</t>
  </si>
  <si>
    <t>Avance por frente; checklists; productividad; horas-hombre; controles previos; retrabajos; observaciones PAC/SSOMA cerradas.</t>
  </si>
  <si>
    <t>Capataz Terminaciones</t>
  </si>
  <si>
    <t>Conduce revestimientos, pavimentos, pinturas, cielos, artefactos, remates y limpieza; coordina liberación de recintos con calidad y especialidades.</t>
  </si>
  <si>
    <t>Avance de terminaciones; punch list; % recepción primera vez; retrabajos; recintos liberados; observaciones de ITO cerradas.</t>
  </si>
  <si>
    <t>Personal de terreno y subcontratos</t>
  </si>
  <si>
    <t>Jefe de Terreno / Capataz correspondiente</t>
  </si>
  <si>
    <t>Ejecutan las actividades asignadas conforme a instrucciones, planos vigentes, procedimientos de trabajo, controles de calidad y medidas SSOMA.</t>
  </si>
  <si>
    <t>Producción diaria; asistencia y rendimiento; cumplimiento de procedimientos; incidentes; no conformidades; avances y registros de ejecución.</t>
  </si>
  <si>
    <t>Base documental: 7-EE.TT_SEDE_EL_BOSQUE.pdf - Especificaciones Técnicas “Construcción Sede Social El Bosque, Comuna Andacollo”, agosto 2025. Apartados considerados: 0.1 Generalidades; 0.2 Productos y materiales; 0.3 Obligaciones del contratista; 0.4 Ubicación; 0.5 Propietario; 0.6 Marco normativo; A.1 Instalación de faenas; B.1 Obra gruesa; B.2 Terminaciones.</t>
  </si>
  <si>
    <t>PASO 2 · RENDIMIENTOS POR CUADRILLA Y TIEMPOS · ES3 IND. 2</t>
  </si>
  <si>
    <t>Construcción Sede Social El Bosque | Andacollo | Plazo contractual mínimo: 150 días corridos</t>
  </si>
  <si>
    <t>La duración planificada utiliza frentes de trabajo paralelos. La ponderación orienta el programa, pero la secuencia CPM determina las fechas de inicio y término.</t>
  </si>
  <si>
    <t>Ítem</t>
  </si>
  <si>
    <t>Macro-etapa</t>
  </si>
  <si>
    <t>Partida</t>
  </si>
  <si>
    <t>Cantidad referencial</t>
  </si>
  <si>
    <t>Unidad</t>
  </si>
  <si>
    <t>Cuadrilla tipo</t>
  </si>
  <si>
    <t>Rendimiento diario</t>
  </si>
  <si>
    <t>N° cuadrillas</t>
  </si>
  <si>
    <t>Duración base</t>
  </si>
  <si>
    <t>Ponderación objetivo</t>
  </si>
  <si>
    <t>Duración planificada (días)</t>
  </si>
  <si>
    <t>Instalación de faenas</t>
  </si>
  <si>
    <t>Instalación de faenas y cierre perimetral</t>
  </si>
  <si>
    <t>lote</t>
  </si>
  <si>
    <t>1 Maestro + 2 Ayudantes</t>
  </si>
  <si>
    <t>Replanteo y nivelación del área de trabajo</t>
  </si>
  <si>
    <t>m2</t>
  </si>
  <si>
    <t>1 Topógrafo + 1 Ayudante</t>
  </si>
  <si>
    <t>Servicios provisorios y habilitación de instalaciones</t>
  </si>
  <si>
    <t>1 Maestro + 1 Ayudante</t>
  </si>
  <si>
    <t>Obra Gruesa</t>
  </si>
  <si>
    <t>Excavación y retiro de material</t>
  </si>
  <si>
    <t>m3</t>
  </si>
  <si>
    <t>1 Operador + 2 Ayudantes</t>
  </si>
  <si>
    <t>Relleno, humectación y compactación</t>
  </si>
  <si>
    <t>Emplantillado de hormigón</t>
  </si>
  <si>
    <t>Fundaciones de hormigón armado</t>
  </si>
  <si>
    <t>1 Maestro + 3 Ayudantes</t>
  </si>
  <si>
    <t>Radier y losas de hormigón</t>
  </si>
  <si>
    <t>Estructura metálica y viga reticulada</t>
  </si>
  <si>
    <t>kg</t>
  </si>
  <si>
    <t>1 Soldador + 2 Ayudantes</t>
  </si>
  <si>
    <t>Cubierta y hojalatería</t>
  </si>
  <si>
    <t>Muros y tabiques Metalcon</t>
  </si>
  <si>
    <t>Instalaciones</t>
  </si>
  <si>
    <t>Instalación eléctrica interior</t>
  </si>
  <si>
    <t>1 Técnico Eléctrico + 1 Ayudante</t>
  </si>
  <si>
    <t>Red de agua potable</t>
  </si>
  <si>
    <t>ml</t>
  </si>
  <si>
    <t>1 Gásfiter + 1 Ayudante</t>
  </si>
  <si>
    <t>Red de alcantarillado</t>
  </si>
  <si>
    <t>Instalación de artefactos sanitarios</t>
  </si>
  <si>
    <t>un</t>
  </si>
  <si>
    <t>Pruebas, conexiones y certificaciones</t>
  </si>
  <si>
    <t>1 Técnico + 1 Ayudante</t>
  </si>
  <si>
    <t>Terminaciones</t>
  </si>
  <si>
    <t>Revestimientos interiores</t>
  </si>
  <si>
    <t>Cielos y elementos complementarios</t>
  </si>
  <si>
    <t>Pavimentos</t>
  </si>
  <si>
    <t>Pinturas interiores y exteriores</t>
  </si>
  <si>
    <t>Puertas, ventanas y quincallería</t>
  </si>
  <si>
    <t>Limpieza, remates y entrega</t>
  </si>
  <si>
    <t>CONTROL DE PLAZO</t>
  </si>
  <si>
    <t>Días de referencia</t>
  </si>
  <si>
    <t>Criterio de programación</t>
  </si>
  <si>
    <t>Criterio adoptado: el programa determinístico queda en 150 días corridos, cumpliendo el mínimo contractual de 150 días. Las tareas C, H, K, M, N, O, P, S y U se organizan como ramas paralelas o convergentes para representar una obra ejecutable con varios frentes. Las cantidades y rendimientos son de planificación y deben validarse contra planos, presupuesto, EE.TT. y recursos reales.</t>
  </si>
  <si>
    <t>Habilitación inicial y logística</t>
  </si>
  <si>
    <t>Estructura, hormigones, muros y cubierta</t>
  </si>
  <si>
    <t>Redes eléctricas, sanitarias, pruebas y conexiones</t>
  </si>
  <si>
    <t>Revestimientos, pavimentos, pintura y cierre</t>
  </si>
  <si>
    <t>Las ponderaciones son las adoptadas en esta planificación, no una transcripción acreditada de los porcentajes de clase. Los días de referencia suman 150; las etapas se superponen en CPM, por eso no se suman sus duraciones de ejecución.</t>
  </si>
  <si>
    <t>Act.</t>
  </si>
  <si>
    <t>Paquete del programa</t>
  </si>
  <si>
    <t>Jornadas base</t>
  </si>
  <si>
    <t>Días corridos</t>
  </si>
  <si>
    <t>Días a 5/7</t>
  </si>
  <si>
    <t>Diferencia no productiva</t>
  </si>
  <si>
    <t>Interpretación</t>
  </si>
  <si>
    <t>A</t>
  </si>
  <si>
    <t>Esperas y coordinación previstas. Validar en terreno.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</si>
  <si>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</si>
  <si>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</si>
  <si>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</si>
  <si>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</si>
  <si>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</si>
  <si>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</si>
  <si>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</si>
  <si>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</si>
  <si>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</si>
  <si>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</si>
  <si>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</si>
  <si>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</si>
  <si>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</si>
  <si>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</si>
  <si>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</si>
  <si>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</si>
  <si>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</si>
  <si>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</si>
  <si>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</si>
  <si>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</si>
  <si>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</si>
  <si>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ANEXO · PARÁMETROS, FUENTES Y SUPUESTOS DEL ES3</t>
  </si>
  <si>
    <t>Variable</t>
  </si>
  <si>
    <t>Valor</t>
  </si>
  <si>
    <t>Criterio / fuente</t>
  </si>
  <si>
    <t>Estado</t>
  </si>
  <si>
    <t>Observación</t>
  </si>
  <si>
    <t>Inicio del programa</t>
  </si>
  <si>
    <t>fecha</t>
  </si>
  <si>
    <t>Usuario: 02-11-2026</t>
  </si>
  <si>
    <t>Definido</t>
  </si>
  <si>
    <t>El inicio contractual corresponde al acta de entrega de terreno.</t>
  </si>
  <si>
    <t>Plazo mínimo</t>
  </si>
  <si>
    <t>días corridos</t>
  </si>
  <si>
    <t>BAE, numeral 1.7, PDF pág. 6</t>
  </si>
  <si>
    <t>Documentado</t>
  </si>
  <si>
    <t>No equivale a un plazo máximo.</t>
  </si>
  <si>
    <t>Presupuesto municipal</t>
  </si>
  <si>
    <t>CLP con IVA</t>
  </si>
  <si>
    <t>BAE, numeral 1.6, PDF pág. 6</t>
  </si>
  <si>
    <t>Techo económico de la oferta.</t>
  </si>
  <si>
    <t>IVA</t>
  </si>
  <si>
    <t>%</t>
  </si>
  <si>
    <t>Guía paso 6 y BAE PDF pág. 17</t>
  </si>
  <si>
    <t>Los costos de control se comparan sin IVA.</t>
  </si>
  <si>
    <t>Gastos generales</t>
  </si>
  <si>
    <t>% CD</t>
  </si>
  <si>
    <t>Itemizado municipal: GG 15%</t>
  </si>
  <si>
    <t>Referencia</t>
  </si>
  <si>
    <t>Se conserva la tasa del formulario.</t>
  </si>
  <si>
    <t>Utilidad ofertada</t>
  </si>
  <si>
    <t>Estimado</t>
  </si>
  <si>
    <t>Se reduce respecto al 15% del formulario municipal.</t>
  </si>
  <si>
    <t>Utilidad del formulario</t>
  </si>
  <si>
    <t>Itemizado municipal: utilidad 15%</t>
  </si>
  <si>
    <t>Sirve para comparar el precio con igual costo directo.</t>
  </si>
  <si>
    <t>Retención de garantía</t>
  </si>
  <si>
    <t>% neto EEPP</t>
  </si>
  <si>
    <t>Anticipo</t>
  </si>
  <si>
    <t>% neto</t>
  </si>
  <si>
    <t>Sin anticipo en el escenario base</t>
  </si>
  <si>
    <t>Supuesto</t>
  </si>
  <si>
    <t>Devolución proporcional si se activa.</t>
  </si>
  <si>
    <t>Cobro después de conformidad</t>
  </si>
  <si>
    <t>días hábiles</t>
  </si>
  <si>
    <t>BAE, numeral 55, PDF pág. 65</t>
  </si>
  <si>
    <t>Calendario hábil simplificado lunes a viernes más feriados listados.</t>
  </si>
  <si>
    <t>Recepción conforme tras presentación</t>
  </si>
  <si>
    <t>Supuesto de revisión ITO</t>
  </si>
  <si>
    <t>No es un plazo contractual acreditado.</t>
  </si>
  <si>
    <t>Reserva mínima último EEPP</t>
  </si>
  <si>
    <t>% contrato</t>
  </si>
  <si>
    <t>BAE, numeral 54, PDF pág. 64</t>
  </si>
  <si>
    <t>Se limita facturación parcial acumulada al 90%.</t>
  </si>
  <si>
    <t>Saldo inicial de caja</t>
  </si>
  <si>
    <t>CLP</t>
  </si>
  <si>
    <t>Escenario sin aporte inicial</t>
  </si>
  <si>
    <t>El déficit máximo determina capital requerido.</t>
  </si>
  <si>
    <t>Materiales al contado</t>
  </si>
  <si>
    <t>% materiales</t>
  </si>
  <si>
    <t>Proyección comercial</t>
  </si>
  <si>
    <t>El saldo se paga al mes siguiente.</t>
  </si>
  <si>
    <t>Materiales</t>
  </si>
  <si>
    <t>Distribución simplificada de costos</t>
  </si>
  <si>
    <t>No es un análisis de precios unitarios validado.</t>
  </si>
  <si>
    <t>Mano de obra y leyes sociales</t>
  </si>
  <si>
    <t>Pago al cierre mensual; sin IVA.</t>
  </si>
  <si>
    <t>Subcontratos</t>
  </si>
  <si>
    <t>Pago al mes siguiente.</t>
  </si>
  <si>
    <t>Equipos y arriendos</t>
  </si>
  <si>
    <t>Pago al contado.</t>
  </si>
  <si>
    <t>GG afectos a IVA</t>
  </si>
  <si>
    <t>% GG</t>
  </si>
  <si>
    <t>Resto: remuneraciones y conceptos no gravados del modelo.</t>
  </si>
  <si>
    <t>Fecha corte control terminaciones</t>
  </si>
  <si>
    <t>Los datos de avance real y costo incurrido son ilustrativos.</t>
  </si>
  <si>
    <t>Alerta preventiva</t>
  </si>
  <si>
    <t>% sobrecosto</t>
  </si>
  <si>
    <t>Guía paso 12</t>
  </si>
  <si>
    <t>Criterio</t>
  </si>
  <si>
    <t>Sobrecosto=(CR-VG)/VG; normal &lt;=0%, preventiva &lt;=5%.</t>
  </si>
  <si>
    <t>Retraso devolución retención</t>
  </si>
  <si>
    <t>Supuesto financiero</t>
  </si>
  <si>
    <t>Fuentes: Guía paso a paso (págs. 1-4); 5-PPTO..xlsx (140 partidas, cantidades y GG/utilidad); BAE numerales 1.6, 1.7, 54 y 55. Precios de oferta referenciales, no cotizaciones vinculantes.</t>
  </si>
  <si>
    <t>Referencia comercial</t>
  </si>
  <si>
    <t>Precio observado</t>
  </si>
  <si>
    <t>Tratamiento</t>
  </si>
  <si>
    <t>Consulta</t>
  </si>
  <si>
    <t>Enlace</t>
  </si>
  <si>
    <t>Perfil C 60x20x0,85 de 2,4 m</t>
  </si>
  <si>
    <t>CLP/un con IVA</t>
  </si>
  <si>
    <t>Referencia de material, no sistema instalado</t>
  </si>
  <si>
    <t>22-09-2026</t>
  </si>
  <si>
    <t>https://www.sodimac.cl/sodimac-cl/lista/CATG10931/Perfiles-Metalcon</t>
  </si>
  <si>
    <t>Yeso cartón RH 12,5 mm 1,20x2,40</t>
  </si>
  <si>
    <t>CLP/plancha</t>
  </si>
  <si>
    <t>Precio mayorista publicado; referencia</t>
  </si>
  <si>
    <t>https://www.sodimac.cl/sodimac-cl/b/volcanita-rh-12-5</t>
  </si>
  <si>
    <t>OSB 11,1 mm 1,22x2,44</t>
  </si>
  <si>
    <t>Especificación; precio depende de tienda</t>
  </si>
  <si>
    <t>https://www.sodimac.cl/sodimac-cl/articulo/110291060/Tablero-OSB-11.1-mm-122x244-cm?exp=so_com</t>
  </si>
  <si>
    <t>Los P.U. instalados incorporan provisión, flete local, mano de obra, equipos y merma estimada. Se convierten a neto antes de sumar GG, utilidad e IVA; no duplicar suministro y colocación cuando el itemizado los separa.</t>
  </si>
  <si>
    <t>Feriado calendario de cobro</t>
  </si>
  <si>
    <t>Fecha</t>
  </si>
  <si>
    <t>Tipo</t>
  </si>
  <si>
    <t>Uso</t>
  </si>
  <si>
    <t>Fuente / alcance</t>
  </si>
  <si>
    <t>Feriado considerado</t>
  </si>
  <si>
    <t>Calendario modelo</t>
  </si>
  <si>
    <t>Cálculo de cobro</t>
  </si>
  <si>
    <t>Revisar</t>
  </si>
  <si>
    <t>Agregar feriados extraordinarios si corresponde</t>
  </si>
  <si>
    <t>COBERTURA DE LA GUÍA HASTA EL PASO 12</t>
  </si>
  <si>
    <t>Paso</t>
  </si>
  <si>
    <t>Indicador ES3</t>
  </si>
  <si>
    <t>Hoja</t>
  </si>
  <si>
    <t>Contenido incorporado</t>
  </si>
  <si>
    <t>Dato pendiente de validación</t>
  </si>
  <si>
    <t>1</t>
  </si>
  <si>
    <t>01 / 02</t>
  </si>
  <si>
    <t>Organigrama y roles</t>
  </si>
  <si>
    <t>Conservado</t>
  </si>
  <si>
    <t>2</t>
  </si>
  <si>
    <t>03</t>
  </si>
  <si>
    <t>Cuadrillas, cálculo y relación de duraciones</t>
  </si>
  <si>
    <t>Desarrollado</t>
  </si>
  <si>
    <t>3</t>
  </si>
  <si>
    <t>04</t>
  </si>
  <si>
    <t>Tabla completa y red específica obra gruesa</t>
  </si>
  <si>
    <t>Liberaciones y recursos de terreno</t>
  </si>
  <si>
    <t>4</t>
  </si>
  <si>
    <t>06</t>
  </si>
  <si>
    <t>PERT completo y sector terminaciones</t>
  </si>
  <si>
    <t>Tres tiempos estimados, no muestra estadística</t>
  </si>
  <si>
    <t>5</t>
  </si>
  <si>
    <t>05</t>
  </si>
  <si>
    <t>Gantt completo con barras condicionales</t>
  </si>
  <si>
    <t>Acta real de entrega de terreno</t>
  </si>
  <si>
    <t>6</t>
  </si>
  <si>
    <t>07</t>
  </si>
  <si>
    <t>140 partidas, GG, utilidad, IVA y oferta inferior</t>
  </si>
  <si>
    <t>Cotizaciones y cubicación corroborada</t>
  </si>
  <si>
    <t>7</t>
  </si>
  <si>
    <t>7-8</t>
  </si>
  <si>
    <t>08</t>
  </si>
  <si>
    <t>Curvas S físicas y financieras con tablas</t>
  </si>
  <si>
    <t>Avance real no suministrado</t>
  </si>
  <si>
    <t>8</t>
  </si>
  <si>
    <t>9</t>
  </si>
  <si>
    <t>09</t>
  </si>
  <si>
    <t>Flujo mensual, cobros, pagos y capital</t>
  </si>
  <si>
    <t>Fechas de conformidad/decreto y retención</t>
  </si>
  <si>
    <t>10</t>
  </si>
  <si>
    <t>Compromisos diarios primeras dos semanas</t>
  </si>
  <si>
    <t>Liberar restricciones antes de ejecutar</t>
  </si>
  <si>
    <t>11</t>
  </si>
  <si>
    <t>EEPP obra gruesa: cantidad, valorización y liquidación</t>
  </si>
  <si>
    <t>Proyectado</t>
  </si>
  <si>
    <t>Mediciones certificadas</t>
  </si>
  <si>
    <t>12</t>
  </si>
  <si>
    <t>Nueve eventos externos, valoración y responsables</t>
  </si>
  <si>
    <t>Evaluación inicial con equipo de obra</t>
  </si>
  <si>
    <t>13</t>
  </si>
  <si>
    <t>PP, CR, VG, VC, IRC y alertas</t>
  </si>
  <si>
    <t>Simulación</t>
  </si>
  <si>
    <t>CPM DE OBRA GRUESA - ES3 IND. 3</t>
  </si>
  <si>
    <t>Red sectorial autónoma: día 0 local, 70.00 días. Entradas externas D depende de B se conservan en la red total, no en esta subred. No sumar su duración al plazo total.</t>
  </si>
  <si>
    <t>Lectura: arriba IT (inicio temprano) / FT (término temprano); abajo ITa (inicio tardío) / FTa (término tardío). Rojo: ruta crítica. Azul: actividades con holgura.</t>
  </si>
  <si>
    <t>TABLA SECTORIAL - RUTA CRÍTICA D → E → F → G → I → J</t>
  </si>
  <si>
    <t>Nodo</t>
  </si>
  <si>
    <t>EDT</t>
  </si>
  <si>
    <t>Partida / paquete</t>
  </si>
  <si>
    <t>Predecesoras locales</t>
  </si>
  <si>
    <t>Duración (d)</t>
  </si>
  <si>
    <t>IT</t>
  </si>
  <si>
    <t>FT</t>
  </si>
  <si>
    <t>ITa</t>
  </si>
  <si>
    <t>FTa</t>
  </si>
  <si>
    <t>HT</t>
  </si>
  <si>
    <t>HL</t>
  </si>
  <si>
    <t>Crítica</t>
  </si>
  <si>
    <t>—</t>
  </si>
  <si>
    <t>FT = IT + duración. IT = máximo FT de las predecesoras. FTa = mínimo ITa de las sucesoras. ITa = FTa − duración. HT = ITa − IT. PERT usa te = (to + 4 tm + tp) / 6 sin redondear los cálculos. Las capturas son estáticas: regenerarlas después de cambiar entradas.</t>
  </si>
  <si>
    <t>CPM DEL PROYECTO COMPLETO - COMPLEMENTO DE COORDINACIÓN</t>
  </si>
  <si>
    <t>Plazo 150.00 días. Ruta crítica: A → B → D → E → F → G → I → J → L → Q → R → T → V. Se mantienen todas las entradas externas y frentes del proyecto.</t>
  </si>
  <si>
    <t>DESGLOSE DE COBERTURA Y TRAZABILIDAD POR PARTIDA</t>
  </si>
  <si>
    <t>Cada subpartida se ejecuta dentro de su paquete. No tiene duración individual calculada en el Paso 2. Los tiempos siguientes son del paquete, no un rendimiento propio.</t>
  </si>
  <si>
    <t>Código presupuesto</t>
  </si>
  <si>
    <t>Partida presupuestaria</t>
  </si>
  <si>
    <t>Cantidad</t>
  </si>
  <si>
    <t>Duración paquete</t>
  </si>
  <si>
    <t>IT paquete</t>
  </si>
  <si>
    <t>FT paquete</t>
  </si>
  <si>
    <t>ITa paquete</t>
  </si>
  <si>
    <t>FTa paquete</t>
  </si>
  <si>
    <t>HT paquete</t>
  </si>
  <si>
    <t>Crítica paquete</t>
  </si>
  <si>
    <t>PASO 3 · MALLA CPM Y RUTA CRÍTICA · ES3 IND. 3</t>
  </si>
  <si>
    <t>Construcción Sede Social El Bosque | Andacollo | Red AON con frentes paralelos y convergencias</t>
  </si>
  <si>
    <t>Cálculo hacia adelante y atrás. IT: inicio temprano; FT: término temprano; ITa: inicio tardío; FTa: término tardío. Vista específica de la rúbrica y desglose: 04A_CPM_Mallas.</t>
  </si>
  <si>
    <t>Predecesoras</t>
  </si>
  <si>
    <t>Holgura Total</t>
  </si>
  <si>
    <t>Holgura Libre</t>
  </si>
  <si>
    <t>Sucesoras</t>
  </si>
  <si>
    <t>1.1</t>
  </si>
  <si>
    <t>B, C</t>
  </si>
  <si>
    <t>1.2</t>
  </si>
  <si>
    <t>1.3</t>
  </si>
  <si>
    <t>FIN</t>
  </si>
  <si>
    <t>2.1</t>
  </si>
  <si>
    <t>2.2</t>
  </si>
  <si>
    <t>F, N</t>
  </si>
  <si>
    <t>2.3</t>
  </si>
  <si>
    <t>2.4</t>
  </si>
  <si>
    <t>H, I, K</t>
  </si>
  <si>
    <t>2.5</t>
  </si>
  <si>
    <t>2.6</t>
  </si>
  <si>
    <t>J, L</t>
  </si>
  <si>
    <t>2.7</t>
  </si>
  <si>
    <t>L, U</t>
  </si>
  <si>
    <t>2.8</t>
  </si>
  <si>
    <t>L, M, Q, U</t>
  </si>
  <si>
    <t>3.1</t>
  </si>
  <si>
    <t>H - I - J - K</t>
  </si>
  <si>
    <t>P, Q</t>
  </si>
  <si>
    <t>3.2</t>
  </si>
  <si>
    <t>3.3</t>
  </si>
  <si>
    <t>3.4</t>
  </si>
  <si>
    <t>M - N</t>
  </si>
  <si>
    <t>3.5</t>
  </si>
  <si>
    <t>L - O</t>
  </si>
  <si>
    <t>4.1</t>
  </si>
  <si>
    <t>L - K</t>
  </si>
  <si>
    <t>R, S</t>
  </si>
  <si>
    <t>4.2</t>
  </si>
  <si>
    <t>4.3</t>
  </si>
  <si>
    <t>4.4</t>
  </si>
  <si>
    <t>R - S</t>
  </si>
  <si>
    <t>4.5</t>
  </si>
  <si>
    <t>J - K</t>
  </si>
  <si>
    <t>4.6</t>
  </si>
  <si>
    <t>T - U - P</t>
  </si>
  <si>
    <t>Fin contractual del proyecto</t>
  </si>
  <si>
    <t>SÍ</t>
  </si>
  <si>
    <t>RESULTADOS CPM</t>
  </si>
  <si>
    <t>Duración calculada (días)</t>
  </si>
  <si>
    <t>Ruta crítica: A - B - D - E - F - G - I - J - L - Q - R - T - V</t>
  </si>
  <si>
    <t>Actividades críticas</t>
  </si>
  <si>
    <t>Se conserva la red del avance y la imagen generada por la aplicación del usuario. C es una rama terminal del programa. La tabla usa IT, FT, ITa y FTa en español.</t>
  </si>
  <si>
    <t>Lectura: C, H, K, M, N, O, P, S y U forman frentes paralelos o ramas convergentes. El plazo final queda gobernado por la cadena crítica A-B-D-E-F-G-I-J-L-Q-R-T-V y alcanza exactamente 150 días corridos.</t>
  </si>
  <si>
    <t>Fuente: precedencias y duraciones de planificación definidas para cumplir el mínimo contractual indicado por la Municipalidad de Andacollo. Deben validarse con antecedentes contractuales, recursos, rendimientos y secuencia definitiva de obra.</t>
  </si>
  <si>
    <t>CPM ESPECÍFICO DE OBRA GRUESA | PASO 3</t>
  </si>
  <si>
    <t>Duración</t>
  </si>
  <si>
    <t>Predecesoras internas</t>
  </si>
  <si>
    <t>Inicio del sector</t>
  </si>
  <si>
    <t>Duración del sector</t>
  </si>
  <si>
    <t>MALLA NODAL DE OBRA GRUESA (TIEMPOS EN DÍAS)</t>
  </si>
  <si>
    <t>→</t>
  </si>
  <si>
    <t>↓ G se abre en H, I, K</t>
  </si>
  <si>
    <t>←</t>
  </si>
  <si>
    <t>J → FIN</t>
  </si>
  <si>
    <t>H → FIN</t>
  </si>
  <si>
    <t>K → FIN</t>
  </si>
  <si>
    <t>Conexiones: D→E→F→G; G→H; G→I→J; G→K; H/J/K→FIN. Rojo identifica holgura cero. Los valores nodales están vinculados a la tabla del sector.</t>
  </si>
  <si>
    <t>PERT DE TERMINACIONES - ES3 IND. 4</t>
  </si>
  <si>
    <t>Red sectorial autónoma: día 0 local, 57.50 días. Entradas externas Q depende de L, K; U depende de J, K; V depende de P se conservan en la red total, no en esta subred. No sumar su duración al plazo total.</t>
  </si>
  <si>
    <t>TABLA SECTORIAL - RUTA CRÍTICA Q → R → T → V</t>
  </si>
  <si>
    <t>T, U</t>
  </si>
  <si>
    <t>PERT DEL PROYECTO COMPLETO - COMPLEMENTO DE COORDINACIÓN</t>
  </si>
  <si>
    <t>Plazo 155.17 días. Ruta crítica: A → B → D → E → F → G → I → J → L → Q → R → T → V. Se mantienen todas las entradas externas y frentes del proyecto.</t>
  </si>
  <si>
    <t>PASO 4 · MALLA PERT PROBABILÍSTICA · ES3 IND. 4</t>
  </si>
  <si>
    <t>Estimaciones de tres puntos para riesgos reales de obra: suministro, clima, liberaciones, interferencias, retrabajos y recepción.</t>
  </si>
  <si>
    <t>te = (to + 4 tm + tp) / 6; varianza = ((tp − to) / 6)². IT/FT: inicio/término temprano; ITa/FTa: inicio/término tardío. Malla exigida de terminaciones y desglose: 06A_PERT_Mallas.</t>
  </si>
  <si>
    <t>Optimista (to)</t>
  </si>
  <si>
    <t>Más probable (tm)</t>
  </si>
  <si>
    <t>Pesimista (tp)</t>
  </si>
  <si>
    <t>te esperado</t>
  </si>
  <si>
    <t>Varianza</t>
  </si>
  <si>
    <t>Desv. estándar</t>
  </si>
  <si>
    <t>Holgura</t>
  </si>
  <si>
    <t>Riesgo dominante</t>
  </si>
  <si>
    <t>Montaje de faenas y logística</t>
  </si>
  <si>
    <t>Disponibilidad topográfica</t>
  </si>
  <si>
    <t>Conexiones provisorias y permisos</t>
  </si>
  <si>
    <t>Sello de excavación / napa</t>
  </si>
  <si>
    <t>Humedad y compactación</t>
  </si>
  <si>
    <t>Curado y liberación de hormigón</t>
  </si>
  <si>
    <t>Acero, moldajes e inspección</t>
  </si>
  <si>
    <t>Clima y curado</t>
  </si>
  <si>
    <t>Suministro y montaje de acero</t>
  </si>
  <si>
    <t>Viento y sellos de cubierta</t>
  </si>
  <si>
    <t>Interferencias de modulación</t>
  </si>
  <si>
    <t>Interferencias y pruebas de continuidad</t>
  </si>
  <si>
    <t>Materiales y trazado de redes</t>
  </si>
  <si>
    <t>Pendientes, lluvias y pruebas</t>
  </si>
  <si>
    <t>Disponibilidad de artefactos</t>
  </si>
  <si>
    <t>Observaciones de inspección</t>
  </si>
  <si>
    <t>Disponibilidad de cuadrillas</t>
  </si>
  <si>
    <t>Secuencia de recintos</t>
  </si>
  <si>
    <t>Curado, nivelación y protección</t>
  </si>
  <si>
    <t>Número de manos y clima</t>
  </si>
  <si>
    <t>Fabricación y despacho</t>
  </si>
  <si>
    <t>Punch list y recepción</t>
  </si>
  <si>
    <t>Fin esperado</t>
  </si>
  <si>
    <t>Plazo contractual</t>
  </si>
  <si>
    <t>RESULTADOS PERT Y DECISIÓN DE PLAZO</t>
  </si>
  <si>
    <t>Indicador</t>
  </si>
  <si>
    <t>Resultado</t>
  </si>
  <si>
    <t>Ruta crítica PERT esperada</t>
  </si>
  <si>
    <t>Plazo determinístico contractual</t>
  </si>
  <si>
    <t>días</t>
  </si>
  <si>
    <t>Plan base cumple el mínimo</t>
  </si>
  <si>
    <t>A → B → D → E → F → G → I → J → L → Q → R → T → V</t>
  </si>
  <si>
    <t>Plazo esperado PERT</t>
  </si>
  <si>
    <t>Promedio ponderado con incertidumbre</t>
  </si>
  <si>
    <t>Desviación estándar ruta crítica</t>
  </si>
  <si>
    <t>Variabilidad acumulada</t>
  </si>
  <si>
    <t>Probabilidad aproximada de terminar ≤ 150</t>
  </si>
  <si>
    <t>0 a 1</t>
  </si>
  <si>
    <t>Probabilidad teórica de término ≤150; 150 es mínimo, no máximo contractual.</t>
  </si>
  <si>
    <t>La aproximación normal usa la ruta crítica esperada y supone independencia. Los tiempos son estimaciones de planificación, no frecuencias observadas. Eventos compartidos pueden correlacionar atrasos.</t>
  </si>
  <si>
    <t>PERT ESPECÍFICO DE TERMINACIONES | PASO 4</t>
  </si>
  <si>
    <t>T - U</t>
  </si>
  <si>
    <t>MALLA NODAL PERT DE TERMINACIONES</t>
  </si>
  <si>
    <t>Q ↓ S</t>
  </si>
  <si>
    <t>S → T</t>
  </si>
  <si>
    <t>U → V</t>
  </si>
  <si>
    <t>Conexiones: Q→R y Q→S; R/S→T; T/U→V. U es rama paralela con liberación externa. La red específica mide el sector; no sustituye las fechas del programa general.</t>
  </si>
  <si>
    <t>PASO 5 · CARTA GANTT MAESTRA · ES3 IND. 5</t>
  </si>
  <si>
    <t>Inicio 02-11-2026. Las fechas se enlazan al CPM. Días corridos incluyen fines de semana; no se asume trabajo diario de cada persona.</t>
  </si>
  <si>
    <t>Inicio del plan</t>
  </si>
  <si>
    <t>Duración total</t>
  </si>
  <si>
    <t>Término</t>
  </si>
  <si>
    <t>Nombre de actividad</t>
  </si>
  <si>
    <t>Fecha inicio</t>
  </si>
  <si>
    <t>Fecha fin</t>
  </si>
  <si>
    <t>Crítica CPM</t>
  </si>
  <si>
    <t>Control / frente</t>
  </si>
  <si>
    <t>Programación por frente paralelo</t>
  </si>
  <si>
    <t>RESUMEN POR MACRO-ETAPA</t>
  </si>
  <si>
    <t>Intervalo (d)</t>
  </si>
  <si>
    <t>Peso de referencia</t>
  </si>
  <si>
    <t>Etapas solapadas; no sumar sus intervalos.</t>
  </si>
  <si>
    <t>PASO 6 · PRESUPUESTO DETALLADO Y COMPENSADO · ES3 IND. 6</t>
  </si>
  <si>
    <t>PRESUPUESTO DETALLADO Y COMPENSADO</t>
  </si>
  <si>
    <t>Sede Social El Bosque · Grupo 4 · 140 partidas · montos CLP · factor único aplicado a cada precio unitario</t>
  </si>
  <si>
    <t>FACTOR DE COMPENSACIÓN</t>
  </si>
  <si>
    <t>(1 + GG 15% + utilidad 10%) × (1 + IVA 19%)</t>
  </si>
  <si>
    <t>PRESUPUESTO NORMAL · COSTO DIRECTO NETO</t>
  </si>
  <si>
    <t>PRESUPUESTO COMPENSADO · PRECIO FINAL CON IVA</t>
  </si>
  <si>
    <t>P. unitario normal neto</t>
  </si>
  <si>
    <t>Subtotal normal neto</t>
  </si>
  <si>
    <t>P. unitario compensado</t>
  </si>
  <si>
    <t>Subtotal compensado</t>
  </si>
  <si>
    <t>RESUMEN DEL COSTO NORMAL</t>
  </si>
  <si>
    <t>RESULTADO COMPENSADO</t>
  </si>
  <si>
    <t>Costo directo neto</t>
  </si>
  <si>
    <t>Total compensado</t>
  </si>
  <si>
    <t>Gastos generales (15%)</t>
  </si>
  <si>
    <t>Factor aplicado</t>
  </si>
  <si>
    <t>Utilidad ofertada (10%)</t>
  </si>
  <si>
    <t>Diferencia con presupuesto ES3</t>
  </si>
  <si>
    <t>Subtotal neto</t>
  </si>
  <si>
    <t>IVA (19%)</t>
  </si>
  <si>
    <t>Ahorro de la propuesta</t>
  </si>
  <si>
    <t>TOTAL DE LA OFERTA</t>
  </si>
  <si>
    <t>Ahorro porcentual</t>
  </si>
  <si>
    <t>Método: precio unitario compensado = precio unitario normal neto × factor. El subtotal se obtiene multiplicando por la cantidad.</t>
  </si>
  <si>
    <t>PASO 6 | PRESUPUESTO DETALLADO Y OFERTA COMPENSADA</t>
  </si>
  <si>
    <t>Cantidades: 5-PPTO..xlsx. Precios instalados estimados en CLP, orientados a una oferta competitiva; no son precios oficiales. GG 15%; utilidad propuesta 10% frente a 15% del formulario.</t>
  </si>
  <si>
    <t>Vista base del presupuesto, incorporada en esta misma hoja.</t>
  </si>
  <si>
    <t>Código municipal</t>
  </si>
  <si>
    <t>Act. CPM</t>
  </si>
  <si>
    <t>Partida / alcance</t>
  </si>
  <si>
    <t>P.U. ref. con IVA</t>
  </si>
  <si>
    <t>P.U. neto</t>
  </si>
  <si>
    <t>Costo directo</t>
  </si>
  <si>
    <t>Venta neta</t>
  </si>
  <si>
    <t>Inicio plan</t>
  </si>
  <si>
    <t>Fin plan</t>
  </si>
  <si>
    <t>Fila fuente / pago</t>
  </si>
  <si>
    <t>A.1.1/a)</t>
  </si>
  <si>
    <t>Oficina (con servicios básicos)</t>
  </si>
  <si>
    <t>UNI</t>
  </si>
  <si>
    <t>PPTO fila 11</t>
  </si>
  <si>
    <t>A.1.1/b)</t>
  </si>
  <si>
    <t>Bodega de Materiales</t>
  </si>
  <si>
    <t>PPTO fila 12</t>
  </si>
  <si>
    <t>A.1.1/c)</t>
  </si>
  <si>
    <t>Servicios higiénicos tipo químicos</t>
  </si>
  <si>
    <t>PPTO fila 13</t>
  </si>
  <si>
    <t>A.1.1/d)</t>
  </si>
  <si>
    <t>Comedor</t>
  </si>
  <si>
    <t>M2</t>
  </si>
  <si>
    <t>PPTO fila 14</t>
  </si>
  <si>
    <t>A.1.2</t>
  </si>
  <si>
    <t>CIERRE PROVISORIO</t>
  </si>
  <si>
    <t>ML</t>
  </si>
  <si>
    <t>PPTO fila 15</t>
  </si>
  <si>
    <t>A.1.3</t>
  </si>
  <si>
    <t>LETRERO DE OBRA</t>
  </si>
  <si>
    <t>PPTO fila 16</t>
  </si>
  <si>
    <t>A.2.1</t>
  </si>
  <si>
    <t>Limpieza y despeje de Terreno</t>
  </si>
  <si>
    <t>PPTO fila 18</t>
  </si>
  <si>
    <t>A.2.2</t>
  </si>
  <si>
    <t>Replanteo, trazado y niveles</t>
  </si>
  <si>
    <t>PPTO fila 19</t>
  </si>
  <si>
    <t>B.1.1.1</t>
  </si>
  <si>
    <t>Excavaciones</t>
  </si>
  <si>
    <t>M3</t>
  </si>
  <si>
    <t>PPTO fila 24</t>
  </si>
  <si>
    <t>B.1.1.2</t>
  </si>
  <si>
    <t>Emplantillado</t>
  </si>
  <si>
    <t>PPTO fila 25</t>
  </si>
  <si>
    <t>B.1.1.3</t>
  </si>
  <si>
    <t>Cimientos</t>
  </si>
  <si>
    <t>PPTO fila 26</t>
  </si>
  <si>
    <t>B.1.2.1</t>
  </si>
  <si>
    <t>Preparación de la subrasante</t>
  </si>
  <si>
    <t>PPTO fila 28</t>
  </si>
  <si>
    <t>B.1.2.2</t>
  </si>
  <si>
    <t>Base Estabilizada e=8cm</t>
  </si>
  <si>
    <t>PPTO fila 29</t>
  </si>
  <si>
    <t>B.1.2.3</t>
  </si>
  <si>
    <t>Impermeabilización film de Polietileno e=0,10mm</t>
  </si>
  <si>
    <t>PPTO fila 30</t>
  </si>
  <si>
    <t>B.1.2.4</t>
  </si>
  <si>
    <t>Cama de Ripio e=8cm</t>
  </si>
  <si>
    <t>PPTO fila 31</t>
  </si>
  <si>
    <t>B.1.2.5</t>
  </si>
  <si>
    <t>Malla Acma C-92</t>
  </si>
  <si>
    <t>PPTO fila 32</t>
  </si>
  <si>
    <t>B.1.2.6</t>
  </si>
  <si>
    <t>Radier e= 7cm</t>
  </si>
  <si>
    <t>PPTO fila 33</t>
  </si>
  <si>
    <t>B.1.3.1</t>
  </si>
  <si>
    <t>Estabilizado Compactado e=20cm</t>
  </si>
  <si>
    <t>PPTO fila 35</t>
  </si>
  <si>
    <t>B.1.3.2</t>
  </si>
  <si>
    <t>Ripio Compactado e=10cm</t>
  </si>
  <si>
    <t>PPTO fila 36</t>
  </si>
  <si>
    <t>B.1.3.3</t>
  </si>
  <si>
    <t>Polietileno e=0,15mm</t>
  </si>
  <si>
    <t>PPTO fila 37</t>
  </si>
  <si>
    <t>B.1.3.4</t>
  </si>
  <si>
    <t>Radier e=10cm</t>
  </si>
  <si>
    <t>PPTO fila 38</t>
  </si>
  <si>
    <t>B.1.4.1</t>
  </si>
  <si>
    <t>Estructura de Metalcon en Muros</t>
  </si>
  <si>
    <t>PPTO fila 40</t>
  </si>
  <si>
    <t>B.1.4.2</t>
  </si>
  <si>
    <t>Planchas de OSB e=11.1mm</t>
  </si>
  <si>
    <t>PPTO fila 41</t>
  </si>
  <si>
    <t>B.1.4.3</t>
  </si>
  <si>
    <t>Forro Exterior</t>
  </si>
  <si>
    <t>PPTO fila 42</t>
  </si>
  <si>
    <t>B.1.4.4</t>
  </si>
  <si>
    <t>Forro Interior Volcanita y Aleros Exteriores</t>
  </si>
  <si>
    <t>PPTO fila 43</t>
  </si>
  <si>
    <t>B.1.4.5</t>
  </si>
  <si>
    <t>Forro Interior Fibrocemento</t>
  </si>
  <si>
    <t>PPTO fila 44</t>
  </si>
  <si>
    <t>B.1.5.1</t>
  </si>
  <si>
    <t>Cerchas y Costaneras de Acero Galvanizado</t>
  </si>
  <si>
    <t>PPTO fila 46</t>
  </si>
  <si>
    <t>B.1.6.1</t>
  </si>
  <si>
    <t>Aislación Papel Impermeabilizante</t>
  </si>
  <si>
    <t>PPTO fila 48</t>
  </si>
  <si>
    <t>B.1.6.2</t>
  </si>
  <si>
    <t>Planchas OSB e=11.1mm</t>
  </si>
  <si>
    <t>PPTO fila 49</t>
  </si>
  <si>
    <t>B.1.6.3</t>
  </si>
  <si>
    <t>Cubierta Onda Estándar</t>
  </si>
  <si>
    <t>PPTO fila 50</t>
  </si>
  <si>
    <t>B.2.1.1</t>
  </si>
  <si>
    <t>Aislante Térmico Para Muros</t>
  </si>
  <si>
    <t>PPTO fila 53</t>
  </si>
  <si>
    <t>B.2.1.2</t>
  </si>
  <si>
    <t>Aislante Térmico Para Cielo</t>
  </si>
  <si>
    <t>PPTO fila 54</t>
  </si>
  <si>
    <t>B.2.1.3</t>
  </si>
  <si>
    <t>Impermeabilización Bajo Pavimentos</t>
  </si>
  <si>
    <t>PPTO fila 55</t>
  </si>
  <si>
    <t>B.2.2/a)</t>
  </si>
  <si>
    <t>Yeso Cartón RH</t>
  </si>
  <si>
    <t>PPTO fila 57</t>
  </si>
  <si>
    <t>B.2.3/a)</t>
  </si>
  <si>
    <t>Yeso Cartón</t>
  </si>
  <si>
    <t>PPTO fila 59</t>
  </si>
  <si>
    <t>B.2.4/a)</t>
  </si>
  <si>
    <t>Forros</t>
  </si>
  <si>
    <t>PPTO fila 61</t>
  </si>
  <si>
    <t>B.2.4/b)</t>
  </si>
  <si>
    <t>Canales</t>
  </si>
  <si>
    <t>PPTO fila 62</t>
  </si>
  <si>
    <t>B.2.4/c)</t>
  </si>
  <si>
    <t>Bajadas</t>
  </si>
  <si>
    <t>PPTO fila 63</t>
  </si>
  <si>
    <t>B.2.4/d)</t>
  </si>
  <si>
    <t>Salida Ventilaciones</t>
  </si>
  <si>
    <t>PPTO fila 64</t>
  </si>
  <si>
    <t>B.2.5.1</t>
  </si>
  <si>
    <t>Cerámicos Muros</t>
  </si>
  <si>
    <t>PPTO fila 66</t>
  </si>
  <si>
    <t>B.2.5.2</t>
  </si>
  <si>
    <t>Cerámicos Pisos</t>
  </si>
  <si>
    <t>PPTO fila 67</t>
  </si>
  <si>
    <t>B.2.6.1</t>
  </si>
  <si>
    <t>Pintura Puertas Exteriores Esmalte Sintético</t>
  </si>
  <si>
    <t>PPTO fila 69</t>
  </si>
  <si>
    <t>B.2.6.2</t>
  </si>
  <si>
    <t>Pintura Interior</t>
  </si>
  <si>
    <t>PPTO fila 70</t>
  </si>
  <si>
    <t>B.2.7.1/a)</t>
  </si>
  <si>
    <t>P1 / Madera Puertas</t>
  </si>
  <si>
    <t>PPTO fila 73</t>
  </si>
  <si>
    <t>B.2.7.1/b)</t>
  </si>
  <si>
    <t>P2 / Madera Puertas</t>
  </si>
  <si>
    <t>PPTO fila 74</t>
  </si>
  <si>
    <t>B.2.7.1/c)</t>
  </si>
  <si>
    <t>P3 / Madera Puertas</t>
  </si>
  <si>
    <t>PPTO fila 75</t>
  </si>
  <si>
    <t>B.2.7.1/d)</t>
  </si>
  <si>
    <t>P4 / Madera Puertas</t>
  </si>
  <si>
    <t>PPTO fila 76</t>
  </si>
  <si>
    <t>B.2.7.2/a)</t>
  </si>
  <si>
    <t>P1 / Marcos</t>
  </si>
  <si>
    <t>PPTO fila 78</t>
  </si>
  <si>
    <t>B.2.7.2/b)</t>
  </si>
  <si>
    <t>P2 / Marcos</t>
  </si>
  <si>
    <t>PPTO fila 79</t>
  </si>
  <si>
    <t>B.2.7.2/c)</t>
  </si>
  <si>
    <t>P3 / Marcos</t>
  </si>
  <si>
    <t>PPTO fila 80</t>
  </si>
  <si>
    <t>B.2.7.2/d)</t>
  </si>
  <si>
    <t>P4 / Marcos</t>
  </si>
  <si>
    <t>PPTO fila 81</t>
  </si>
  <si>
    <t>B.2.8/a)</t>
  </si>
  <si>
    <t>Bisagras</t>
  </si>
  <si>
    <t>PPTO fila 83</t>
  </si>
  <si>
    <t>B.2.8/b)</t>
  </si>
  <si>
    <t>Topes de Goma</t>
  </si>
  <si>
    <t>PPTO fila 84</t>
  </si>
  <si>
    <t>B.2.8/c)</t>
  </si>
  <si>
    <t>Cerraduras</t>
  </si>
  <si>
    <t>PPTO fila 85</t>
  </si>
  <si>
    <t>B.2.8/d)</t>
  </si>
  <si>
    <t>Picaporte de Uñeta</t>
  </si>
  <si>
    <t>PPTO fila 86</t>
  </si>
  <si>
    <t>B.2.9.1</t>
  </si>
  <si>
    <t>Ventanas Con Marco De Aluminio Blanco</t>
  </si>
  <si>
    <t>PPTO fila 88</t>
  </si>
  <si>
    <t>B.2.9.2</t>
  </si>
  <si>
    <t>Quincallería</t>
  </si>
  <si>
    <t>PPTO fila 89</t>
  </si>
  <si>
    <t>B.2.10</t>
  </si>
  <si>
    <t>PROTECCIONES METALICAS TIPO QUEBRAVISTA</t>
  </si>
  <si>
    <t>PPTO fila 90</t>
  </si>
  <si>
    <t>B.2.11</t>
  </si>
  <si>
    <t>CORNISAS</t>
  </si>
  <si>
    <t>PPTO fila 91</t>
  </si>
  <si>
    <t>C.1.1.1</t>
  </si>
  <si>
    <t>EMT Ø32mm</t>
  </si>
  <si>
    <t>PPTO fila 96</t>
  </si>
  <si>
    <t>C.1.1.2</t>
  </si>
  <si>
    <t>Conductor Concentrico 2x6mm2</t>
  </si>
  <si>
    <t>PPTO fila 97</t>
  </si>
  <si>
    <t>C.1.1.3</t>
  </si>
  <si>
    <t>Medidor BT1</t>
  </si>
  <si>
    <t>PPTO fila 98</t>
  </si>
  <si>
    <t>C.1.1.4</t>
  </si>
  <si>
    <t>Automaticos Saime 25 A</t>
  </si>
  <si>
    <t>PPTO fila 99</t>
  </si>
  <si>
    <t>C.1.1.5</t>
  </si>
  <si>
    <t>Caja proteccion empalme 500×300×250mm</t>
  </si>
  <si>
    <t>PPTO fila 100</t>
  </si>
  <si>
    <t>C.1.1.6</t>
  </si>
  <si>
    <t>Malla tierra de proteccion y servicio 2×2m</t>
  </si>
  <si>
    <t>PPTO fila 101</t>
  </si>
  <si>
    <t>C.1.2.1</t>
  </si>
  <si>
    <t>Tablero Metalico 1200x800x300mm</t>
  </si>
  <si>
    <t>PPTO fila 103</t>
  </si>
  <si>
    <t>C.1.2.4</t>
  </si>
  <si>
    <t>Automaticos 25A</t>
  </si>
  <si>
    <t>PPTO fila 104</t>
  </si>
  <si>
    <t>C.1.2.5</t>
  </si>
  <si>
    <t>Automaticos 16A</t>
  </si>
  <si>
    <t>PPTO fila 105</t>
  </si>
  <si>
    <t>C.1.2.6</t>
  </si>
  <si>
    <t>Automaticos 10A</t>
  </si>
  <si>
    <t>PPTO fila 106</t>
  </si>
  <si>
    <t>C.1.2.7</t>
  </si>
  <si>
    <t>P. Diferencial 2x25A</t>
  </si>
  <si>
    <t>PPTO fila 107</t>
  </si>
  <si>
    <t>C.1.3.1</t>
  </si>
  <si>
    <t>Conductor libre halógeno (EVA) 2.5MM</t>
  </si>
  <si>
    <t>PPTO fila 109</t>
  </si>
  <si>
    <t>C.1.3.2</t>
  </si>
  <si>
    <t>Tuberías libre halógeno 20MMx3MTS</t>
  </si>
  <si>
    <t>PPTO fila 110</t>
  </si>
  <si>
    <t>C.1.3.3</t>
  </si>
  <si>
    <t>Caja de derivación</t>
  </si>
  <si>
    <t>PPTO fila 111</t>
  </si>
  <si>
    <t>C.1.3.4</t>
  </si>
  <si>
    <t>Enchufe triple</t>
  </si>
  <si>
    <t>PPTO fila 112</t>
  </si>
  <si>
    <t>C.1.4.1</t>
  </si>
  <si>
    <t>Conductor libre halógeno (EVA) 1.5MM</t>
  </si>
  <si>
    <t>PPTO fila 114</t>
  </si>
  <si>
    <t>C.1.4.2</t>
  </si>
  <si>
    <t>Tubería libre halógeno 20MMx3 MTS</t>
  </si>
  <si>
    <t>PPTO fila 115</t>
  </si>
  <si>
    <t>C.1.4.3</t>
  </si>
  <si>
    <t>Cajas de derivación</t>
  </si>
  <si>
    <t>PPTO fila 116</t>
  </si>
  <si>
    <t>C.1.4.4</t>
  </si>
  <si>
    <t>Interruptor simple</t>
  </si>
  <si>
    <t>PPTO fila 117</t>
  </si>
  <si>
    <t>C.1.4.5</t>
  </si>
  <si>
    <t>Interruptor doble</t>
  </si>
  <si>
    <t>PPTO fila 118</t>
  </si>
  <si>
    <t>C.1.4.6</t>
  </si>
  <si>
    <t>Interruptor triple</t>
  </si>
  <si>
    <t>PPTO fila 119</t>
  </si>
  <si>
    <t>C.1.4.7/a)</t>
  </si>
  <si>
    <t>Plafón portalámpara SSHH</t>
  </si>
  <si>
    <t>PPTO fila 121</t>
  </si>
  <si>
    <t>C.1.4.7/b)</t>
  </si>
  <si>
    <t>Plafón portalámpara Cocina y Bodega</t>
  </si>
  <si>
    <t>PPTO fila 122</t>
  </si>
  <si>
    <t>C.1.4.7/c)</t>
  </si>
  <si>
    <t>Equipo Cielo sobrepuestos</t>
  </si>
  <si>
    <t>PPTO fila 123</t>
  </si>
  <si>
    <t>C.1.4.7/d)</t>
  </si>
  <si>
    <t>Equipo Exteriores</t>
  </si>
  <si>
    <t>PPTO fila 124</t>
  </si>
  <si>
    <t>C.1.4.7/e)</t>
  </si>
  <si>
    <t>Equipos Halógenos</t>
  </si>
  <si>
    <t>PPTO fila 125</t>
  </si>
  <si>
    <t>C.1.4.7/f)</t>
  </si>
  <si>
    <t>Equipos de Emergencia</t>
  </si>
  <si>
    <t>PPTO fila 126</t>
  </si>
  <si>
    <t>C.2.1.1</t>
  </si>
  <si>
    <t>Excavación en zanja de 0-2 (m)</t>
  </si>
  <si>
    <t>PPTO fila 129</t>
  </si>
  <si>
    <t>C.2.1.2</t>
  </si>
  <si>
    <t>Cama apoyo tuberías</t>
  </si>
  <si>
    <t>PPTO fila 130</t>
  </si>
  <si>
    <t>C.2.1.3</t>
  </si>
  <si>
    <t>Relleno de zanjas con material de obras</t>
  </si>
  <si>
    <t>PPTO fila 131</t>
  </si>
  <si>
    <t>C.2.2.1/a)</t>
  </si>
  <si>
    <t>Cañeria cobre 1/2" Tipo L</t>
  </si>
  <si>
    <t>PPTO fila 134</t>
  </si>
  <si>
    <t>C.2.2.1/b)</t>
  </si>
  <si>
    <t>Cañeria cobre 3/4" Tipo L</t>
  </si>
  <si>
    <t>PPTO fila 135</t>
  </si>
  <si>
    <t>C.2.2.1/c)</t>
  </si>
  <si>
    <t>Cañeria cobre 1" Tipo L</t>
  </si>
  <si>
    <t>PPTO fila 136</t>
  </si>
  <si>
    <t>C.2.2.1/d)</t>
  </si>
  <si>
    <t>Piezas Especiales</t>
  </si>
  <si>
    <t>KG</t>
  </si>
  <si>
    <t>PPTO fila 137</t>
  </si>
  <si>
    <t>C.2.2.2/a)</t>
  </si>
  <si>
    <t>Cañeria cobre 1/2" Tipo M</t>
  </si>
  <si>
    <t>PPTO fila 139</t>
  </si>
  <si>
    <t>C.2.2.2/b)</t>
  </si>
  <si>
    <t>Cañeria cobre 3/4" Tipo M</t>
  </si>
  <si>
    <t>PPTO fila 140</t>
  </si>
  <si>
    <t>C.2.2.2/c)</t>
  </si>
  <si>
    <t>Cañeria cobre 1" Tipo M</t>
  </si>
  <si>
    <t>PPTO fila 141</t>
  </si>
  <si>
    <t>C.2.2.2/d)</t>
  </si>
  <si>
    <t>Piezas especiales</t>
  </si>
  <si>
    <t>PPTO fila 142</t>
  </si>
  <si>
    <t>C.2.2.3</t>
  </si>
  <si>
    <t>Limpieza y Desinfección de la Línea</t>
  </si>
  <si>
    <t>PPTO fila 143</t>
  </si>
  <si>
    <t>C.2.3.1/a)</t>
  </si>
  <si>
    <t>Instalación de Arranque domiciliario 0-20 m</t>
  </si>
  <si>
    <t>PPTO fila 146</t>
  </si>
  <si>
    <t>C.2.3.1/b)</t>
  </si>
  <si>
    <t>Conexión a matriz extte. PVC 110 mm</t>
  </si>
  <si>
    <t>PPTO fila 147</t>
  </si>
  <si>
    <t>C.3.1.1</t>
  </si>
  <si>
    <t>PPTO fila 150</t>
  </si>
  <si>
    <t>C.3.1.2</t>
  </si>
  <si>
    <t>PPTO fila 151</t>
  </si>
  <si>
    <t>C.3.1.3</t>
  </si>
  <si>
    <t>PPTO fila 152</t>
  </si>
  <si>
    <t>C.3.2.1/a)</t>
  </si>
  <si>
    <t>Tuberia PVC Sanitario Gris, D=40mm</t>
  </si>
  <si>
    <t>PPTO fila 155</t>
  </si>
  <si>
    <t>C.3.2.1/b)</t>
  </si>
  <si>
    <t>Tuberia PVC Sanitario Gris, D=75mm</t>
  </si>
  <si>
    <t>PPTO fila 156</t>
  </si>
  <si>
    <t>C.3.2.1/c)</t>
  </si>
  <si>
    <t>Tuberia PVC Sanitario Gris, D=110mm</t>
  </si>
  <si>
    <t>PPTO fila 157</t>
  </si>
  <si>
    <t>C.3.2.1/d)</t>
  </si>
  <si>
    <t>PPTO fila 158</t>
  </si>
  <si>
    <t>C.3.2.2/a)</t>
  </si>
  <si>
    <t>PPTO fila 160</t>
  </si>
  <si>
    <t>C.3.2.2/b)</t>
  </si>
  <si>
    <t>PPTO fila 161</t>
  </si>
  <si>
    <t>C.3.2.2/c)</t>
  </si>
  <si>
    <t>PPTO fila 162</t>
  </si>
  <si>
    <t>C.3.2.2/d)</t>
  </si>
  <si>
    <t>PPTO fila 163</t>
  </si>
  <si>
    <t>C.3.3.1</t>
  </si>
  <si>
    <t>Cámara de inspección Domiciliaria 0 &lt; Hm &lt; 2m</t>
  </si>
  <si>
    <t>PPTO fila 165</t>
  </si>
  <si>
    <t>C.3.4.1</t>
  </si>
  <si>
    <t>Unión Domiciliaria (incluye última cámara)</t>
  </si>
  <si>
    <t>PPTO fila 167</t>
  </si>
  <si>
    <t>C.3.4.2</t>
  </si>
  <si>
    <t>Rotura y Reposición de pavimentos</t>
  </si>
  <si>
    <t>PPTO fila 168</t>
  </si>
  <si>
    <t>C.4/a)</t>
  </si>
  <si>
    <t>Espejo mural</t>
  </si>
  <si>
    <t>PPTO fila 170</t>
  </si>
  <si>
    <t>C.4/b).1</t>
  </si>
  <si>
    <t>Barra abatible 60cm</t>
  </si>
  <si>
    <t>PPTO fila 172</t>
  </si>
  <si>
    <t>C.4/b).2</t>
  </si>
  <si>
    <t>Barra Angular Muro Izquierda 86</t>
  </si>
  <si>
    <t>PPTO fila 173</t>
  </si>
  <si>
    <t>C.4/c)</t>
  </si>
  <si>
    <t>Portarrollo</t>
  </si>
  <si>
    <t>PPTO fila 174</t>
  </si>
  <si>
    <t>C.4/d)</t>
  </si>
  <si>
    <t>Dispensador de jabón líquido</t>
  </si>
  <si>
    <t>PPTO fila 175</t>
  </si>
  <si>
    <t>C.4/e)</t>
  </si>
  <si>
    <t>Lavamos adulto</t>
  </si>
  <si>
    <t>PPTO fila 176</t>
  </si>
  <si>
    <t>C.4/f)</t>
  </si>
  <si>
    <t>WC</t>
  </si>
  <si>
    <t>PPTO fila 177</t>
  </si>
  <si>
    <t>C.4/g)</t>
  </si>
  <si>
    <t>WC Accesible</t>
  </si>
  <si>
    <t>PPTO fila 178</t>
  </si>
  <si>
    <t>C.4/h)</t>
  </si>
  <si>
    <t>Llaves lavamanos</t>
  </si>
  <si>
    <t>PPTO fila 179</t>
  </si>
  <si>
    <t>C.4/i)</t>
  </si>
  <si>
    <t>Llaves de paso</t>
  </si>
  <si>
    <t>PPTO fila 180</t>
  </si>
  <si>
    <t>C.4/j)</t>
  </si>
  <si>
    <t>Sifones</t>
  </si>
  <si>
    <t>PPTO fila 181</t>
  </si>
  <si>
    <t>C.4/k)</t>
  </si>
  <si>
    <t>Lavaplatos con Mueble</t>
  </si>
  <si>
    <t>PPTO fila 182</t>
  </si>
  <si>
    <t>C.4/l)</t>
  </si>
  <si>
    <t>Llave lavaplatos</t>
  </si>
  <si>
    <t>PPTO fila 183</t>
  </si>
  <si>
    <t>D.1</t>
  </si>
  <si>
    <t>CIERRE PERIMETRAL</t>
  </si>
  <si>
    <t>PPTO fila 186</t>
  </si>
  <si>
    <t>D.2</t>
  </si>
  <si>
    <t>PUERTA DE ACCESO</t>
  </si>
  <si>
    <t>PPTO fila 187</t>
  </si>
  <si>
    <t>D.3</t>
  </si>
  <si>
    <t>DEFENSAS DE MURO</t>
  </si>
  <si>
    <t>PPTO fila 188</t>
  </si>
  <si>
    <t>D.4</t>
  </si>
  <si>
    <t>TERRAZA ACCESO</t>
  </si>
  <si>
    <t>PPTO fila 189</t>
  </si>
  <si>
    <t>E.1</t>
  </si>
  <si>
    <t>ESCAÑO INCLUSIVO</t>
  </si>
  <si>
    <t>PPTO fila 192</t>
  </si>
  <si>
    <t>F.1</t>
  </si>
  <si>
    <t>PREPARACIÓN DE SUELO</t>
  </si>
  <si>
    <t>PPTO fila 195</t>
  </si>
  <si>
    <t>F.2</t>
  </si>
  <si>
    <t>AGAVE ATTENUATA</t>
  </si>
  <si>
    <t>PPTO fila 196</t>
  </si>
  <si>
    <t>F.3</t>
  </si>
  <si>
    <t>CARDENAL</t>
  </si>
  <si>
    <t>PPTO fila 197</t>
  </si>
  <si>
    <t>F.4</t>
  </si>
  <si>
    <t>ADELFA</t>
  </si>
  <si>
    <t>PPTO fila 198</t>
  </si>
  <si>
    <t>F.5</t>
  </si>
  <si>
    <t>VISCOTE</t>
  </si>
  <si>
    <t>PPTO fila 199</t>
  </si>
  <si>
    <t>F.6</t>
  </si>
  <si>
    <t>JACARANDÁ</t>
  </si>
  <si>
    <t>PPTO fila 200</t>
  </si>
  <si>
    <t>G.1</t>
  </si>
  <si>
    <t>INSTALACIÓN PLACA RECORDATORIA</t>
  </si>
  <si>
    <t>PPTO fila 203</t>
  </si>
  <si>
    <t>G.2</t>
  </si>
  <si>
    <t>ASEO GENERAL</t>
  </si>
  <si>
    <t>PPTO fila 204</t>
  </si>
  <si>
    <t>COMPENSACIÓN DE LA OFERTA Y COMPARACIÓN</t>
  </si>
  <si>
    <t>Gastos generales 15%</t>
  </si>
  <si>
    <t>Utilidad propuesta 10%</t>
  </si>
  <si>
    <t>IVA 19%</t>
  </si>
  <si>
    <t>Oferta total redondeada</t>
  </si>
  <si>
    <t>Ahorro para el mandante</t>
  </si>
  <si>
    <t>Descuento frente al techo</t>
  </si>
  <si>
    <t>Oferta con utilidad original 15%</t>
  </si>
  <si>
    <t>Ahorro por menor utilidad</t>
  </si>
  <si>
    <t>GASTOS GENERALES: DISTRIBUCIÓN DEL 15%</t>
  </si>
  <si>
    <t>Concepto</t>
  </si>
  <si>
    <t>Proporción GG</t>
  </si>
  <si>
    <t>Monto neto</t>
  </si>
  <si>
    <t>Alcance</t>
  </si>
  <si>
    <t>Administración y oficina técnica</t>
  </si>
  <si>
    <t>Administración de obra, coordinación y estados de pago</t>
  </si>
  <si>
    <t>Calidad y prevención</t>
  </si>
  <si>
    <t>Inspecciones, control documental, prevención y ensayos</t>
  </si>
  <si>
    <t>Garantías, seguros y permisos</t>
  </si>
  <si>
    <t>Costos de gestión y contratación</t>
  </si>
  <si>
    <t>Comunicaciones y gastos de oficina</t>
  </si>
  <si>
    <t>Documentación, consumibles y conectividad</t>
  </si>
  <si>
    <t>Reserva operativa</t>
  </si>
  <si>
    <t>Imprevistos menores y coordinación de suministros</t>
  </si>
  <si>
    <t>CONCORDANCIA PRESUPUESTO - PROGRAMA</t>
  </si>
  <si>
    <t>Paquete</t>
  </si>
  <si>
    <t>Peso físico</t>
  </si>
  <si>
    <t>Inicio</t>
  </si>
  <si>
    <t>Fin</t>
  </si>
  <si>
    <t>N° partidas</t>
  </si>
  <si>
    <t>Alcance adicional</t>
  </si>
  <si>
    <t>Faenas, cierres provisorios y limpieza inicial</t>
  </si>
  <si>
    <t>Partidas detalladas identificadas por código</t>
  </si>
  <si>
    <t>Incluido en costos de instalaciones de faenas</t>
  </si>
  <si>
    <t>Pruebas incluidas en redes; no duplicar costo</t>
  </si>
  <si>
    <t>Incluye terraza y preparación de suelo exterior</t>
  </si>
  <si>
    <t>Incluye cierre definitivo, defensas y mobiliario</t>
  </si>
  <si>
    <t>Incluye paisajismo, placa y aseo final</t>
  </si>
  <si>
    <t>Avance físico ponderado por jornadas base de las 22 actividades (no suma unidades heterogéneas). Avance financiero: costo directo y venta neta distribuidos uniformemente en el intervalo de cada partida.</t>
  </si>
  <si>
    <t>Semana</t>
  </si>
  <si>
    <t>Desde</t>
  </si>
  <si>
    <t>Hasta</t>
  </si>
  <si>
    <t>Físico período</t>
  </si>
  <si>
    <t>Físico acumulado</t>
  </si>
  <si>
    <t>CD período</t>
  </si>
  <si>
    <t>CD acumulado</t>
  </si>
  <si>
    <t>Venta neta período</t>
  </si>
  <si>
    <t>Venta neta acum.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</si>
  <si>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</si>
  <si>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</si>
  <si>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</si>
  <si>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</si>
  <si>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</si>
  <si>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</si>
  <si>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</si>
  <si>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</si>
  <si>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</si>
  <si>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</si>
  <si>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</si>
  <si>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</si>
  <si>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</si>
  <si>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</si>
  <si>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</si>
  <si>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</si>
  <si>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</si>
  <si>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</si>
  <si>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</si>
  <si>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</si>
  <si>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</si>
  <si>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</si>
  <si>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PASO 7 · CURVA “S” FÍSICA · ES3 IND. 7</t>
  </si>
  <si>
    <t>GRUPO 4 · SEDE SOCIAL EL BOSQUE · ANDACOLLO</t>
  </si>
  <si>
    <t>DESARROLLO DIARIO POR PARTIDA · 1 = DÍA ACTIVO</t>
  </si>
  <si>
    <t>PLAZO DE EJECUCIÓN: 150 DÍAS CORRIDOS</t>
  </si>
  <si>
    <t>PROYECTO: CONSTRUCCIÓN SEDE SOCIAL EL BOSQUE</t>
  </si>
  <si>
    <t>MES 1 (30 DÍAS CORRIDOS)</t>
  </si>
  <si>
    <t>MES 2 (30 DÍAS CORRIDOS)</t>
  </si>
  <si>
    <t>MES 3 (30 DÍAS CORRIDOS)</t>
  </si>
  <si>
    <t>MES 4 (30 DÍAS CORRIDOS)</t>
  </si>
  <si>
    <t>MES 5 (30 DÍAS CORRIDOS)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</si>
  <si>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</si>
  <si>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</si>
  <si>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</si>
  <si>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</si>
  <si>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</si>
  <si>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</si>
  <si>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</si>
  <si>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</si>
  <si>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</si>
  <si>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</si>
  <si>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</si>
  <si>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</si>
  <si>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</si>
  <si>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</si>
  <si>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</si>
  <si>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</si>
  <si>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</si>
  <si>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</si>
  <si>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</si>
  <si>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</si>
  <si>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</si>
  <si>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</si>
  <si>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P.U. compensado</t>
  </si>
  <si>
    <t>Subtotal con IVA</t>
  </si>
  <si>
    <t>Inicio día</t>
  </si>
  <si>
    <t>Fin día</t>
  </si>
  <si>
    <t>INSTALACIÓN DE FAENAS</t>
  </si>
  <si>
    <t>OBRA GRUESA</t>
  </si>
  <si>
    <t>INSTALACIONES</t>
  </si>
  <si>
    <t>TERMINACIONES</t>
  </si>
  <si>
    <t>22 ACTIVIDADES</t>
  </si>
  <si>
    <t>ACTIVAS POR DÍA</t>
  </si>
  <si>
    <t>JORNADAS ACUMULADAS</t>
  </si>
  <si>
    <t>AVANCE FÍSICO DIARIO</t>
  </si>
  <si>
    <t>AVANCE FÍSICO ACUMULADO</t>
  </si>
  <si>
    <t>SEMANA</t>
  </si>
  <si>
    <t>AVANCE SEMANAL (%)</t>
  </si>
  <si>
    <t>ACUM. (%)</t>
  </si>
  <si>
    <t>DESDE (DÍA)</t>
  </si>
  <si>
    <t>HASTA (DÍA)</t>
  </si>
  <si>
    <t>MÉTODO</t>
  </si>
  <si>
    <t>Cada 1 marca un día activo. Total diario = número de actividades activas; acumulado = jornadas-actividad.</t>
  </si>
  <si>
    <t>Avance físico diario = suma de 1 × (peso de actividad / duración). Peso = jornadas base / total de jornadas base.</t>
  </si>
  <si>
    <t>PASO 7 · CURVA “S” FINANCIERA · ES3 IND. 8</t>
  </si>
  <si>
    <t>DESARROLLO DIARIO POR PARTIDA · MONTO ACTIVO CON IVA</t>
  </si>
  <si>
    <t>CAPÍTULO A · OBRAS PRELIMINARES</t>
  </si>
  <si>
    <t>CAPÍTULO B · OBRA GRUESA Y TERMINACIONES</t>
  </si>
  <si>
    <t>CAPÍTULO C · INSTALACIONES</t>
  </si>
  <si>
    <t>CAPÍTULO D · OBRAS EXTERIORES</t>
  </si>
  <si>
    <t>CAPÍTULO E · MOBILIARIO</t>
  </si>
  <si>
    <t>CAPÍTULO F · PAISAJISMO</t>
  </si>
  <si>
    <t>CAPÍTULO G · CIERRE Y ENTREGA</t>
  </si>
  <si>
    <t>140 PARTIDAS</t>
  </si>
  <si>
    <t>TOTAL DIARIO</t>
  </si>
  <si>
    <t>ACUMULADO</t>
  </si>
  <si>
    <t>MONTO SEMANAL ($)</t>
  </si>
  <si>
    <t>ACUM. ($)</t>
  </si>
  <si>
    <t>MILLONES ($)</t>
  </si>
  <si>
    <t>Monto semanal = suma de los importes diarios de las 140 partidas. El último acumulado debe conciliar con la oferta.</t>
  </si>
  <si>
    <t>PASO 8 · FLUJO DE CAJA MENSUAL · ES3 IND. 9</t>
  </si>
  <si>
    <t>Proyección, no caja real. Cobro a 30 días hábiles después de conformidad (BAE 55). Costos netos + IVA de compras gravadas; remuneraciones sin IVA. Se extiende a cobros y devolución supuesta de retenciones.</t>
  </si>
  <si>
    <t>Mes</t>
  </si>
  <si>
    <t>Cobros netos EEPP</t>
  </si>
  <si>
    <t>IVA cobrado</t>
  </si>
  <si>
    <t>Retención devuelta</t>
  </si>
  <si>
    <t>Materiales pagados</t>
  </si>
  <si>
    <t>Sueldos y leyes</t>
  </si>
  <si>
    <t>Subcontratos pagados</t>
  </si>
  <si>
    <t>Equipos pagados</t>
  </si>
  <si>
    <t>GG pagados</t>
  </si>
  <si>
    <t>IVA compras</t>
  </si>
  <si>
    <t>IVA al fisco</t>
  </si>
  <si>
    <t>Saldo operativo</t>
  </si>
  <si>
    <t>Saldo acumulado</t>
  </si>
  <si>
    <t>CD devengado</t>
  </si>
  <si>
    <t>Necesidad de capital</t>
  </si>
  <si>
    <t>IVA facturado previsto</t>
  </si>
  <si>
    <t>Capital de trabajo máximo</t>
  </si>
  <si>
    <t>Modelo de IVA: factura prevista en conformidad; pago del saldo débito-crédito al mes siguiente. Compras se suponen facturadas al pagarlas. No incluye reajustes ni otras obligaciones tributarias.</t>
  </si>
  <si>
    <t>EEPP</t>
  </si>
  <si>
    <t>Corte avance</t>
  </si>
  <si>
    <t>Conformidad prevista</t>
  </si>
  <si>
    <t>Cobro previsto</t>
  </si>
  <si>
    <t>Venta neta acumulada</t>
  </si>
  <si>
    <t>Neto facturable período</t>
  </si>
  <si>
    <t>Retención neta</t>
  </si>
  <si>
    <t>Cobro neto</t>
  </si>
  <si>
    <t>IVA factura</t>
  </si>
  <si>
    <t>Factura bruta</t>
  </si>
  <si>
    <t>Deducción anticipo</t>
  </si>
  <si>
    <t>Control último 10%</t>
  </si>
  <si>
    <t>Tope acumulado 90% antes del final</t>
  </si>
  <si>
    <t>Pago sujeto a decreto de recepción provisoria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</si>
  <si>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</si>
  <si>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</si>
  <si>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</si>
  <si>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</si>
  <si>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</si>
  <si>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</si>
  <si>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</si>
  <si>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</si>
  <si>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</si>
  <si>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</si>
  <si>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</si>
  <si>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</si>
  <si>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</si>
  <si>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Código</t>
  </si>
  <si>
    <t>Regla facturación</t>
  </si>
  <si>
    <t>EEPP1 acum.</t>
  </si>
  <si>
    <t>EEPP2 acum.</t>
  </si>
  <si>
    <t>EEPP3 acum.</t>
  </si>
  <si>
    <t>EEPP4 acum.</t>
  </si>
  <si>
    <t>EEPP5 acum.</t>
  </si>
  <si>
    <t>EEPP6 acum.</t>
  </si>
  <si>
    <t>Unidad completa al cierre</t>
  </si>
  <si>
    <t>Avance proporcional</t>
  </si>
  <si>
    <t>PASO 9 · PLAN A CORTO PLAZO, DOS PRIMERAS SEMANAS · ES3 IND. 10</t>
  </si>
  <si>
    <t>02 al 15 de noviembre de 2026. Compromisos planificados en días corridos del programa. En fines de semana: frentes según turno aprobado; no asumir disponibilidad sin autorización. Estado inicial: por liberar/no evaluado.</t>
  </si>
  <si>
    <t>Compromiso diario</t>
  </si>
  <si>
    <t>Responsable</t>
  </si>
  <si>
    <t>Cuadrilla / recursos</t>
  </si>
  <si>
    <t>Permisos / autorización</t>
  </si>
  <si>
    <t>Terreno / acceso</t>
  </si>
  <si>
    <t>Cumplimiento real</t>
  </si>
  <si>
    <t>Liberación</t>
  </si>
  <si>
    <t>Recepción del terreno y registro inicial</t>
  </si>
  <si>
    <t>Maestro + 2 ayudantes; equipo menor</t>
  </si>
  <si>
    <t>Confirmar entrega antes de ejecutar</t>
  </si>
  <si>
    <t>Permiso y autorización de inicio por verificar</t>
  </si>
  <si>
    <t>Verificar acceso, demarcación y segregación</t>
  </si>
  <si>
    <t>No evaluado</t>
  </si>
  <si>
    <t>Por liberar</t>
  </si>
  <si>
    <t>Delimitar faena y señalizar</t>
  </si>
  <si>
    <t>Instalar cierre provisorio</t>
  </si>
  <si>
    <t>Habilitar oficina y bodega</t>
  </si>
  <si>
    <t>Instalar servicios y comedor</t>
  </si>
  <si>
    <t>Inspección de faenas y cierre de pendientes</t>
  </si>
  <si>
    <t>Replantear ejes y niveles; registrar control topográfico</t>
  </si>
  <si>
    <t>Jefe de Terreno / Topógrafo</t>
  </si>
  <si>
    <t>Topógrafo + ayudante; nivel/estación</t>
  </si>
  <si>
    <t>Gestionar y habilitar empalmes provisorios por sectores</t>
  </si>
  <si>
    <t>Administrador / especialista</t>
  </si>
  <si>
    <t>Solicitud a distribuidora/APR; autorización pendiente</t>
  </si>
  <si>
    <t>Iniciar excavación por sectores liberados; verificar sello</t>
  </si>
  <si>
    <t>Operador + 2 ayudantes; excavadora</t>
  </si>
  <si>
    <t>Compromisos planificados</t>
  </si>
  <si>
    <t>PPC evaluado</t>
  </si>
  <si>
    <t>PASO 10 · CARÁTULA Y RESUMEN DE ESTADOS DE PAGO · ES3 IND. 11</t>
  </si>
  <si>
    <t>Estado de pago N°</t>
  </si>
  <si>
    <t>Proyecto</t>
  </si>
  <si>
    <t>Sede Social El Bosque</t>
  </si>
  <si>
    <t>Mandante</t>
  </si>
  <si>
    <t>Ubicación</t>
  </si>
  <si>
    <t>Calle José Portales, Andacollo, Región de Coquimbo</t>
  </si>
  <si>
    <t>Constructora / RUT</t>
  </si>
  <si>
    <t>Por completar al adjudicar</t>
  </si>
  <si>
    <t>ID licitación / decreto</t>
  </si>
  <si>
    <t>Por completar con contrato</t>
  </si>
  <si>
    <t>Acta entrega de terreno</t>
  </si>
  <si>
    <t>Por completar; inicio del programa no acredita acta</t>
  </si>
  <si>
    <t>Financiamiento / domicilio / teléfono</t>
  </si>
  <si>
    <t>Por completar con documentación contractual</t>
  </si>
  <si>
    <t>Fin del programa</t>
  </si>
  <si>
    <t>Plazo corrido</t>
  </si>
  <si>
    <t>Oferta proyectada con IVA</t>
  </si>
  <si>
    <t>Corte de avance</t>
  </si>
  <si>
    <t>Venta neta acumulada producida</t>
  </si>
  <si>
    <t>Neto facturable del período</t>
  </si>
  <si>
    <t>Total facturado</t>
  </si>
  <si>
    <t>Retención garantía (supuesto)</t>
  </si>
  <si>
    <t>Amortización anticipo</t>
  </si>
  <si>
    <t>Multas documentadas (entrada)</t>
  </si>
  <si>
    <t>Líquido a pagar</t>
  </si>
  <si>
    <t>Avance valorizado acumulado</t>
  </si>
  <si>
    <t>RESUMEN CONCORDANTE CON EL FLUJO GENERAL · SEIS EEPP</t>
  </si>
  <si>
    <t>N°</t>
  </si>
  <si>
    <t>Corte</t>
  </si>
  <si>
    <t>Conformidad</t>
  </si>
  <si>
    <t>Cobro</t>
  </si>
  <si>
    <t>Neto facturable</t>
  </si>
  <si>
    <t>Retención</t>
  </si>
  <si>
    <t>Líquido previsto</t>
  </si>
  <si>
    <t>Neto acum. facturado</t>
  </si>
  <si>
    <t>Avance facturado %</t>
  </si>
  <si>
    <t>Condición</t>
  </si>
  <si>
    <t>Documentos de respaldo: cubicaciones aprobadas, registro fotográfico, ensayos, certificados laborales F30-1, factura y aprobación ITO.</t>
  </si>
  <si>
    <t>PASO 10 · ESTADOS DE PAGO DE OBRA GRUESA · ES3 IND. 11</t>
  </si>
  <si>
    <t>Municipalidad de Andacollo</t>
  </si>
  <si>
    <t>Obra</t>
  </si>
  <si>
    <t>Sede Social El Bosque, calle José Portales, Andacollo</t>
  </si>
  <si>
    <t>EEPP / corte</t>
  </si>
  <si>
    <t>Cant. contractual</t>
  </si>
  <si>
    <t>P.U. neto CD</t>
  </si>
  <si>
    <t>Cant. anterior</t>
  </si>
  <si>
    <t>Cant. período</t>
  </si>
  <si>
    <t>Cant. acumulada</t>
  </si>
  <si>
    <t>Avance total %</t>
  </si>
  <si>
    <t>Cant. saldo</t>
  </si>
  <si>
    <t>Saldo CD</t>
  </si>
  <si>
    <t>Control cantidad</t>
  </si>
  <si>
    <t>30-11-2026</t>
  </si>
  <si>
    <t>31-12-2026</t>
  </si>
  <si>
    <t>31-01-2027</t>
  </si>
  <si>
    <t>CARÁTULA Y LIQUIDACIÓN POR PERÍODO</t>
  </si>
  <si>
    <t>Período</t>
  </si>
  <si>
    <t>Neto valorizado</t>
  </si>
  <si>
    <t>Devolución anticipo</t>
  </si>
  <si>
    <t>Neto líquido</t>
  </si>
  <si>
    <t>Soporte requerido</t>
  </si>
  <si>
    <t>Noviembre</t>
  </si>
  <si>
    <t>Medición, ensayos, fotos, F30-1 y aprobación ITO.</t>
  </si>
  <si>
    <t>Diciembre</t>
  </si>
  <si>
    <t>Enero</t>
  </si>
  <si>
    <t>IVA aplicado al servicio neto valorizado; la retención es garantía de cobro y no descuento del precio. Esta proyección sectorial no se suma nuevamente al flujo general, que ya contiene todas las partidas.</t>
  </si>
  <si>
    <t>PASO 11 · MATRIZ DE RIESGOS EXTERNOS · ES3 IND. 12</t>
  </si>
  <si>
    <t>Escala P e I: 1 muy bajo, 2 bajo, 3 medio, 4 alto, 5 muy alto. Nivel=P×I: 1-4 bajo, 5-9 moderado, 10-16 alto, 17-25 crítico. Valoración prospectiva; no frecuencia estadística observada.</t>
  </si>
  <si>
    <t>ID</t>
  </si>
  <si>
    <t>Evento externo</t>
  </si>
  <si>
    <t>Efecto en Andacollo / temporada</t>
  </si>
  <si>
    <t>Partidas afectadas</t>
  </si>
  <si>
    <t>P (1-5)</t>
  </si>
  <si>
    <t>I (1-5)</t>
  </si>
  <si>
    <t>Nivel P×I</t>
  </si>
  <si>
    <t>Respuesta</t>
  </si>
  <si>
    <t>Acción preventiva</t>
  </si>
  <si>
    <t>Contingencia</t>
  </si>
  <si>
    <t>Indicador / activación</t>
  </si>
  <si>
    <t>R01</t>
  </si>
  <si>
    <t>Calor intenso, radiación y viento</t>
  </si>
  <si>
    <t>Verano nov-mar: menor productividad exterior y restricciones de montaje.</t>
  </si>
  <si>
    <t>G-H-I-J-T</t>
  </si>
  <si>
    <t>Mitigar</t>
  </si>
  <si>
    <t>Programar faenas expuestas en horario adecuado; agua y sombra; monitorear viento.</t>
  </si>
  <si>
    <t>Reprogramar montaje; proteger hormigón y ajustar curado.</t>
  </si>
  <si>
    <t>SSOMA / Jefe Terreno</t>
  </si>
  <si>
    <t>Aviso meteorológico o límite de equipo/procedimiento</t>
  </si>
  <si>
    <t>R02</t>
  </si>
  <si>
    <t>Lluvia intensa eventual</t>
  </si>
  <si>
    <t>Menor frecuencia estival no elimina evento de alta consecuencia en excavaciones.</t>
  </si>
  <si>
    <t>D-E-N</t>
  </si>
  <si>
    <t>Drenajes temporales y protección de acopios.</t>
  </si>
  <si>
    <t>Suspender sector, achicar agua y reinspeccionar sello.</t>
  </si>
  <si>
    <t>Jefe Terreno</t>
  </si>
  <si>
    <t>Acumulación de agua o aviso meteorológico</t>
  </si>
  <si>
    <t>R03</t>
  </si>
  <si>
    <t>Restricción vial / accesos camiones</t>
  </si>
  <si>
    <t>Accesos urbanos y maniobras cerca de vecinos y peatones.</t>
  </si>
  <si>
    <t>A-I-J-U</t>
  </si>
  <si>
    <t>Confirmar rutas y ventanas de descarga con municipio.</t>
  </si>
  <si>
    <t>Usar acopio alternativo y vehículos menores.</t>
  </si>
  <si>
    <t>Administrador / Bodega</t>
  </si>
  <si>
    <t>Proveedor no confirma acceso 48 h antes</t>
  </si>
  <si>
    <t>R04</t>
  </si>
  <si>
    <t>Demora de empalmes y aprobaciones</t>
  </si>
  <si>
    <t>Dependencia de distribuidora y APR/servicio sanitario; permisos externos.</t>
  </si>
  <si>
    <t>C-L-M-P</t>
  </si>
  <si>
    <t>Ingresar expedientes temprano, verificar factibilidades y responsable.</t>
  </si>
  <si>
    <t>Escalar seguimiento; solución provisoria autorizada.</t>
  </si>
  <si>
    <t>Administrador</t>
  </si>
  <si>
    <t>Hito de respuesta sin confirmación escrita</t>
  </si>
  <si>
    <t>R05</t>
  </si>
  <si>
    <t>Suelo distinto a antecedentes</t>
  </si>
  <si>
    <t>Roca, rellenos no controlados o servicios enterrados no detectados.</t>
  </si>
  <si>
    <t>D-E-G-N</t>
  </si>
  <si>
    <t>Reconocimiento y calicatas según autorización; revisar trazados.</t>
  </si>
  <si>
    <t>Detener sector, consultar ITO/proyectista y evaluar solución.</t>
  </si>
  <si>
    <t>Jefe Terreno / ITO</t>
  </si>
  <si>
    <t>Sello fuera de especificación</t>
  </si>
  <si>
    <t>R06</t>
  </si>
  <si>
    <t>Interrupción transporte/suministro</t>
  </si>
  <si>
    <t>Paros, quiebres de stock o despacho regional tardío.</t>
  </si>
  <si>
    <t>I-J-K-U</t>
  </si>
  <si>
    <t>Confirmar stock, compras críticas anticipadas y segundo proveedor.</t>
  </si>
  <si>
    <t>Redistribuir frentes; alternativa equivalente aprobada.</t>
  </si>
  <si>
    <t>Bodeguero / Administrador</t>
  </si>
  <si>
    <t>Lead time mayor que holgura disponible</t>
  </si>
  <si>
    <t>R07</t>
  </si>
  <si>
    <t>Reclamos y restricciones vecinales</t>
  </si>
  <si>
    <t>Polvo, ruido y bloqueo de accesos generan detenciones.</t>
  </si>
  <si>
    <t>D-I-T</t>
  </si>
  <si>
    <t>Informar calendario, controlar polvo y segregar circulación.</t>
  </si>
  <si>
    <t>Mesa de coordinación y cambio de horario autorizado.</t>
  </si>
  <si>
    <t>Administrador / SSOMA</t>
  </si>
  <si>
    <t>Reclamo formal o acceso obstruido</t>
  </si>
  <si>
    <t>R08</t>
  </si>
  <si>
    <t>Cortes de agua o electricidad</t>
  </si>
  <si>
    <t>Afectan curado, ensayos, herramientas y bienestar de faena.</t>
  </si>
  <si>
    <t>G-H-L-M</t>
  </si>
  <si>
    <t>Coordinar avisos, almacenar agua y respaldo dimensionado.</t>
  </si>
  <si>
    <t>Activar respaldo seguro y tareas sin energía.</t>
  </si>
  <si>
    <t>Corte que impide procedimiento aprobado</t>
  </si>
  <si>
    <t>R09</t>
  </si>
  <si>
    <t>Sismo regional</t>
  </si>
  <si>
    <t>Puede exigir evacuación y reinspección de estructura y equipos.</t>
  </si>
  <si>
    <t>Toda la obra</t>
  </si>
  <si>
    <t>Mitigar / transferir</t>
  </si>
  <si>
    <t>Plan de emergencia, fijación de acopios y cobertura de seguros.</t>
  </si>
  <si>
    <t>Evacuar, contabilizar personal y liberar tras inspección.</t>
  </si>
  <si>
    <t>SSOMA / Administrador</t>
  </si>
  <si>
    <t>Evento que active plan de emergencia</t>
  </si>
  <si>
    <t>Vinculación con PERT: las amplitudes to-tp se revisan con R01/R06 para montaje y pintura; R04 para instalaciones; R05 para suelo. No sumar todos los retrasos como si fueran simultáneos e independientes.</t>
  </si>
  <si>
    <t>PASO 12 · CONTROL PRESUPUESTARIO DE TERMINACIONES · ES3 IND. 13</t>
  </si>
  <si>
    <t>Terminación</t>
  </si>
  <si>
    <t>Presupuesto total</t>
  </si>
  <si>
    <t>Plan al corte %</t>
  </si>
  <si>
    <t>PP al corte</t>
  </si>
  <si>
    <t>Avance medido %</t>
  </si>
  <si>
    <t>CR incurrido</t>
  </si>
  <si>
    <t>VG</t>
  </si>
  <si>
    <t>VC</t>
  </si>
  <si>
    <t>IRC</t>
  </si>
  <si>
    <t>Sobrecosto %</t>
  </si>
  <si>
    <t>Estimado al término</t>
  </si>
  <si>
    <t>Medida de gestión</t>
  </si>
  <si>
    <t>VP · Variación de plazo (CLP)</t>
  </si>
  <si>
    <t>IRP · Índice de plazo</t>
  </si>
  <si>
    <t>Controlar merma de revestimiento por recinto.</t>
  </si>
  <si>
    <t>Revisar retrabajos de cielo e interferencias.</t>
  </si>
  <si>
    <t>Conciliar m² recibidos y protección de piso.</t>
  </si>
  <si>
    <t>Revisar rendimiento por mano y compras de pintura.</t>
  </si>
  <si>
    <t>Verificar recepción, ajustes y garantías.</t>
  </si>
  <si>
    <t>Liberar pendientes antes de comprometer cierre.</t>
  </si>
  <si>
    <t>TOTAL TERMINACIONES</t>
  </si>
  <si>
    <t>Interpretación: VC negativa implica costo superior al valor ganado; IRC &lt;1 indica ineficiencia. El presupuesto total no es PP al corte. Comparar CR y VG sobre igual alcance y sin IVA; sustituir simulaciones por registros aprobados.</t>
  </si>
  <si>
    <t>VP = VG − PP. Valor negativo indica atraso valorizado al corte. IRP = VG / PP: menor que 1 indica atraso. No expresa días de atraso. n.a. significa que no existe base planificada al corte.</t>
  </si>
  <si>
    <t>CRITERIOS DE CONTROL Y TRAZABILIDAD</t>
  </si>
  <si>
    <t>Revestimientos y cielos</t>
  </si>
  <si>
    <t>Medir m² aceptados por recinto; excluir retrabajo y material acopiado.</t>
  </si>
  <si>
    <t>Pavimentos y pintura</t>
  </si>
  <si>
    <t>Medir m² terminados y aceptados; pintura considera todas las manos especificadas.</t>
  </si>
  <si>
    <t>Puertas, ventanas y cierre</t>
  </si>
  <si>
    <t>Contar unidades instaladas y aprobadas; cierre exige pendientes resueltos.</t>
  </si>
  <si>
    <t>Costo incurrido</t>
  </si>
  <si>
    <t>Registrar consumos, remuneraciones, subcontratos y equipos del mismo alcance, sin IVA.</t>
  </si>
  <si>
    <t>Pronóstico</t>
  </si>
  <si>
    <t>Estimado al término = presupuesto / IRC si hay VG y CR; si aún no hay desempeño, conservar presupuesto.</t>
  </si>
  <si>
    <t>Se incorporan VP e IRP del Control Presupuestario. Se mantiene CLP del proyecto, no UF del ejemplo.</t>
  </si>
  <si>
    <t>Plan %</t>
  </si>
  <si>
    <t>Medido %</t>
  </si>
  <si>
    <t>PP</t>
  </si>
  <si>
    <t>PLANIFICACIÓN Y CONTROL DE OBRAS   ·   ES3</t>
  </si>
  <si>
    <t>SEDE SOCIAL
EL BOSQUE</t>
  </si>
  <si>
    <t>Programa, costos y control de ejecución</t>
  </si>
  <si>
    <t>PLAZO PLANIFICADO</t>
  </si>
  <si>
    <t>150 días corridos</t>
  </si>
  <si>
    <t>INICIO PROGRAMADO</t>
  </si>
  <si>
    <t>02 de noviembre de 2026</t>
  </si>
  <si>
    <t>ALCANCE</t>
  </si>
  <si>
    <t>Construcción de sede social</t>
  </si>
  <si>
    <t>DOCENTE</t>
  </si>
  <si>
    <t>Francisca Pizarro Oliveros</t>
  </si>
  <si>
    <t>INTEGRANTES · GRUPO 4</t>
  </si>
  <si>
    <t>Mario Pinto</t>
  </si>
  <si>
    <t>Gerardo Pavez</t>
  </si>
  <si>
    <t>Tomas Correa</t>
  </si>
  <si>
    <t>Eliasin Roman</t>
  </si>
  <si>
    <t>MATRIZ DE ROLES Y RESPONSABILIDADES · ES3 IND. 1</t>
  </si>
  <si>
    <t>Duración base: jornadas productivas según cantidad y cuadrilla. Duración planificada: días corridos con esperas y coordinación. La cubicación contractual de las 140 partidas figura en el Paso 6.</t>
  </si>
  <si>
    <t>PARÁMETROS Y SUPUESTOS DE CÁLCULO · ANEXO DEL PASO 2</t>
  </si>
  <si>
    <t>Utilidad propuesta para la oferta: 10%</t>
  </si>
  <si>
    <t>Criterio financiero de planificación: 5%</t>
  </si>
  <si>
    <t>Criterio de planificación</t>
  </si>
  <si>
    <t>Tasa aplicada para proyectar estados de pago; ajustar a la garantía del contrato suscrito.</t>
  </si>
  <si>
    <t>Distribución prevista de gastos generales</t>
  </si>
  <si>
    <t>Fecha de corte para proyección de control</t>
  </si>
  <si>
    <t>Plazo adoptado para proyectar la devolución de la garantía.</t>
  </si>
  <si>
    <t>Ponderaciones de programa y cubicaciones de producción</t>
  </si>
  <si>
    <t>Registrar avances aprobados y costos incurridos al cierre</t>
  </si>
  <si>
    <t>CPM sectorial: 8 paquetes de programación asociados a 26 partidas presupuestarias de obra gruesa. La correspondencia por partida se presenta desde la fila 103.</t>
  </si>
  <si>
    <t>RED CPM DEL PROYECTO COMPLETO · ANÁLISIS COMPLEMENTARIO</t>
  </si>
  <si>
    <t>Red sectorial con inicio relativo en día 0. Las predecesoras externas liberan el frente. La correspondencia de los paquetes con el itemizado está en el Paso 6.</t>
  </si>
  <si>
    <t>PERT sectorial: 6 paquetes de programación asociados a 38 partidas presupuestarias de terminaciones. La correspondencia por partida se presenta desde la fila 103.</t>
  </si>
  <si>
    <t>RED PERT DEL PROYECTO COMPLETO · ANÁLISIS COMPLEMENTARIO</t>
  </si>
  <si>
    <t>Ponderaciones por macroetapa del programa base: 8% instalación de faenas, 38% obra gruesa, 22% instalaciones y 32% terminaciones. Las actividades se solapan según sus precedencias.</t>
  </si>
  <si>
    <t>El factor incorpora gastos generales y utilidad sobre el costo directo; después aplica IVA. Los 140 ítems se desglosan a continuación en esta hoja.</t>
  </si>
  <si>
    <t>DESGLOSE BASE Y CRITERIOS DEL PRESUPUESTO COMPENSADO</t>
  </si>
  <si>
    <t>La oferta aplica precios unitarios estimados y una utilidad propuesta del 10%, sin retirar partidas. Cotizaciones, fletes y garantías se incorporarán en la etapa de contratación.</t>
  </si>
  <si>
    <t>CURVAS S · PANEL INTEGRADO · ES3 IND. 7 Y 8</t>
  </si>
  <si>
    <t>PASO 7 · AVANCE FÍSICO Y FINANCIERO</t>
  </si>
  <si>
    <t>Resumen semanal y gráficos. El desarrollo diario por partida se presenta debajo: curva física desde la fila 69 y financiera desde la fila 147.</t>
  </si>
  <si>
    <t>DESARROLLO FINANCIERO POR PARTIDA · ES3 IND. 8</t>
  </si>
  <si>
    <t>Monto diario por partida = subtotal compensado con IVA / días entre inicio y fin de la partida (Paso 6).</t>
  </si>
  <si>
    <t>El cobro final se programa después de la recepción provisoria y del decreto municipal, conforme al calendario base de facturación.</t>
  </si>
  <si>
    <t>Valorización proyectada, sujeta a medición y conformidad. Multas previstas: 0 mientras no exista resolución. Retención de planificación: 5%; aplicar la tasa contractual al adjudicar.</t>
  </si>
  <si>
    <t>El detalle de obra gruesa se incorpora desde la fila 60 de esta hoja. El flujo general considera las 140 partidas una sola vez.</t>
  </si>
  <si>
    <t>Contratista: firma</t>
  </si>
  <si>
    <t>ITO: aprobación</t>
  </si>
  <si>
    <t>Mandante: conformidad</t>
  </si>
  <si>
    <t>PLANILLA DETALLADA DE ESTADOS DE PAGO · OBRA GRUESA</t>
  </si>
  <si>
    <t>Planilla proyectada de obra gruesa. Las cantidades y unidades siguen el itemizado municipal; cada estado de pago se emitirá con mediciones aprobadas por ITO.</t>
  </si>
  <si>
    <t>PROYECCIÓN DE CONTROL al 10-03-2027: avances y costos previstos, editables. Registrar mediciones y facturas para convertirla en control ejecutado. PP=presupuesto planificado; CR=costo registrado; VG=valor ganado; VC=VG-CR; IRC=VG/CR.</t>
  </si>
  <si>
    <t>Criterio de control</t>
  </si>
  <si>
    <t>DESGLOSE POR PARTIDA DE TERMINACIONES · PROYECCIÓN DE CONTROL</t>
  </si>
  <si>
    <t>CR proyectado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</si>
</sst>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"/>
    <numFmt numFmtId="165" formatCode="0.0"/>
    <numFmt numFmtId="166" formatCode="0.000"/>
    <numFmt numFmtId="167" formatCode="dd\-mmm"/>
    <numFmt numFmtId="168" formatCode="dd\-mm\-yyyy"/>
    <numFmt numFmtId="169" formatCode="#,##0;[Red]\(#,##0\);&quot;-&quot;"/>
    <numFmt numFmtId="170" formatCode="0.###"/>
    <numFmt numFmtId="171" formatCode="mmm\-yyyy"/>
    <numFmt numFmtId="172" formatCode="ddd\ dd\-mm"/>
    <numFmt numFmtId="173" formatCode="0.0000"/>
    <numFmt numFmtId="174" formatCode="#,##0.00;[Red]\(#,##0.00\);0.00"/>
  </numFmts>
  <fonts count="55">
    <font>
      <sz val="11"/>
      <name val="Carlito"/>
    </font>
    <font>
      <sz val="10"/>
      <color rgb="FF243447"/>
      <name val="Aptos"/>
    </font>
    <font>
      <b/>
      <sz val="16"/>
      <color rgb="FFFFFFFF"/>
      <name val="Aptos"/>
    </font>
    <font>
      <b/>
      <sz val="16"/>
      <color rgb="FF163A5F"/>
      <name val="Aptos"/>
    </font>
    <font>
      <sz val="16"/>
      <color rgb="FF243447"/>
      <name val="Aptos"/>
    </font>
    <font>
      <i/>
      <sz val="18"/>
      <color rgb="FF475569"/>
      <name val="Aptos"/>
    </font>
    <font>
      <b/>
      <sz val="22"/>
      <color rgb="FF163A5F"/>
      <name val="Aptos"/>
    </font>
    <font>
      <i/>
      <sz val="22"/>
      <color rgb="FF7A5B00"/>
      <name val="Aptos"/>
    </font>
    <font>
      <b/>
      <sz val="22"/>
      <color rgb="FFFFFFFF"/>
      <name val="Aptos Display"/>
    </font>
    <font>
      <b/>
      <sz val="10"/>
      <color rgb="FFFFFFFF"/>
      <name val="Carlito"/>
    </font>
    <font>
      <i/>
      <sz val="9"/>
      <color rgb="FF64748B"/>
      <name val="Carlito"/>
    </font>
    <font>
      <i/>
      <sz val="10"/>
      <color rgb="FF7A5B00"/>
      <name val="Carlito"/>
    </font>
    <font>
      <b/>
      <sz val="9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sz val="9"/>
      <color rgb="FF1F2937"/>
      <name val="Arial"/>
    </font>
    <font>
      <b/>
      <sz val="12"/>
      <color rgb="FFFFFFFF"/>
      <name val="Carlito"/>
    </font>
    <font>
      <sz val="10"/>
      <color rgb="FF1F2937"/>
      <name val="Carlito"/>
    </font>
    <font>
      <b/>
      <sz val="9"/>
      <color rgb="FFC00000"/>
      <name val="Carlito"/>
    </font>
    <font>
      <sz val="9"/>
      <color rgb="FF1F2937"/>
      <name val="Carlito"/>
    </font>
    <font>
      <b/>
      <sz val="10"/>
      <color rgb="FF17365D"/>
      <name val="Carlito"/>
    </font>
    <font>
      <b/>
      <sz val="13"/>
      <color rgb="FFC00000"/>
      <name val="Carlito"/>
    </font>
    <font>
      <b/>
      <sz val="15"/>
      <color rgb="FFFFFFFF"/>
      <name val="Arial"/>
    </font>
    <font>
      <b/>
      <sz val="10"/>
      <color rgb="FFFFFFFF"/>
      <name val="Arial"/>
    </font>
    <font>
      <sz val="10"/>
      <color rgb="FF243447"/>
      <name val="Arial"/>
    </font>
    <font>
      <b/>
      <sz val="11"/>
      <color rgb="FFFFFFFF"/>
      <name val="Arial"/>
    </font>
    <font>
      <b/>
      <sz val="11"/>
      <color rgb="FF243447"/>
      <name val="Carlito"/>
    </font>
    <font>
      <b/>
      <sz val="11"/>
      <color rgb="FFFFFFFF"/>
      <name val="Carlito"/>
    </font>
    <font>
      <b/>
      <sz val="16"/>
      <color rgb="FF193653"/>
      <name val="Arial"/>
    </font>
    <font>
      <i/>
      <sz val="10"/>
      <color rgb="FF5B7187"/>
      <name val="Arial"/>
    </font>
    <font>
      <b/>
      <sz val="11"/>
      <color rgb="FF193653"/>
      <name val="Arial"/>
    </font>
    <font>
      <b/>
      <sz val="12"/>
      <color rgb="FFFFFFFF"/>
      <name val="Arial"/>
    </font>
    <font>
      <sz val="10"/>
      <color rgb="FF5B7187"/>
      <name val="Arial"/>
    </font>
    <font>
      <sz val="10"/>
      <color rgb="FF22364B"/>
      <name val="Arial"/>
    </font>
    <font>
      <b/>
      <sz val="11"/>
      <color rgb="FF16804A"/>
      <name val="Arial"/>
    </font>
    <font>
      <b/>
      <sz val="14"/>
      <color rgb="FF183451"/>
      <name val="Arial"/>
    </font>
    <font>
      <b/>
      <sz val="10"/>
      <color rgb="FF5F7184"/>
      <name val="Arial"/>
    </font>
    <font>
      <b/>
      <sz val="11"/>
      <color rgb="FF183451"/>
      <name val="Arial"/>
    </font>
    <font>
      <b/>
      <sz val="10"/>
      <color rgb="FF23384D"/>
      <name val="Arial"/>
    </font>
    <font>
      <b/>
      <sz val="9"/>
      <color rgb="FFFFFFFF"/>
      <name val="Arial"/>
    </font>
    <font>
      <b/>
      <sz val="9"/>
      <color rgb="FF183451"/>
      <name val="Arial"/>
    </font>
    <font>
      <b/>
      <sz val="10"/>
      <color rgb="FF183451"/>
      <name val="Arial"/>
    </font>
    <font>
      <sz val="10"/>
      <color rgb="FF23384D"/>
      <name val="Arial"/>
    </font>
    <font>
      <sz val="10"/>
      <color rgb="FF5F7184"/>
      <name val="Arial"/>
    </font>
    <font>
      <b/>
      <sz val="14"/>
      <color rgb="FFFFFFFF"/>
      <name val="Arial"/>
    </font>
    <font>
      <sz val="11"/>
      <color rgb="FF23384D"/>
      <name val="Arial"/>
    </font>
    <font>
      <b/>
      <sz val="13"/>
      <color rgb="FFFFFFFF"/>
      <name val="Carlito"/>
    </font>
    <font>
      <sz val="11"/>
      <color rgb="FFE9F4FF"/>
      <name val="Arial"/>
    </font>
    <font>
      <sz val="13"/>
      <color rgb="FFFFFFFF"/>
      <name val="Arial"/>
    </font>
    <font>
      <b/>
      <sz val="11"/>
      <color rgb="FF6FECF0"/>
      <name val="Arial"/>
    </font>
    <font>
      <b/>
      <sz val="30"/>
      <color rgb="FFFFFFFF"/>
      <name val="Arial"/>
    </font>
    <font>
      <sz val="16"/>
      <color rgb="FFBBD5E9"/>
      <name val="Arial"/>
    </font>
    <font>
      <b/>
      <sz val="10"/>
      <color rgb="FF72E0E6"/>
      <name val="Arial"/>
    </font>
    <font>
      <b/>
      <sz val="13"/>
      <color rgb="FFFFFFFF"/>
      <name val="Arial"/>
    </font>
    <font>
      <sz val="10"/>
      <color rgb="FF173451"/>
      <name val="Arial"/>
    </font>
  </fonts>
  <fills count="5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63A5F"/>
      </patternFill>
    </fill>
    <fill>
      <patternFill patternType="solid">
        <fgColor rgb="FFDDEBF7"/>
      </patternFill>
    </fill>
    <fill>
      <patternFill patternType="solid">
        <fgColor rgb="FFFFF8E7"/>
      </patternFill>
    </fill>
    <fill>
      <patternFill patternType="solid">
        <fgColor rgb="FFEEF4F8"/>
      </patternFill>
    </fill>
    <fill>
      <patternFill patternType="solid">
        <fgColor rgb="FFF7FAFC"/>
      </patternFill>
    </fill>
    <fill>
      <patternFill patternType="solid">
        <fgColor rgb="FFF7F9FB"/>
      </patternFill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FFF4CC"/>
      </patternFill>
    </fill>
    <fill>
      <patternFill patternType="solid">
        <fgColor rgb="FF2563EB"/>
      </patternFill>
    </fill>
    <fill>
      <patternFill patternType="solid">
        <fgColor rgb="FFF4F8FB"/>
      </patternFill>
    </fill>
    <fill>
      <patternFill patternType="solid">
        <fgColor rgb="FFF7F5EE"/>
      </patternFill>
    </fill>
    <fill>
      <patternFill patternType="solid">
        <fgColor rgb="FFC00000"/>
      </patternFill>
    </fill>
    <fill>
      <patternFill patternType="solid">
        <fgColor rgb="FFEAF5E2"/>
      </patternFill>
    </fill>
    <fill>
      <patternFill patternType="solid">
        <fgColor rgb="FFFCE4E4"/>
      </patternFill>
    </fill>
    <fill>
      <patternFill patternType="solid">
        <fgColor rgb="FFFFFFFF"/>
      </patternFill>
    </fill>
    <fill>
      <patternFill patternType="solid">
        <fgColor rgb="FFF3F6F8"/>
      </patternFill>
    </fill>
    <fill>
      <patternFill patternType="solid">
        <fgColor rgb="FF17365D"/>
      </patternFill>
    </fill>
    <fill>
      <patternFill patternType="solid">
        <fgColor rgb="FF2563EB"/>
      </patternFill>
    </fill>
    <fill>
      <patternFill patternType="solid">
        <fgColor rgb="FFF3F6F8"/>
      </patternFill>
    </fill>
    <fill>
      <patternFill patternType="solid">
        <fgColor rgb="FFFFF4CC"/>
      </patternFill>
    </fill>
    <fill>
      <patternFill patternType="solid">
        <fgColor rgb="FFEAF3F8"/>
      </patternFill>
    </fill>
    <fill>
      <patternFill patternType="solid">
        <fgColor rgb="FFEAF2FC"/>
      </patternFill>
    </fill>
    <fill>
      <patternFill patternType="solid">
        <fgColor rgb="FFD9662A"/>
      </patternFill>
    </fill>
    <fill>
      <patternFill patternType="solid">
        <fgColor rgb="FF193653"/>
      </patternFill>
    </fill>
    <fill>
      <patternFill patternType="solid">
        <fgColor rgb="FF275EAE"/>
      </patternFill>
    </fill>
    <fill>
      <patternFill patternType="solid">
        <fgColor rgb="FFF4F8FC"/>
      </patternFill>
    </fill>
    <fill>
      <patternFill patternType="solid">
        <fgColor rgb="FFE8F6EE"/>
      </patternFill>
    </fill>
    <fill>
      <patternFill patternType="solid">
        <fgColor rgb="FFF3F7FB"/>
      </patternFill>
    </fill>
    <fill>
      <patternFill patternType="solid">
        <fgColor rgb="FFC8C8C8"/>
      </patternFill>
    </fill>
    <fill>
      <patternFill patternType="solid">
        <fgColor rgb="FF315D9C"/>
      </patternFill>
    </fill>
    <fill>
      <patternFill patternType="solid">
        <fgColor rgb="FFE8EFF9"/>
      </patternFill>
    </fill>
    <fill>
      <patternFill patternType="solid">
        <fgColor rgb="FF8EAADB"/>
      </patternFill>
    </fill>
    <fill>
      <patternFill patternType="solid">
        <fgColor rgb="FFF5F8FC"/>
      </patternFill>
    </fill>
    <fill>
      <patternFill patternType="solid">
        <fgColor rgb="FF183451"/>
      </patternFill>
    </fill>
    <fill>
      <patternFill patternType="solid">
        <fgColor rgb="FF183451"/>
      </patternFill>
    </fill>
    <fill>
      <patternFill patternType="solid">
        <fgColor rgb="FFF2F5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83451"/>
      </patternFill>
    </fill>
    <fill>
      <patternFill patternType="solid">
        <fgColor rgb="FF2563EB"/>
      </patternFill>
    </fill>
    <fill>
      <patternFill patternType="solid">
        <fgColor rgb="FF733452"/>
      </patternFill>
    </fill>
    <fill>
      <patternFill patternType="solid">
        <fgColor rgb="FF08243D"/>
      </patternFill>
    </fill>
    <fill>
      <patternFill patternType="solid">
        <fgColor rgb="FF38C6D7"/>
      </patternFill>
    </fill>
    <fill>
      <patternFill patternType="solid">
        <fgColor rgb="FF214863"/>
      </patternFill>
    </fill>
    <fill>
      <patternFill patternType="solid">
        <fgColor rgb="FF14375B"/>
      </patternFill>
    </fill>
    <fill>
      <patternFill patternType="solid">
        <fgColor rgb="FFE7F3F8"/>
      </patternFill>
    </fill>
  </fills>
  <borders count="19">
    <border>
      <left/>
      <right/>
      <top/>
      <bottom/>
      <diagonal/>
    </border>
    <border>
      <left style="thin">
        <color rgb="FFB7C5D3"/>
      </left>
      <right/>
      <top style="thin">
        <color rgb="FFB7C5D3"/>
      </top>
      <bottom/>
      <diagonal/>
    </border>
    <border>
      <left/>
      <right/>
      <top style="thin">
        <color rgb="FFB7C5D3"/>
      </top>
      <bottom/>
      <diagonal/>
    </border>
    <border>
      <left/>
      <right style="thin">
        <color rgb="FFB7C5D3"/>
      </right>
      <top style="thin">
        <color rgb="FFB7C5D3"/>
      </top>
      <bottom/>
      <diagonal/>
    </border>
    <border>
      <left style="thin">
        <color rgb="FFB7C5D3"/>
      </left>
      <right/>
      <top/>
      <bottom style="thin">
        <color rgb="FFB7C5D3"/>
      </bottom>
      <diagonal/>
    </border>
    <border>
      <left/>
      <right/>
      <top/>
      <bottom style="thin">
        <color rgb="FFB7C5D3"/>
      </bottom>
      <diagonal/>
    </border>
    <border>
      <left/>
      <right style="thin">
        <color rgb="FFB7C5D3"/>
      </right>
      <top/>
      <bottom style="thin">
        <color rgb="FFB7C5D3"/>
      </bottom>
      <diagonal/>
    </border>
    <border>
      <left style="thin">
        <color rgb="FFB7C5D3"/>
      </left>
      <right/>
      <top style="thin">
        <color rgb="FFB7C5D3"/>
      </top>
      <bottom style="medium">
        <color rgb="FF163A5F"/>
      </bottom>
      <diagonal/>
    </border>
    <border>
      <left/>
      <right/>
      <top style="thin">
        <color rgb="FFB7C5D3"/>
      </top>
      <bottom style="medium">
        <color rgb="FF163A5F"/>
      </bottom>
      <diagonal/>
    </border>
    <border>
      <left/>
      <right style="thin">
        <color rgb="FFB7C5D3"/>
      </right>
      <top style="thin">
        <color rgb="FFB7C5D3"/>
      </top>
      <bottom style="medium">
        <color rgb="FF163A5F"/>
      </bottom>
      <diagonal/>
    </border>
    <border>
      <left style="thin">
        <color rgb="FFC9D4DF"/>
      </left>
      <right style="thin">
        <color rgb="FFC9D4DF"/>
      </right>
      <top style="thin">
        <color rgb="FFC9D4DF"/>
      </top>
      <bottom style="thin">
        <color rgb="FFC9D4DF"/>
      </bottom>
      <diagonal/>
    </border>
    <border>
      <left style="thin">
        <color rgb="FFC9D4DF"/>
      </left>
      <right/>
      <top style="thin">
        <color rgb="FFC9D4DF"/>
      </top>
      <bottom/>
      <diagonal/>
    </border>
    <border>
      <left/>
      <right/>
      <top style="thin">
        <color rgb="FFC9D4DF"/>
      </top>
      <bottom/>
      <diagonal/>
    </border>
    <border>
      <left/>
      <right style="thin">
        <color rgb="FFC9D4DF"/>
      </right>
      <top style="thin">
        <color rgb="FFC9D4DF"/>
      </top>
      <bottom/>
      <diagonal/>
    </border>
    <border>
      <left style="thin">
        <color rgb="FFC9D4DF"/>
      </left>
      <right/>
      <top/>
      <bottom/>
      <diagonal/>
    </border>
    <border>
      <left/>
      <right style="thin">
        <color rgb="FFC9D4DF"/>
      </right>
      <top/>
      <bottom/>
      <diagonal/>
    </border>
    <border>
      <left style="thin">
        <color rgb="FFC9D4DF"/>
      </left>
      <right/>
      <top/>
      <bottom style="thin">
        <color rgb="FFC9D4DF"/>
      </bottom>
      <diagonal/>
    </border>
    <border>
      <left/>
      <right/>
      <top/>
      <bottom style="thin">
        <color rgb="FFC9D4DF"/>
      </bottom>
      <diagonal/>
    </border>
    <border>
      <left/>
      <right style="thin">
        <color rgb="FFC9D4DF"/>
      </right>
      <top/>
      <bottom style="thin">
        <color rgb="FFC9D4DF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9" fillId="12" borderId="10" xfId="0" applyFont="1" applyFill="1" applyBorder="1" applyAlignment="1">
      <alignment horizontal="center" vertical="center" wrapText="1"/>
    </xf>
    <xf numFmtId="0" fontId="15" fillId="10" borderId="10" xfId="0" applyFont="1" applyFill="1" applyBorder="1" applyAlignment="1">
      <alignment vertical="center" wrapText="1"/>
    </xf>
    <xf numFmtId="2" fontId="15" fillId="10" borderId="10" xfId="0" applyNumberFormat="1" applyFont="1" applyFill="1" applyBorder="1" applyAlignment="1">
      <alignment vertical="center" wrapText="1"/>
    </xf>
    <xf numFmtId="9" fontId="15" fillId="10" borderId="10" xfId="0" applyNumberFormat="1" applyFont="1" applyFill="1" applyBorder="1" applyAlignment="1">
      <alignment vertical="center" wrapText="1"/>
    </xf>
    <xf numFmtId="0" fontId="15" fillId="13" borderId="10" xfId="0" applyFont="1" applyFill="1" applyBorder="1" applyAlignment="1">
      <alignment vertical="center" wrapText="1"/>
    </xf>
    <xf numFmtId="2" fontId="15" fillId="13" borderId="10" xfId="0" applyNumberFormat="1" applyFont="1" applyFill="1" applyBorder="1" applyAlignment="1">
      <alignment vertical="center" wrapText="1"/>
    </xf>
    <xf numFmtId="9" fontId="15" fillId="13" borderId="10" xfId="0" applyNumberFormat="1" applyFont="1" applyFill="1" applyBorder="1" applyAlignment="1">
      <alignment vertical="center" wrapText="1"/>
    </xf>
    <xf numFmtId="0" fontId="15" fillId="14" borderId="10" xfId="0" applyFont="1" applyFill="1" applyBorder="1" applyAlignment="1">
      <alignment vertical="center" wrapText="1"/>
    </xf>
    <xf numFmtId="2" fontId="15" fillId="14" borderId="10" xfId="0" applyNumberFormat="1" applyFont="1" applyFill="1" applyBorder="1" applyAlignment="1">
      <alignment vertical="center" wrapText="1"/>
    </xf>
    <xf numFmtId="9" fontId="15" fillId="14" borderId="10" xfId="0" applyNumberFormat="1" applyFont="1" applyFill="1" applyBorder="1" applyAlignment="1">
      <alignment vertical="center" wrapText="1"/>
    </xf>
    <xf numFmtId="0" fontId="9" fillId="12" borderId="10" xfId="0" applyFont="1" applyFill="1" applyBorder="1" applyAlignment="1">
      <alignment horizontal="center"/>
    </xf>
    <xf numFmtId="0" fontId="0" fillId="0" borderId="10" xfId="0" applyBorder="1"/>
    <xf numFmtId="0" fontId="17" fillId="16" borderId="0" xfId="0" applyFont="1" applyFill="1" applyAlignment="1">
      <alignment vertical="center" wrapText="1"/>
    </xf>
    <xf numFmtId="0" fontId="17" fillId="16" borderId="11" xfId="0" applyFont="1" applyFill="1" applyBorder="1" applyAlignment="1">
      <alignment vertical="center" wrapText="1"/>
    </xf>
    <xf numFmtId="0" fontId="17" fillId="16" borderId="12" xfId="0" applyFont="1" applyFill="1" applyBorder="1" applyAlignment="1">
      <alignment vertical="center" wrapText="1"/>
    </xf>
    <xf numFmtId="0" fontId="17" fillId="16" borderId="13" xfId="0" applyFont="1" applyFill="1" applyBorder="1" applyAlignment="1">
      <alignment vertical="center" wrapText="1"/>
    </xf>
    <xf numFmtId="0" fontId="17" fillId="16" borderId="14" xfId="0" applyFont="1" applyFill="1" applyBorder="1" applyAlignment="1">
      <alignment vertical="center" wrapText="1"/>
    </xf>
    <xf numFmtId="0" fontId="17" fillId="16" borderId="15" xfId="0" applyFont="1" applyFill="1" applyBorder="1" applyAlignment="1">
      <alignment vertical="center" wrapText="1"/>
    </xf>
    <xf numFmtId="0" fontId="17" fillId="16" borderId="16" xfId="0" applyFont="1" applyFill="1" applyBorder="1" applyAlignment="1">
      <alignment vertical="center" wrapText="1"/>
    </xf>
    <xf numFmtId="0" fontId="17" fillId="16" borderId="17" xfId="0" applyFont="1" applyFill="1" applyBorder="1" applyAlignment="1">
      <alignment vertical="center" wrapText="1"/>
    </xf>
    <xf numFmtId="0" fontId="17" fillId="16" borderId="18" xfId="0" applyFont="1" applyFill="1" applyBorder="1" applyAlignment="1">
      <alignment vertical="center" wrapText="1"/>
    </xf>
    <xf numFmtId="0" fontId="18" fillId="17" borderId="10" xfId="0" applyFont="1" applyFill="1" applyBorder="1" applyAlignment="1">
      <alignment vertical="center" wrapText="1"/>
    </xf>
    <xf numFmtId="0" fontId="19" fillId="18" borderId="10" xfId="0" applyFont="1" applyFill="1" applyBorder="1" applyAlignment="1">
      <alignment vertical="center" wrapText="1"/>
    </xf>
    <xf numFmtId="0" fontId="19" fillId="19" borderId="10" xfId="0" applyFont="1" applyFill="1" applyBorder="1" applyAlignment="1">
      <alignment vertical="center" wrapText="1"/>
    </xf>
    <xf numFmtId="166" fontId="18" fillId="17" borderId="10" xfId="0" applyNumberFormat="1" applyFont="1" applyFill="1" applyBorder="1" applyAlignment="1">
      <alignment vertical="center" wrapText="1"/>
    </xf>
    <xf numFmtId="166" fontId="19" fillId="18" borderId="10" xfId="0" applyNumberFormat="1" applyFont="1" applyFill="1" applyBorder="1" applyAlignment="1">
      <alignment vertical="center" wrapText="1"/>
    </xf>
    <xf numFmtId="166" fontId="19" fillId="19" borderId="10" xfId="0" applyNumberFormat="1" applyFont="1" applyFill="1" applyBorder="1" applyAlignment="1">
      <alignment vertical="center" wrapText="1"/>
    </xf>
    <xf numFmtId="0" fontId="12" fillId="12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165" fontId="18" fillId="0" borderId="10" xfId="0" applyNumberFormat="1" applyFont="1" applyBorder="1" applyAlignment="1">
      <alignment vertical="center"/>
    </xf>
    <xf numFmtId="165" fontId="19" fillId="0" borderId="10" xfId="0" applyNumberFormat="1" applyFont="1" applyBorder="1" applyAlignment="1">
      <alignment vertical="center"/>
    </xf>
    <xf numFmtId="168" fontId="18" fillId="0" borderId="10" xfId="0" applyNumberFormat="1" applyFont="1" applyBorder="1" applyAlignment="1">
      <alignment vertical="center"/>
    </xf>
    <xf numFmtId="168" fontId="19" fillId="0" borderId="10" xfId="0" applyNumberFormat="1" applyFont="1" applyBorder="1" applyAlignment="1">
      <alignment vertical="center"/>
    </xf>
    <xf numFmtId="0" fontId="0" fillId="18" borderId="0" xfId="0" applyFill="1" applyAlignment="1">
      <alignment vertical="center"/>
    </xf>
    <xf numFmtId="164" fontId="0" fillId="0" borderId="10" xfId="0" applyNumberFormat="1" applyBorder="1"/>
    <xf numFmtId="0" fontId="23" fillId="21" borderId="0" xfId="0" applyFont="1" applyFill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4" fillId="22" borderId="0" xfId="0" applyFont="1" applyFill="1" applyAlignment="1">
      <alignment vertical="center" wrapText="1"/>
    </xf>
    <xf numFmtId="0" fontId="24" fillId="23" borderId="0" xfId="0" applyFont="1" applyFill="1" applyAlignment="1">
      <alignment vertical="center" wrapText="1"/>
    </xf>
    <xf numFmtId="168" fontId="24" fillId="23" borderId="0" xfId="0" applyNumberFormat="1" applyFont="1" applyFill="1" applyAlignment="1">
      <alignment vertical="center" wrapText="1"/>
    </xf>
    <xf numFmtId="164" fontId="24" fillId="23" borderId="0" xfId="0" applyNumberFormat="1" applyFont="1" applyFill="1" applyAlignment="1">
      <alignment vertical="center" wrapText="1"/>
    </xf>
    <xf numFmtId="168" fontId="24" fillId="22" borderId="0" xfId="0" applyNumberFormat="1" applyFont="1" applyFill="1" applyAlignment="1">
      <alignment vertical="center" wrapText="1"/>
    </xf>
    <xf numFmtId="168" fontId="24" fillId="0" borderId="0" xfId="0" applyNumberFormat="1" applyFont="1" applyAlignment="1">
      <alignment vertical="center" wrapText="1"/>
    </xf>
    <xf numFmtId="168" fontId="0" fillId="0" borderId="0" xfId="0" applyNumberFormat="1"/>
    <xf numFmtId="167" fontId="9" fillId="21" borderId="0" xfId="0" applyNumberFormat="1" applyFont="1" applyFill="1"/>
    <xf numFmtId="9" fontId="24" fillId="0" borderId="0" xfId="0" applyNumberFormat="1" applyFont="1" applyAlignment="1">
      <alignment vertical="center" wrapText="1"/>
    </xf>
    <xf numFmtId="9" fontId="24" fillId="22" borderId="0" xfId="0" applyNumberFormat="1" applyFont="1" applyFill="1" applyAlignment="1">
      <alignment vertical="center" wrapText="1"/>
    </xf>
    <xf numFmtId="169" fontId="24" fillId="23" borderId="0" xfId="0" applyNumberFormat="1" applyFont="1" applyFill="1" applyAlignment="1">
      <alignment vertical="center" wrapText="1"/>
    </xf>
    <xf numFmtId="169" fontId="24" fillId="22" borderId="0" xfId="0" applyNumberFormat="1" applyFont="1" applyFill="1" applyAlignment="1">
      <alignment vertical="center" wrapText="1"/>
    </xf>
    <xf numFmtId="169" fontId="24" fillId="0" borderId="0" xfId="0" applyNumberFormat="1" applyFont="1" applyAlignment="1">
      <alignment vertical="center" wrapText="1"/>
    </xf>
    <xf numFmtId="170" fontId="24" fillId="22" borderId="0" xfId="0" applyNumberFormat="1" applyFont="1" applyFill="1" applyAlignment="1">
      <alignment vertical="center" wrapText="1"/>
    </xf>
    <xf numFmtId="170" fontId="24" fillId="0" borderId="0" xfId="0" applyNumberFormat="1" applyFont="1" applyAlignment="1">
      <alignment vertical="center" wrapText="1"/>
    </xf>
    <xf numFmtId="169" fontId="0" fillId="0" borderId="0" xfId="0" applyNumberFormat="1"/>
    <xf numFmtId="10" fontId="24" fillId="0" borderId="0" xfId="0" applyNumberFormat="1" applyFont="1" applyAlignment="1">
      <alignment vertical="center" wrapText="1"/>
    </xf>
    <xf numFmtId="164" fontId="24" fillId="22" borderId="0" xfId="0" applyNumberFormat="1" applyFont="1" applyFill="1" applyAlignment="1">
      <alignment vertical="center" wrapText="1"/>
    </xf>
    <xf numFmtId="164" fontId="24" fillId="0" borderId="0" xfId="0" applyNumberFormat="1" applyFont="1" applyAlignment="1">
      <alignment vertical="center" wrapText="1"/>
    </xf>
    <xf numFmtId="171" fontId="24" fillId="22" borderId="0" xfId="0" applyNumberFormat="1" applyFont="1" applyFill="1" applyAlignment="1">
      <alignment vertical="center" wrapText="1"/>
    </xf>
    <xf numFmtId="171" fontId="24" fillId="0" borderId="0" xfId="0" applyNumberFormat="1" applyFont="1" applyAlignment="1">
      <alignment vertical="center" wrapText="1"/>
    </xf>
    <xf numFmtId="172" fontId="24" fillId="22" borderId="0" xfId="0" applyNumberFormat="1" applyFont="1" applyFill="1" applyAlignment="1">
      <alignment vertical="center" wrapText="1"/>
    </xf>
    <xf numFmtId="172" fontId="24" fillId="0" borderId="0" xfId="0" applyNumberFormat="1" applyFont="1" applyAlignment="1">
      <alignment vertical="center" wrapText="1"/>
    </xf>
    <xf numFmtId="164" fontId="0" fillId="0" borderId="0" xfId="0" applyNumberFormat="1"/>
    <xf numFmtId="166" fontId="24" fillId="0" borderId="0" xfId="0" applyNumberFormat="1" applyFont="1" applyAlignment="1">
      <alignment vertical="center" wrapText="1"/>
    </xf>
    <xf numFmtId="166" fontId="24" fillId="22" borderId="0" xfId="0" applyNumberFormat="1" applyFont="1" applyFill="1" applyAlignment="1">
      <alignment vertical="center" wrapText="1"/>
    </xf>
    <xf numFmtId="2" fontId="24" fillId="22" borderId="0" xfId="0" applyNumberFormat="1" applyFont="1" applyFill="1" applyAlignment="1">
      <alignment vertical="center" wrapText="1"/>
    </xf>
    <xf numFmtId="2" fontId="24" fillId="0" borderId="0" xfId="0" applyNumberFormat="1" applyFont="1" applyAlignment="1">
      <alignment vertical="center" wrapText="1"/>
    </xf>
    <xf numFmtId="2" fontId="0" fillId="0" borderId="0" xfId="0" applyNumberFormat="1"/>
    <xf numFmtId="0" fontId="27" fillId="21" borderId="0" xfId="0" applyFont="1" applyFill="1" applyAlignment="1">
      <alignment wrapText="1"/>
    </xf>
    <xf numFmtId="0" fontId="28" fillId="0" borderId="0" xfId="0" applyFont="1"/>
    <xf numFmtId="0" fontId="29" fillId="0" borderId="0" xfId="0" applyFont="1"/>
    <xf numFmtId="0" fontId="30" fillId="25" borderId="0" xfId="0" applyFont="1" applyFill="1" applyAlignment="1">
      <alignment vertical="center"/>
    </xf>
    <xf numFmtId="173" fontId="31" fillId="26" borderId="0" xfId="0" applyNumberFormat="1" applyFont="1" applyFill="1" applyAlignment="1">
      <alignment vertical="center"/>
    </xf>
    <xf numFmtId="0" fontId="32" fillId="0" borderId="0" xfId="0" applyFont="1"/>
    <xf numFmtId="0" fontId="25" fillId="27" borderId="0" xfId="0" applyFont="1" applyFill="1" applyAlignment="1">
      <alignment vertical="center"/>
    </xf>
    <xf numFmtId="0" fontId="23" fillId="28" borderId="0" xfId="0" applyFont="1" applyFill="1" applyAlignment="1">
      <alignment horizontal="center" vertical="center" wrapText="1"/>
    </xf>
    <xf numFmtId="0" fontId="33" fillId="29" borderId="0" xfId="0" applyFont="1" applyFill="1" applyAlignment="1">
      <alignment vertical="center"/>
    </xf>
    <xf numFmtId="4" fontId="0" fillId="0" borderId="0" xfId="0" applyNumberFormat="1"/>
    <xf numFmtId="4" fontId="33" fillId="29" borderId="0" xfId="0" applyNumberFormat="1" applyFont="1" applyFill="1" applyAlignment="1">
      <alignment vertical="center"/>
    </xf>
    <xf numFmtId="0" fontId="34" fillId="30" borderId="0" xfId="0" applyFont="1" applyFill="1" applyAlignment="1">
      <alignment vertical="center"/>
    </xf>
    <xf numFmtId="0" fontId="33" fillId="31" borderId="0" xfId="0" applyFont="1" applyFill="1" applyAlignment="1">
      <alignment vertical="center"/>
    </xf>
    <xf numFmtId="4" fontId="30" fillId="25" borderId="0" xfId="0" applyNumberFormat="1" applyFont="1" applyFill="1" applyAlignment="1">
      <alignment vertical="center"/>
    </xf>
    <xf numFmtId="4" fontId="34" fillId="30" borderId="0" xfId="0" applyNumberFormat="1" applyFont="1" applyFill="1" applyAlignment="1">
      <alignment vertical="center"/>
    </xf>
    <xf numFmtId="4" fontId="33" fillId="31" borderId="0" xfId="0" applyNumberFormat="1" applyFont="1" applyFill="1" applyAlignment="1">
      <alignment vertical="center"/>
    </xf>
    <xf numFmtId="173" fontId="0" fillId="0" borderId="0" xfId="0" applyNumberFormat="1"/>
    <xf numFmtId="10" fontId="0" fillId="0" borderId="0" xfId="0" applyNumberFormat="1"/>
    <xf numFmtId="0" fontId="35" fillId="32" borderId="0" xfId="0" applyFont="1" applyFill="1" applyAlignment="1">
      <alignment vertical="center"/>
    </xf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33" borderId="0" xfId="0" applyFont="1" applyFill="1" applyAlignment="1">
      <alignment horizontal="center" vertical="center"/>
    </xf>
    <xf numFmtId="0" fontId="40" fillId="34" borderId="0" xfId="0" applyFont="1" applyFill="1" applyAlignment="1">
      <alignment horizontal="center" vertical="center"/>
    </xf>
    <xf numFmtId="0" fontId="23" fillId="35" borderId="0" xfId="0" applyFont="1" applyFill="1" applyAlignment="1">
      <alignment horizontal="center" vertical="center"/>
    </xf>
    <xf numFmtId="0" fontId="23" fillId="35" borderId="0" xfId="0" applyFont="1" applyFill="1" applyAlignment="1">
      <alignment vertical="center" wrapText="1"/>
    </xf>
    <xf numFmtId="0" fontId="41" fillId="34" borderId="0" xfId="0" applyFont="1" applyFill="1" applyAlignment="1">
      <alignment vertical="center"/>
    </xf>
    <xf numFmtId="1" fontId="0" fillId="0" borderId="0" xfId="0" applyNumberFormat="1"/>
    <xf numFmtId="0" fontId="42" fillId="36" borderId="0" xfId="0" applyFont="1" applyFill="1" applyAlignment="1">
      <alignment vertical="center"/>
    </xf>
    <xf numFmtId="4" fontId="42" fillId="36" borderId="0" xfId="0" applyNumberFormat="1" applyFont="1" applyFill="1" applyAlignment="1">
      <alignment vertical="center"/>
    </xf>
    <xf numFmtId="1" fontId="42" fillId="36" borderId="0" xfId="0" applyNumberFormat="1" applyFont="1" applyFill="1" applyAlignment="1">
      <alignment vertical="center"/>
    </xf>
    <xf numFmtId="1" fontId="41" fillId="34" borderId="0" xfId="0" applyNumberFormat="1" applyFont="1" applyFill="1" applyAlignment="1">
      <alignment vertical="center"/>
    </xf>
    <xf numFmtId="4" fontId="41" fillId="34" borderId="0" xfId="0" applyNumberFormat="1" applyFont="1" applyFill="1" applyAlignment="1">
      <alignment vertical="center"/>
    </xf>
    <xf numFmtId="10" fontId="41" fillId="34" borderId="0" xfId="0" applyNumberFormat="1" applyFont="1" applyFill="1" applyAlignment="1">
      <alignment vertical="center"/>
    </xf>
    <xf numFmtId="0" fontId="23" fillId="33" borderId="0" xfId="0" applyFont="1" applyFill="1" applyAlignment="1">
      <alignment vertical="center"/>
    </xf>
    <xf numFmtId="10" fontId="42" fillId="36" borderId="0" xfId="0" applyNumberFormat="1" applyFont="1" applyFill="1" applyAlignment="1">
      <alignment vertical="center"/>
    </xf>
    <xf numFmtId="0" fontId="43" fillId="0" borderId="0" xfId="0" applyFont="1"/>
    <xf numFmtId="0" fontId="44" fillId="37" borderId="0" xfId="0" applyFont="1" applyFill="1" applyAlignment="1">
      <alignment vertical="center"/>
    </xf>
    <xf numFmtId="0" fontId="31" fillId="37" borderId="0" xfId="0" applyFont="1" applyFill="1" applyAlignment="1">
      <alignment vertical="center"/>
    </xf>
    <xf numFmtId="0" fontId="25" fillId="38" borderId="0" xfId="0" applyFont="1" applyFill="1" applyAlignment="1">
      <alignment vertical="center" wrapText="1"/>
    </xf>
    <xf numFmtId="174" fontId="24" fillId="19" borderId="0" xfId="0" applyNumberFormat="1" applyFont="1" applyFill="1" applyAlignment="1">
      <alignment vertical="center" wrapText="1"/>
    </xf>
    <xf numFmtId="174" fontId="24" fillId="11" borderId="0" xfId="0" applyNumberFormat="1" applyFont="1" applyFill="1" applyAlignment="1">
      <alignment vertical="center" wrapText="1"/>
    </xf>
    <xf numFmtId="174" fontId="0" fillId="0" borderId="0" xfId="0" applyNumberFormat="1"/>
    <xf numFmtId="174" fontId="24" fillId="0" borderId="0" xfId="0" applyNumberFormat="1" applyFont="1" applyAlignment="1">
      <alignment vertical="center" wrapText="1"/>
    </xf>
    <xf numFmtId="10" fontId="24" fillId="19" borderId="0" xfId="0" applyNumberFormat="1" applyFont="1" applyFill="1" applyAlignment="1">
      <alignment vertical="center" wrapText="1"/>
    </xf>
    <xf numFmtId="10" fontId="24" fillId="11" borderId="0" xfId="0" applyNumberFormat="1" applyFont="1" applyFill="1" applyAlignment="1">
      <alignment vertical="center" wrapText="1"/>
    </xf>
    <xf numFmtId="174" fontId="42" fillId="0" borderId="0" xfId="0" applyNumberFormat="1" applyFont="1" applyAlignment="1">
      <alignment vertical="center"/>
    </xf>
    <xf numFmtId="174" fontId="42" fillId="39" borderId="0" xfId="0" applyNumberFormat="1" applyFont="1" applyFill="1" applyAlignment="1">
      <alignment vertical="center"/>
    </xf>
    <xf numFmtId="174" fontId="42" fillId="40" borderId="0" xfId="0" applyNumberFormat="1" applyFont="1" applyFill="1" applyAlignment="1">
      <alignment vertical="center"/>
    </xf>
    <xf numFmtId="0" fontId="42" fillId="0" borderId="0" xfId="0" applyFont="1" applyAlignment="1">
      <alignment vertical="center" wrapText="1"/>
    </xf>
    <xf numFmtId="0" fontId="38" fillId="0" borderId="0" xfId="0" applyFont="1" applyAlignment="1">
      <alignment vertical="center" wrapText="1"/>
    </xf>
    <xf numFmtId="10" fontId="0" fillId="0" borderId="10" xfId="0" applyNumberFormat="1" applyBorder="1"/>
    <xf numFmtId="2" fontId="0" fillId="0" borderId="10" xfId="0" applyNumberFormat="1" applyBorder="1"/>
    <xf numFmtId="174" fontId="42" fillId="0" borderId="0" xfId="0" applyNumberFormat="1" applyFont="1" applyAlignment="1">
      <alignment vertical="center" wrapText="1"/>
    </xf>
    <xf numFmtId="10" fontId="42" fillId="0" borderId="0" xfId="0" applyNumberFormat="1" applyFont="1" applyAlignment="1">
      <alignment vertical="center" wrapText="1"/>
    </xf>
    <xf numFmtId="168" fontId="42" fillId="0" borderId="0" xfId="0" applyNumberFormat="1" applyFont="1" applyAlignment="1">
      <alignment vertical="center" wrapText="1"/>
    </xf>
    <xf numFmtId="0" fontId="0" fillId="41" borderId="0" xfId="0" applyFill="1"/>
    <xf numFmtId="174" fontId="42" fillId="41" borderId="0" xfId="0" applyNumberFormat="1" applyFont="1" applyFill="1" applyAlignment="1">
      <alignment vertical="center" wrapText="1"/>
    </xf>
    <xf numFmtId="0" fontId="45" fillId="0" borderId="0" xfId="0" applyFont="1" applyAlignment="1">
      <alignment vertical="center" wrapText="1"/>
    </xf>
    <xf numFmtId="0" fontId="23" fillId="43" borderId="0" xfId="0" applyFont="1" applyFill="1" applyAlignment="1">
      <alignment wrapText="1"/>
    </xf>
    <xf numFmtId="0" fontId="45" fillId="0" borderId="0" xfId="0" applyFont="1" applyAlignment="1">
      <alignment horizontal="center" vertical="center" wrapText="1"/>
    </xf>
    <xf numFmtId="2" fontId="45" fillId="0" borderId="0" xfId="0" applyNumberFormat="1" applyFont="1" applyAlignment="1">
      <alignment vertical="center" wrapText="1"/>
    </xf>
    <xf numFmtId="0" fontId="0" fillId="0" borderId="10" xfId="0" applyBorder="1" applyAlignment="1">
      <alignment wrapText="1"/>
    </xf>
    <xf numFmtId="0" fontId="9" fillId="12" borderId="1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7" fillId="45" borderId="0" xfId="0" applyFont="1" applyFill="1"/>
    <xf numFmtId="0" fontId="47" fillId="46" borderId="0" xfId="0" applyFont="1" applyFill="1"/>
    <xf numFmtId="0" fontId="47" fillId="47" borderId="0" xfId="0" applyFont="1" applyFill="1"/>
    <xf numFmtId="0" fontId="44" fillId="48" borderId="0" xfId="0" applyFont="1" applyFill="1"/>
    <xf numFmtId="0" fontId="54" fillId="49" borderId="0" xfId="0" applyFont="1" applyFill="1"/>
    <xf numFmtId="0" fontId="8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46" fillId="44" borderId="0" xfId="0" applyFont="1" applyFill="1"/>
    <xf numFmtId="0" fontId="0" fillId="0" borderId="0" xfId="0"/>
    <xf numFmtId="0" fontId="49" fillId="45" borderId="0" xfId="0" applyFont="1" applyFill="1"/>
    <xf numFmtId="0" fontId="50" fillId="45" borderId="0" xfId="0" applyFont="1" applyFill="1" applyAlignment="1">
      <alignment vertical="center" wrapText="1"/>
    </xf>
    <xf numFmtId="0" fontId="51" fillId="45" borderId="0" xfId="0" applyFont="1" applyFill="1"/>
    <xf numFmtId="0" fontId="52" fillId="45" borderId="0" xfId="0" applyFont="1" applyFill="1"/>
    <xf numFmtId="0" fontId="53" fillId="45" borderId="0" xfId="0" applyFont="1" applyFill="1"/>
    <xf numFmtId="0" fontId="48" fillId="45" borderId="0" xfId="0" applyFont="1" applyFill="1"/>
    <xf numFmtId="0" fontId="24" fillId="23" borderId="0" xfId="0" applyFont="1" applyFill="1" applyAlignment="1">
      <alignment vertical="center" wrapText="1"/>
    </xf>
    <xf numFmtId="0" fontId="42" fillId="0" borderId="0" xfId="0" applyFont="1" applyAlignment="1">
      <alignment vertical="center" wrapText="1"/>
    </xf>
    <xf numFmtId="0" fontId="16" fillId="15" borderId="0" xfId="0" applyFont="1" applyFill="1" applyAlignment="1">
      <alignment horizontal="center"/>
    </xf>
    <xf numFmtId="0" fontId="13" fillId="9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1" fillId="11" borderId="0" xfId="0" applyFont="1" applyFill="1" applyAlignment="1">
      <alignment wrapText="1"/>
    </xf>
    <xf numFmtId="0" fontId="22" fillId="20" borderId="0" xfId="0" applyFont="1" applyFill="1" applyAlignment="1">
      <alignment vertical="center" wrapText="1"/>
    </xf>
    <xf numFmtId="0" fontId="25" fillId="20" borderId="0" xfId="0" applyFont="1" applyFill="1" applyAlignment="1">
      <alignment vertical="center" wrapText="1"/>
    </xf>
    <xf numFmtId="0" fontId="31" fillId="42" borderId="0" xfId="0" applyFont="1" applyFill="1" applyAlignment="1">
      <alignment wrapText="1"/>
    </xf>
    <xf numFmtId="0" fontId="45" fillId="0" borderId="0" xfId="0" applyFont="1" applyAlignment="1">
      <alignment vertical="center" wrapText="1"/>
    </xf>
    <xf numFmtId="0" fontId="17" fillId="16" borderId="11" xfId="0" applyFont="1" applyFill="1" applyBorder="1" applyAlignment="1">
      <alignment vertical="center" wrapText="1"/>
    </xf>
    <xf numFmtId="0" fontId="17" fillId="16" borderId="12" xfId="0" applyFont="1" applyFill="1" applyBorder="1" applyAlignment="1">
      <alignment vertical="center" wrapText="1"/>
    </xf>
    <xf numFmtId="0" fontId="17" fillId="16" borderId="13" xfId="0" applyFont="1" applyFill="1" applyBorder="1" applyAlignment="1">
      <alignment vertical="center" wrapText="1"/>
    </xf>
    <xf numFmtId="0" fontId="17" fillId="16" borderId="16" xfId="0" applyFont="1" applyFill="1" applyBorder="1" applyAlignment="1">
      <alignment vertical="center" wrapText="1"/>
    </xf>
    <xf numFmtId="0" fontId="17" fillId="16" borderId="17" xfId="0" applyFont="1" applyFill="1" applyBorder="1" applyAlignment="1">
      <alignment vertical="center" wrapText="1"/>
    </xf>
    <xf numFmtId="0" fontId="17" fillId="16" borderId="18" xfId="0" applyFont="1" applyFill="1" applyBorder="1" applyAlignment="1">
      <alignment vertical="center" wrapText="1"/>
    </xf>
    <xf numFmtId="0" fontId="10" fillId="19" borderId="11" xfId="0" applyFont="1" applyFill="1" applyBorder="1" applyAlignment="1">
      <alignment wrapText="1"/>
    </xf>
    <xf numFmtId="0" fontId="10" fillId="19" borderId="12" xfId="0" applyFont="1" applyFill="1" applyBorder="1" applyAlignment="1">
      <alignment wrapText="1"/>
    </xf>
    <xf numFmtId="0" fontId="10" fillId="19" borderId="13" xfId="0" applyFont="1" applyFill="1" applyBorder="1" applyAlignment="1">
      <alignment wrapText="1"/>
    </xf>
    <xf numFmtId="0" fontId="10" fillId="19" borderId="16" xfId="0" applyFont="1" applyFill="1" applyBorder="1" applyAlignment="1">
      <alignment wrapText="1"/>
    </xf>
    <xf numFmtId="0" fontId="10" fillId="19" borderId="17" xfId="0" applyFont="1" applyFill="1" applyBorder="1" applyAlignment="1">
      <alignment wrapText="1"/>
    </xf>
    <xf numFmtId="0" fontId="10" fillId="19" borderId="18" xfId="0" applyFont="1" applyFill="1" applyBorder="1" applyAlignment="1">
      <alignment wrapText="1"/>
    </xf>
    <xf numFmtId="0" fontId="13" fillId="9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26" fillId="24" borderId="0" xfId="0" applyFont="1" applyFill="1" applyAlignment="1">
      <alignment horizontal="center"/>
    </xf>
    <xf numFmtId="0" fontId="21" fillId="17" borderId="10" xfId="0" applyFont="1" applyFill="1" applyBorder="1" applyAlignment="1">
      <alignment horizontal="center" vertical="center" wrapText="1"/>
    </xf>
    <xf numFmtId="0" fontId="17" fillId="16" borderId="14" xfId="0" applyFont="1" applyFill="1" applyBorder="1" applyAlignment="1">
      <alignment vertical="center" wrapText="1"/>
    </xf>
    <xf numFmtId="0" fontId="17" fillId="16" borderId="0" xfId="0" applyFont="1" applyFill="1" applyAlignment="1">
      <alignment vertical="center" wrapText="1"/>
    </xf>
    <xf numFmtId="0" fontId="17" fillId="16" borderId="15" xfId="0" applyFont="1" applyFill="1" applyBorder="1" applyAlignment="1">
      <alignment vertical="center" wrapText="1"/>
    </xf>
    <xf numFmtId="0" fontId="20" fillId="10" borderId="10" xfId="0" applyFont="1" applyFill="1" applyBorder="1" applyAlignment="1">
      <alignment horizontal="center"/>
    </xf>
    <xf numFmtId="0" fontId="24" fillId="22" borderId="0" xfId="0" applyFont="1" applyFill="1" applyAlignment="1">
      <alignment vertical="center" wrapText="1"/>
    </xf>
    <xf numFmtId="0" fontId="24" fillId="0" borderId="0" xfId="0" applyFont="1" applyAlignment="1">
      <alignment vertical="center" wrapText="1"/>
    </xf>
    <xf numFmtId="0" fontId="44" fillId="48" borderId="0" xfId="0" applyFont="1" applyFill="1"/>
    <xf numFmtId="0" fontId="25" fillId="38" borderId="0" xfId="0" applyFont="1" applyFill="1" applyAlignment="1">
      <alignment vertical="center" wrapText="1"/>
    </xf>
  </cellXfs>
  <cellStyles count="1">
    <cellStyle name="Normal" xfId="0" builtinId="0"/>
  </cellStyles>
  <dxfs count="34">
    <dxf>
      <font>
        <color rgb="FFC00000"/>
      </font>
      <fill>
        <patternFill>
          <bgColor rgb="FFFCE4E4"/>
        </patternFill>
      </fill>
    </dxf>
    <dxf>
      <font>
        <b/>
        <color rgb="FF183451"/>
      </font>
      <fill>
        <patternFill>
          <bgColor rgb="FFA8C8EB"/>
        </patternFill>
      </fill>
    </dxf>
    <dxf>
      <font>
        <color rgb="FF663717"/>
      </font>
      <fill>
        <patternFill>
          <bgColor rgb="FFF9D7B5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9A50"/>
        </patternFill>
      </fill>
    </dxf>
    <dxf>
      <font>
        <b/>
        <color rgb="FFFFFFFF"/>
      </font>
      <fill>
        <patternFill>
          <bgColor rgb="FF70AD7A"/>
        </patternFill>
      </fill>
    </dxf>
    <dxf>
      <font>
        <b/>
        <color rgb="FFFFFFFF"/>
      </font>
      <fill>
        <patternFill>
          <bgColor rgb="FF7F8C9A"/>
        </patternFill>
      </fill>
    </dxf>
    <dxf>
      <font>
        <b/>
        <color rgb="FFFFFFFF"/>
      </font>
      <fill>
        <patternFill>
          <bgColor rgb="FF5B9BD5"/>
        </patternFill>
      </fill>
    </dxf>
    <dxf>
      <fill>
        <patternFill>
          <bgColor rgb="FF60A5FA"/>
        </patternFill>
      </fill>
    </dxf>
    <dxf>
      <fill>
        <patternFill>
          <bgColor rgb="FFDC2626"/>
        </patternFill>
      </fill>
    </dxf>
    <dxf>
      <font>
        <color rgb="FF243447"/>
      </font>
      <fill>
        <patternFill>
          <bgColor rgb="FFEEF6E5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B91C1C"/>
      </font>
      <fill>
        <patternFill>
          <bgColor rgb="FFFEF2F2"/>
        </patternFill>
      </fill>
    </dxf>
    <dxf>
      <font>
        <color rgb="FFB91C1C"/>
      </font>
      <fill>
        <patternFill>
          <bgColor rgb="FFFEF2F2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64748B"/>
      </font>
      <fill>
        <patternFill>
          <bgColor rgb="FFF8FAFC"/>
        </patternFill>
      </fill>
    </dxf>
    <dxf>
      <font>
        <b/>
        <color rgb="FFFFFFFF"/>
      </font>
      <fill>
        <patternFill>
          <bgColor rgb="FFDC2626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B91C1C"/>
      </font>
      <fill>
        <patternFill>
          <bgColor rgb="FFFEF2F2"/>
        </patternFill>
      </fill>
    </dxf>
    <dxf>
      <font>
        <color rgb="FFB91C1C"/>
      </font>
      <fill>
        <patternFill>
          <bgColor rgb="FFFEF2F2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C00000"/>
      </font>
      <fill>
        <patternFill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CURVA S FÍSICA ACUMULADA (%)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ACUM. (%)</c:v>
          </c:tx>
          <c:spPr>
            <a:ln w="23813">
              <a:solidFill>
                <a:srgbClr val="315D9C"/>
              </a:solidFill>
              <a:prstDash val="solid"/>
            </a:ln>
          </c:spPr>
          <c:marker>
            <c:symbol val="none"/>
          </c:marker>
          <c:cat>
            <c:numRef>
              <c:f>'07_Curvas_S'!$B$110:$B$131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'07_Curvas_S'!$D$110:$D$131</c:f>
              <c:numCache>
                <c:formatCode>0.00%</c:formatCode>
                <c:ptCount val="22"/>
                <c:pt idx="0">
                  <c:v>1.5545137297754592E-2</c:v>
                </c:pt>
                <c:pt idx="1">
                  <c:v>4.905803069291384E-2</c:v>
                </c:pt>
                <c:pt idx="2">
                  <c:v>7.4697412989210371E-2</c:v>
                </c:pt>
                <c:pt idx="3">
                  <c:v>9.9316154957876518E-2</c:v>
                </c:pt>
                <c:pt idx="4">
                  <c:v>0.14818111318692934</c:v>
                </c:pt>
                <c:pt idx="5">
                  <c:v>0.19532900213396517</c:v>
                </c:pt>
                <c:pt idx="6">
                  <c:v>0.22781028587542726</c:v>
                </c:pt>
                <c:pt idx="7">
                  <c:v>0.29814894779512824</c:v>
                </c:pt>
                <c:pt idx="8">
                  <c:v>0.36220874898656946</c:v>
                </c:pt>
                <c:pt idx="9">
                  <c:v>0.41373800039949671</c:v>
                </c:pt>
                <c:pt idx="10">
                  <c:v>0.46699448928995224</c:v>
                </c:pt>
                <c:pt idx="11">
                  <c:v>0.5259129683809789</c:v>
                </c:pt>
                <c:pt idx="12">
                  <c:v>0.58559519193485821</c:v>
                </c:pt>
                <c:pt idx="13">
                  <c:v>0.65345645775318106</c:v>
                </c:pt>
                <c:pt idx="14">
                  <c:v>0.71834352638443322</c:v>
                </c:pt>
                <c:pt idx="15">
                  <c:v>0.77374951531601321</c:v>
                </c:pt>
                <c:pt idx="16">
                  <c:v>0.85554654728753132</c:v>
                </c:pt>
                <c:pt idx="17">
                  <c:v>0.90228770841411332</c:v>
                </c:pt>
                <c:pt idx="18">
                  <c:v>0.93337798300962282</c:v>
                </c:pt>
                <c:pt idx="19">
                  <c:v>0.96446825760513233</c:v>
                </c:pt>
                <c:pt idx="20">
                  <c:v>0.99048256900137466</c:v>
                </c:pt>
                <c:pt idx="21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1-482B-BD02-FE5ECBE79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CURVA S FINANCIERA (MILLONES DE 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MILLONES ($)</c:v>
          </c:tx>
          <c:spPr>
            <a:ln w="23813">
              <a:solidFill>
                <a:srgbClr val="C65F29"/>
              </a:solidFill>
              <a:prstDash val="solid"/>
            </a:ln>
          </c:spPr>
          <c:marker>
            <c:symbol val="none"/>
          </c:marker>
          <c:cat>
            <c:numRef>
              <c:f>'07_Curvas_S'!$B$307:$B$328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'07_Curvas_S'!$G$307:$G$328</c:f>
              <c:numCache>
                <c:formatCode>0.00</c:formatCode>
                <c:ptCount val="22"/>
                <c:pt idx="0">
                  <c:v>10.778270249999998</c:v>
                </c:pt>
                <c:pt idx="1">
                  <c:v>11.926513977272723</c:v>
                </c:pt>
                <c:pt idx="2">
                  <c:v>12.42765034090908</c:v>
                </c:pt>
                <c:pt idx="3">
                  <c:v>14.322227916666661</c:v>
                </c:pt>
                <c:pt idx="4">
                  <c:v>16.818638749999995</c:v>
                </c:pt>
                <c:pt idx="5">
                  <c:v>20.736802067307693</c:v>
                </c:pt>
                <c:pt idx="6">
                  <c:v>23.709307500000005</c:v>
                </c:pt>
                <c:pt idx="7">
                  <c:v>36.434550138888888</c:v>
                </c:pt>
                <c:pt idx="8">
                  <c:v>47.953712777777753</c:v>
                </c:pt>
                <c:pt idx="9">
                  <c:v>54.530115520833299</c:v>
                </c:pt>
                <c:pt idx="10">
                  <c:v>59.666325416666652</c:v>
                </c:pt>
                <c:pt idx="11">
                  <c:v>68.226899330357128</c:v>
                </c:pt>
                <c:pt idx="12">
                  <c:v>80.640391517857154</c:v>
                </c:pt>
                <c:pt idx="13">
                  <c:v>90.623800000000017</c:v>
                </c:pt>
                <c:pt idx="14">
                  <c:v>92.643081250000009</c:v>
                </c:pt>
                <c:pt idx="15">
                  <c:v>95.204808229166687</c:v>
                </c:pt>
                <c:pt idx="16">
                  <c:v>101.02120958333339</c:v>
                </c:pt>
                <c:pt idx="17">
                  <c:v>103.65146125000007</c:v>
                </c:pt>
                <c:pt idx="18">
                  <c:v>104.68068000000008</c:v>
                </c:pt>
                <c:pt idx="19">
                  <c:v>105.70989875000008</c:v>
                </c:pt>
                <c:pt idx="20">
                  <c:v>107.33936250000008</c:v>
                </c:pt>
                <c:pt idx="21">
                  <c:v>108.23064000000008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4-4438-8CA3-2014A8004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Avance físico acumulado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Físico acumulado</c:v>
          </c:tx>
          <c:spPr>
            <a:ln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numRef>
              <c:f>'07_Curvas_S'!$A$9:$A$30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'07_Curvas_S'!$E$9:$E$30</c:f>
              <c:numCache>
                <c:formatCode>0.0%</c:formatCode>
                <c:ptCount val="22"/>
                <c:pt idx="0">
                  <c:v>1.5545137297754592E-2</c:v>
                </c:pt>
                <c:pt idx="1">
                  <c:v>4.905803069291384E-2</c:v>
                </c:pt>
                <c:pt idx="2">
                  <c:v>7.4697412989210371E-2</c:v>
                </c:pt>
                <c:pt idx="3">
                  <c:v>9.9316154957876546E-2</c:v>
                </c:pt>
                <c:pt idx="4">
                  <c:v>0.14818111318692939</c:v>
                </c:pt>
                <c:pt idx="5">
                  <c:v>0.19532900213396531</c:v>
                </c:pt>
                <c:pt idx="6">
                  <c:v>0.2278102858754274</c:v>
                </c:pt>
                <c:pt idx="7">
                  <c:v>0.29814894779512846</c:v>
                </c:pt>
                <c:pt idx="8">
                  <c:v>0.36220874898656985</c:v>
                </c:pt>
                <c:pt idx="9">
                  <c:v>0.4137380003994971</c:v>
                </c:pt>
                <c:pt idx="10">
                  <c:v>0.46699448928995263</c:v>
                </c:pt>
                <c:pt idx="11">
                  <c:v>0.52591296838097923</c:v>
                </c:pt>
                <c:pt idx="12">
                  <c:v>0.58559519193485843</c:v>
                </c:pt>
                <c:pt idx="13">
                  <c:v>0.65345645775318129</c:v>
                </c:pt>
                <c:pt idx="14">
                  <c:v>0.71834352638443366</c:v>
                </c:pt>
                <c:pt idx="15">
                  <c:v>0.77374951531601388</c:v>
                </c:pt>
                <c:pt idx="16">
                  <c:v>0.8555465472875321</c:v>
                </c:pt>
                <c:pt idx="17">
                  <c:v>0.90228770841411388</c:v>
                </c:pt>
                <c:pt idx="18">
                  <c:v>0.93337798300962305</c:v>
                </c:pt>
                <c:pt idx="19">
                  <c:v>0.96446825760513222</c:v>
                </c:pt>
                <c:pt idx="20">
                  <c:v>0.99048256900137455</c:v>
                </c:pt>
                <c:pt idx="21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2-449A-B9FD-D4840D8CD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Curva financiera acumulada (CLP netos)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CD acumulado</c:v>
          </c:tx>
          <c:spPr>
            <a:ln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numRef>
              <c:f>'07_Curvas_S'!$A$9:$A$30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'07_Curvas_S'!$G$9:$G$30</c:f>
              <c:numCache>
                <c:formatCode>#,##0;[Red]\(#,##0\);"-"</c:formatCode>
                <c:ptCount val="22"/>
                <c:pt idx="0">
                  <c:v>7245895.9663865538</c:v>
                </c:pt>
                <c:pt idx="1">
                  <c:v>8017824.5225362862</c:v>
                </c:pt>
                <c:pt idx="2">
                  <c:v>8354722.9182582116</c:v>
                </c:pt>
                <c:pt idx="3">
                  <c:v>9628388.5154061615</c:v>
                </c:pt>
                <c:pt idx="4">
                  <c:v>11306647.899159662</c:v>
                </c:pt>
                <c:pt idx="5">
                  <c:v>13940707.272139624</c:v>
                </c:pt>
                <c:pt idx="6">
                  <c:v>15939030.252100838</c:v>
                </c:pt>
                <c:pt idx="7">
                  <c:v>24493815.2194211</c:v>
                </c:pt>
                <c:pt idx="8">
                  <c:v>32237790.102707747</c:v>
                </c:pt>
                <c:pt idx="9">
                  <c:v>36658901.190476187</c:v>
                </c:pt>
                <c:pt idx="10">
                  <c:v>40111815.406162463</c:v>
                </c:pt>
                <c:pt idx="11">
                  <c:v>45866823.079231694</c:v>
                </c:pt>
                <c:pt idx="12">
                  <c:v>54212027.91116447</c:v>
                </c:pt>
                <c:pt idx="13">
                  <c:v>60923563.02521009</c:v>
                </c:pt>
                <c:pt idx="14">
                  <c:v>62281063.02521009</c:v>
                </c:pt>
                <c:pt idx="15">
                  <c:v>64003232.422969192</c:v>
                </c:pt>
                <c:pt idx="16">
                  <c:v>67913418.207282916</c:v>
                </c:pt>
                <c:pt idx="17">
                  <c:v>69681654.621848747</c:v>
                </c:pt>
                <c:pt idx="18">
                  <c:v>70373566.386554629</c:v>
                </c:pt>
                <c:pt idx="19">
                  <c:v>71065478.15126051</c:v>
                </c:pt>
                <c:pt idx="20">
                  <c:v>72160915.966386557</c:v>
                </c:pt>
                <c:pt idx="21">
                  <c:v>72760094.117647067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32-4BB4-9E10-8F8DD3BD5AE1}"/>
            </c:ext>
          </c:extLst>
        </c:ser>
        <c:ser>
          <c:idx val="1"/>
          <c:order val="1"/>
          <c:tx>
            <c:v>Venta neta acum.</c:v>
          </c:tx>
          <c:spPr>
            <a:ln w="1905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'07_Curvas_S'!$A$9:$A$30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'07_Curvas_S'!$I$9:$I$30</c:f>
              <c:numCache>
                <c:formatCode>#,##0;[Red]\(#,##0\);"-"</c:formatCode>
                <c:ptCount val="22"/>
                <c:pt idx="0">
                  <c:v>9057369.9579831921</c:v>
                </c:pt>
                <c:pt idx="1">
                  <c:v>10022280.653170358</c:v>
                </c:pt>
                <c:pt idx="2">
                  <c:v>10443403.647822766</c:v>
                </c:pt>
                <c:pt idx="3">
                  <c:v>12035485.644257704</c:v>
                </c:pt>
                <c:pt idx="4">
                  <c:v>14133309.87394958</c:v>
                </c:pt>
                <c:pt idx="5">
                  <c:v>17425884.090174533</c:v>
                </c:pt>
                <c:pt idx="6">
                  <c:v>19923787.815126054</c:v>
                </c:pt>
                <c:pt idx="7">
                  <c:v>30617269.024276379</c:v>
                </c:pt>
                <c:pt idx="8">
                  <c:v>40297237.628384687</c:v>
                </c:pt>
                <c:pt idx="9">
                  <c:v>45823626.488095239</c:v>
                </c:pt>
                <c:pt idx="10">
                  <c:v>50139769.257703081</c:v>
                </c:pt>
                <c:pt idx="11">
                  <c:v>57333528.849039614</c:v>
                </c:pt>
                <c:pt idx="12">
                  <c:v>67765034.888955578</c:v>
                </c:pt>
                <c:pt idx="13">
                  <c:v>76154453.781512603</c:v>
                </c:pt>
                <c:pt idx="14">
                  <c:v>77851328.781512603</c:v>
                </c:pt>
                <c:pt idx="15">
                  <c:v>80004040.528711483</c:v>
                </c:pt>
                <c:pt idx="16">
                  <c:v>84891772.759103641</c:v>
                </c:pt>
                <c:pt idx="17">
                  <c:v>87102068.277310923</c:v>
                </c:pt>
                <c:pt idx="18">
                  <c:v>87966957.983193278</c:v>
                </c:pt>
                <c:pt idx="19">
                  <c:v>88831847.689075634</c:v>
                </c:pt>
                <c:pt idx="20">
                  <c:v>90201144.957983196</c:v>
                </c:pt>
                <c:pt idx="21">
                  <c:v>90950117.64705883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32-4BB4-9E10-8F8DD3BD5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3581400</xdr:colOff>
      <xdr:row>1</xdr:row>
      <xdr:rowOff>20320</xdr:rowOff>
    </xdr:from>
    <xdr:to>
      <xdr:col>3</xdr:col>
      <xdr:colOff>1981200</xdr:colOff>
      <xdr:row>4</xdr:row>
      <xdr:rowOff>114935</xdr:rowOff>
    </xdr:to>
    <xdr:sp macro="" textlink="">
      <xdr:nvSpPr>
        <xdr:cNvPr id="5" name="AIEP_fondo_claro">
          <a:extLst>
            <a:ext uri="{FF2B5EF4-FFF2-40B4-BE49-F238E27FC236}">
              <a16:creationId xmlns:a16="http://schemas.microsoft.com/office/drawing/2014/main" id="{57E3F72A-A8E9-9AE2-1E2B-B9B72240B538}"/>
            </a:ext>
          </a:extLst>
        </xdr:cNvPr>
        <xdr:cNvSpPr/>
      </xdr:nvSpPr>
      <xdr:spPr>
        <a:xfrm>
          <a:off x="8084820" y="370840"/>
          <a:ext cx="2057400" cy="879475"/>
        </a:xfrm>
        <a:prstGeom prst="roundRect">
          <a:avLst/>
        </a:prstGeom>
        <a:solidFill>
          <a:srgbClr val="FFFFFF"/>
        </a:solidFill>
        <a:ln w="19050">
          <a:noFill/>
          <a:prstDash val="solid"/>
        </a:ln>
        <a:effectLst/>
        <a:extLst>
          <a:ext uri="{91240B29-F687-4F45-9708-019B960494DF}">
            <a14:hiddenLine xmlns:a14="http://schemas.microsoft.com/office/drawing/2010/main" w="19050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1</xdr:col>
      <xdr:colOff>506731</xdr:colOff>
      <xdr:row>31</xdr:row>
      <xdr:rowOff>429600</xdr:rowOff>
    </xdr:from>
    <xdr:to>
      <xdr:col>25</xdr:col>
      <xdr:colOff>194311</xdr:colOff>
      <xdr:row>124</xdr:row>
      <xdr:rowOff>40871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3</xdr:col>
      <xdr:colOff>0</xdr:colOff>
      <xdr:row>2</xdr:row>
      <xdr:rowOff>0</xdr:rowOff>
    </xdr:from>
    <xdr:ext cx="1905000" cy="752475"/>
    <xdr:pic>
      <xdr:nvPicPr>
        <xdr:cNvPr id="3" name="55ae15b3-5418-42f9-90b6-c9682d221f9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4191000" cy="1762125"/>
    <xdr:pic>
      <xdr:nvPicPr>
        <xdr:cNvPr id="4" name="9d689d4b-b4a0-4b95-b90e-d974e68e999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4192250" cy="7165019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14192250" cy="3608787"/>
    <xdr:pic>
      <xdr:nvPicPr>
        <xdr:cNvPr id="3" name="/xl/media/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14001750" cy="3560347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4192250" cy="9972932"/>
    <xdr:pic>
      <xdr:nvPicPr>
        <xdr:cNvPr id="2" name="/xl/media/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14192250" cy="3608787"/>
    <xdr:pic>
      <xdr:nvPicPr>
        <xdr:cNvPr id="3" name="/xl/media/image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108</xdr:row>
      <xdr:rowOff>0</xdr:rowOff>
    </xdr:from>
    <xdr:to>
      <xdr:col>17</xdr:col>
      <xdr:colOff>0</xdr:colOff>
      <xdr:row>132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305</xdr:row>
      <xdr:rowOff>0</xdr:rowOff>
    </xdr:from>
    <xdr:to>
      <xdr:col>17</xdr:col>
      <xdr:colOff>0</xdr:colOff>
      <xdr:row>329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21</xdr:col>
      <xdr:colOff>0</xdr:colOff>
      <xdr:row>33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7490"/>
    <pageSetUpPr fitToPage="1"/>
  </sheetPr>
  <dimension ref="A1:Z155"/>
  <sheetViews>
    <sheetView showGridLines="0" tabSelected="1" workbookViewId="0"/>
  </sheetViews>
  <sheetFormatPr baseColWidth="10" defaultColWidth="8.796875" defaultRowHeight="13.8"/>
  <cols>
    <col min="1" max="1" width="10.296875" customWidth="1"/>
    <col min="2" max="2" width="48.796875" customWidth="1"/>
    <col min="3" max="3" width="48" customWidth="1"/>
    <col min="4" max="4" width="67.796875" customWidth="1"/>
    <col min="5" max="5" width="68.5" customWidth="1"/>
    <col min="6" max="25" width="8" customWidth="1"/>
  </cols>
  <sheetData>
    <row r="1" spans="1:5" ht="28.05" customHeight="1">
      <c r="A1" s="146"/>
      <c r="B1" s="146"/>
      <c r="C1" s="146"/>
      <c r="D1" s="146"/>
      <c r="E1" s="146"/>
    </row>
    <row r="2" spans="1:5" ht="7.05" customHeight="1">
      <c r="A2" s="146"/>
      <c r="B2" s="147"/>
      <c r="C2" s="147"/>
      <c r="D2" s="147"/>
      <c r="E2" s="147"/>
    </row>
    <row r="3" spans="1:5" ht="28.05" customHeight="1">
      <c r="A3" s="146"/>
      <c r="B3" s="146"/>
      <c r="C3" s="146"/>
      <c r="D3" s="146"/>
      <c r="E3" s="146"/>
    </row>
    <row r="4" spans="1:5" ht="28.05" customHeight="1">
      <c r="A4" s="146"/>
      <c r="B4" s="162" t="s">
        <v>1362</v>
      </c>
      <c r="C4" s="162"/>
      <c r="D4" s="162"/>
      <c r="E4" s="162"/>
    </row>
    <row r="5" spans="1:5" ht="28.05" customHeight="1">
      <c r="A5" s="146"/>
      <c r="B5" s="146"/>
      <c r="C5" s="146"/>
      <c r="D5" s="146"/>
      <c r="E5" s="146"/>
    </row>
    <row r="6" spans="1:5" ht="28.05" customHeight="1">
      <c r="A6" s="146"/>
      <c r="B6" s="163" t="s">
        <v>1363</v>
      </c>
      <c r="C6" s="163"/>
      <c r="D6" s="163"/>
      <c r="E6" s="163"/>
    </row>
    <row r="7" spans="1:5" ht="28.05" customHeight="1">
      <c r="A7" s="146"/>
      <c r="B7" s="163"/>
      <c r="C7" s="163"/>
      <c r="D7" s="163"/>
      <c r="E7" s="163"/>
    </row>
    <row r="8" spans="1:5" ht="28.05" customHeight="1">
      <c r="A8" s="146"/>
      <c r="B8" s="163"/>
      <c r="C8" s="163"/>
      <c r="D8" s="163"/>
      <c r="E8" s="163"/>
    </row>
    <row r="9" spans="1:5" ht="28.05" customHeight="1">
      <c r="A9" s="146"/>
      <c r="B9" s="163"/>
      <c r="C9" s="163"/>
      <c r="D9" s="163"/>
      <c r="E9" s="163"/>
    </row>
    <row r="10" spans="1:5" ht="28.05" customHeight="1">
      <c r="A10" s="146"/>
      <c r="B10" s="146"/>
      <c r="C10" s="146"/>
      <c r="D10" s="146"/>
      <c r="E10" s="146"/>
    </row>
    <row r="11" spans="1:5" ht="28.05" customHeight="1">
      <c r="A11" s="146"/>
      <c r="B11" s="164" t="s">
        <v>1364</v>
      </c>
      <c r="C11" s="164"/>
      <c r="D11" s="164"/>
      <c r="E11" s="164"/>
    </row>
    <row r="12" spans="1:5" ht="28.05" customHeight="1">
      <c r="A12" s="146"/>
      <c r="B12" s="164"/>
      <c r="C12" s="164"/>
      <c r="D12" s="164"/>
      <c r="E12" s="164"/>
    </row>
    <row r="13" spans="1:5" ht="28.05" customHeight="1">
      <c r="A13" s="146"/>
      <c r="B13" s="146"/>
      <c r="C13" s="146"/>
      <c r="D13" s="146"/>
      <c r="E13" s="146"/>
    </row>
    <row r="14" spans="1:5" ht="28.05" customHeight="1">
      <c r="A14" s="146"/>
      <c r="B14" s="165" t="s">
        <v>1365</v>
      </c>
      <c r="C14" s="165"/>
      <c r="D14" s="166" t="s">
        <v>1366</v>
      </c>
      <c r="E14" s="166"/>
    </row>
    <row r="15" spans="1:5" ht="28.05" customHeight="1">
      <c r="A15" s="146"/>
      <c r="B15" s="165" t="s">
        <v>1367</v>
      </c>
      <c r="C15" s="165"/>
      <c r="D15" s="166" t="s">
        <v>1368</v>
      </c>
      <c r="E15" s="166"/>
    </row>
    <row r="16" spans="1:5" ht="28.05" customHeight="1">
      <c r="A16" s="146"/>
      <c r="B16" s="165" t="s">
        <v>1369</v>
      </c>
      <c r="C16" s="165"/>
      <c r="D16" s="166" t="s">
        <v>1370</v>
      </c>
      <c r="E16" s="166"/>
    </row>
    <row r="17" spans="1:26" ht="28.05" customHeight="1">
      <c r="A17" s="146"/>
      <c r="B17" s="146"/>
      <c r="C17" s="146"/>
      <c r="D17" s="146"/>
      <c r="E17" s="146"/>
    </row>
    <row r="18" spans="1:26" ht="28.05" customHeight="1">
      <c r="A18" s="146"/>
      <c r="B18" s="165" t="s">
        <v>1371</v>
      </c>
      <c r="C18" s="165"/>
      <c r="D18" s="166" t="s">
        <v>1372</v>
      </c>
      <c r="E18" s="166"/>
    </row>
    <row r="19" spans="1:26" ht="28.05" customHeight="1">
      <c r="A19" s="146"/>
      <c r="B19" s="146"/>
      <c r="C19" s="146"/>
      <c r="D19" s="146"/>
      <c r="E19" s="146"/>
    </row>
    <row r="20" spans="1:26" ht="28.05" customHeight="1">
      <c r="A20" s="146"/>
      <c r="B20" s="165" t="s">
        <v>1373</v>
      </c>
      <c r="C20" s="165"/>
      <c r="D20" s="146"/>
      <c r="E20" s="146"/>
    </row>
    <row r="21" spans="1:26" ht="28.05" customHeight="1">
      <c r="A21" s="146"/>
      <c r="B21" s="167" t="s">
        <v>1374</v>
      </c>
      <c r="C21" s="167"/>
      <c r="D21" s="146"/>
      <c r="E21" s="146"/>
    </row>
    <row r="22" spans="1:26" ht="28.05" customHeight="1">
      <c r="A22" s="146"/>
      <c r="B22" s="167" t="s">
        <v>1375</v>
      </c>
      <c r="C22" s="167"/>
      <c r="D22" s="146"/>
      <c r="E22" s="146"/>
    </row>
    <row r="23" spans="1:26" ht="28.05" customHeight="1">
      <c r="A23" s="146"/>
      <c r="B23" s="167" t="s">
        <v>1376</v>
      </c>
      <c r="C23" s="167"/>
      <c r="D23" s="146"/>
      <c r="E23" s="146"/>
    </row>
    <row r="24" spans="1:26" ht="28.05" customHeight="1">
      <c r="A24" s="146"/>
      <c r="B24" s="167" t="s">
        <v>1377</v>
      </c>
      <c r="C24" s="167"/>
      <c r="D24" s="146"/>
      <c r="E24" s="146"/>
    </row>
    <row r="25" spans="1:26" ht="28.05" customHeight="1">
      <c r="A25" s="146"/>
      <c r="B25" s="146"/>
      <c r="C25" s="146"/>
      <c r="D25" s="146"/>
      <c r="E25" s="146"/>
    </row>
    <row r="26" spans="1:26" ht="3" customHeight="1">
      <c r="A26" s="146"/>
      <c r="B26" s="148"/>
      <c r="C26" s="148"/>
      <c r="D26" s="148"/>
      <c r="E26" s="148"/>
    </row>
    <row r="27" spans="1:26" ht="28.05" customHeight="1">
      <c r="A27" s="146"/>
      <c r="B27" s="146"/>
      <c r="C27" s="146"/>
      <c r="D27" s="146"/>
      <c r="E27" s="146"/>
    </row>
    <row r="28" spans="1:26" ht="28.05" customHeight="1">
      <c r="A28" s="146"/>
      <c r="B28" s="146"/>
      <c r="C28" s="146"/>
      <c r="D28" s="146"/>
      <c r="E28" s="146"/>
    </row>
    <row r="29" spans="1:26" ht="28.05" customHeight="1">
      <c r="A29" s="146"/>
      <c r="B29" s="146"/>
      <c r="C29" s="146"/>
      <c r="D29" s="146"/>
      <c r="E29" s="146"/>
    </row>
    <row r="30" spans="1:26" ht="28.05" customHeight="1">
      <c r="A30" s="146"/>
      <c r="B30" s="146"/>
      <c r="C30" s="146"/>
      <c r="D30" s="146"/>
      <c r="E30" s="146"/>
    </row>
    <row r="31" spans="1:26" ht="34.950000000000003" customHeight="1">
      <c r="A31" s="118" t="s">
        <v>0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55.8" customHeight="1"/>
    <row r="33" ht="78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132" spans="2:5" ht="28.05" customHeight="1">
      <c r="B132" s="160" t="s">
        <v>1378</v>
      </c>
      <c r="C132" s="161"/>
      <c r="D132" s="161"/>
      <c r="E132" s="161"/>
    </row>
    <row r="135" spans="2:5">
      <c r="B135" s="151" t="s">
        <v>1</v>
      </c>
      <c r="C135" s="151"/>
      <c r="D135" s="151"/>
      <c r="E135" s="151"/>
    </row>
    <row r="136" spans="2:5">
      <c r="B136" s="151"/>
      <c r="C136" s="151"/>
      <c r="D136" s="151"/>
      <c r="E136" s="151"/>
    </row>
    <row r="137" spans="2:5" ht="28.8">
      <c r="B137" s="152" t="s">
        <v>2</v>
      </c>
      <c r="C137" s="152"/>
      <c r="D137" s="152"/>
      <c r="E137" s="152"/>
    </row>
    <row r="138" spans="2:5" ht="28.8">
      <c r="B138" s="153" t="s">
        <v>3</v>
      </c>
      <c r="C138" s="153"/>
      <c r="D138" s="153"/>
      <c r="E138" s="153"/>
    </row>
    <row r="139" spans="2:5">
      <c r="B139" s="1"/>
      <c r="C139" s="1"/>
      <c r="D139" s="1"/>
      <c r="E139" s="1"/>
    </row>
    <row r="140" spans="2:5" ht="21">
      <c r="B140" s="2" t="s">
        <v>4</v>
      </c>
      <c r="C140" s="3" t="s">
        <v>5</v>
      </c>
      <c r="D140" s="3" t="s">
        <v>6</v>
      </c>
      <c r="E140" s="4" t="s">
        <v>7</v>
      </c>
    </row>
    <row r="141" spans="2:5" ht="63">
      <c r="B141" s="5" t="s">
        <v>8</v>
      </c>
      <c r="C141" s="6" t="s">
        <v>9</v>
      </c>
      <c r="D141" s="7" t="s">
        <v>10</v>
      </c>
      <c r="E141" s="8" t="s">
        <v>11</v>
      </c>
    </row>
    <row r="142" spans="2:5" ht="84">
      <c r="B142" s="9" t="s">
        <v>12</v>
      </c>
      <c r="C142" s="10" t="s">
        <v>13</v>
      </c>
      <c r="D142" s="11" t="s">
        <v>14</v>
      </c>
      <c r="E142" s="12" t="s">
        <v>15</v>
      </c>
    </row>
    <row r="143" spans="2:5" ht="84">
      <c r="B143" s="5" t="s">
        <v>16</v>
      </c>
      <c r="C143" s="6" t="s">
        <v>17</v>
      </c>
      <c r="D143" s="7" t="s">
        <v>18</v>
      </c>
      <c r="E143" s="8" t="s">
        <v>19</v>
      </c>
    </row>
    <row r="144" spans="2:5" ht="63">
      <c r="B144" s="9" t="s">
        <v>20</v>
      </c>
      <c r="C144" s="10" t="s">
        <v>16</v>
      </c>
      <c r="D144" s="11" t="s">
        <v>21</v>
      </c>
      <c r="E144" s="12" t="s">
        <v>22</v>
      </c>
    </row>
    <row r="145" spans="2:5" ht="63">
      <c r="B145" s="5" t="s">
        <v>23</v>
      </c>
      <c r="C145" s="6" t="s">
        <v>20</v>
      </c>
      <c r="D145" s="7" t="s">
        <v>24</v>
      </c>
      <c r="E145" s="8" t="s">
        <v>25</v>
      </c>
    </row>
    <row r="146" spans="2:5" ht="84">
      <c r="B146" s="9" t="s">
        <v>26</v>
      </c>
      <c r="C146" s="10" t="s">
        <v>20</v>
      </c>
      <c r="D146" s="11" t="s">
        <v>27</v>
      </c>
      <c r="E146" s="12" t="s">
        <v>28</v>
      </c>
    </row>
    <row r="147" spans="2:5" ht="84">
      <c r="B147" s="5" t="s">
        <v>29</v>
      </c>
      <c r="C147" s="6" t="s">
        <v>30</v>
      </c>
      <c r="D147" s="7" t="s">
        <v>31</v>
      </c>
      <c r="E147" s="8" t="s">
        <v>32</v>
      </c>
    </row>
    <row r="148" spans="2:5" ht="84">
      <c r="B148" s="9" t="s">
        <v>33</v>
      </c>
      <c r="C148" s="10" t="s">
        <v>20</v>
      </c>
      <c r="D148" s="11" t="s">
        <v>34</v>
      </c>
      <c r="E148" s="12" t="s">
        <v>35</v>
      </c>
    </row>
    <row r="149" spans="2:5" ht="63">
      <c r="B149" s="5" t="s">
        <v>36</v>
      </c>
      <c r="C149" s="6" t="s">
        <v>37</v>
      </c>
      <c r="D149" s="7" t="s">
        <v>38</v>
      </c>
      <c r="E149" s="8" t="s">
        <v>39</v>
      </c>
    </row>
    <row r="150" spans="2:5" ht="63">
      <c r="B150" s="9" t="s">
        <v>40</v>
      </c>
      <c r="C150" s="10" t="s">
        <v>23</v>
      </c>
      <c r="D150" s="11" t="s">
        <v>41</v>
      </c>
      <c r="E150" s="12" t="s">
        <v>42</v>
      </c>
    </row>
    <row r="151" spans="2:5" ht="63">
      <c r="B151" s="5" t="s">
        <v>43</v>
      </c>
      <c r="C151" s="6" t="s">
        <v>23</v>
      </c>
      <c r="D151" s="7" t="s">
        <v>44</v>
      </c>
      <c r="E151" s="8" t="s">
        <v>45</v>
      </c>
    </row>
    <row r="152" spans="2:5" ht="63">
      <c r="B152" s="9" t="s">
        <v>46</v>
      </c>
      <c r="C152" s="10" t="s">
        <v>47</v>
      </c>
      <c r="D152" s="11" t="s">
        <v>48</v>
      </c>
      <c r="E152" s="12" t="s">
        <v>49</v>
      </c>
    </row>
    <row r="153" spans="2:5" ht="21">
      <c r="B153" s="13"/>
      <c r="C153" s="13"/>
      <c r="D153" s="13"/>
      <c r="E153" s="13"/>
    </row>
    <row r="154" spans="2:5">
      <c r="B154" s="154" t="s">
        <v>50</v>
      </c>
      <c r="C154" s="155"/>
      <c r="D154" s="155"/>
      <c r="E154" s="156"/>
    </row>
    <row r="155" spans="2:5">
      <c r="B155" s="157"/>
      <c r="C155" s="158"/>
      <c r="D155" s="158"/>
      <c r="E155" s="159"/>
    </row>
  </sheetData>
  <mergeCells count="21">
    <mergeCell ref="B20:C20"/>
    <mergeCell ref="B21:C21"/>
    <mergeCell ref="B22:C22"/>
    <mergeCell ref="B23:C23"/>
    <mergeCell ref="B24:C24"/>
    <mergeCell ref="B15:C15"/>
    <mergeCell ref="D15:E15"/>
    <mergeCell ref="B16:C16"/>
    <mergeCell ref="D16:E16"/>
    <mergeCell ref="B18:C18"/>
    <mergeCell ref="D18:E18"/>
    <mergeCell ref="B4:E4"/>
    <mergeCell ref="B6:E9"/>
    <mergeCell ref="B11:E12"/>
    <mergeCell ref="B14:C14"/>
    <mergeCell ref="D14:E14"/>
    <mergeCell ref="B135:E136"/>
    <mergeCell ref="B137:E137"/>
    <mergeCell ref="B138:E138"/>
    <mergeCell ref="B154:E155"/>
    <mergeCell ref="B132:E132"/>
  </mergeCells>
  <pageMargins left="0.7" right="0.7" top="0.75" bottom="0.75" header="0.3" footer="0.3"/>
  <pageSetup scale="13" orientation="landscape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V140"/>
  <sheetViews>
    <sheetView showGridLines="0" workbookViewId="0"/>
  </sheetViews>
  <sheetFormatPr baseColWidth="10" defaultColWidth="8.796875" defaultRowHeight="13.8"/>
  <cols>
    <col min="1" max="1" width="11.5" customWidth="1"/>
    <col min="2" max="2" width="22" customWidth="1"/>
    <col min="3" max="3" width="42" customWidth="1"/>
    <col min="4" max="4" width="15" customWidth="1"/>
    <col min="5" max="5" width="10" customWidth="1"/>
    <col min="6" max="6" width="27" customWidth="1"/>
    <col min="7" max="7" width="19" customWidth="1"/>
    <col min="8" max="8" width="13" customWidth="1"/>
    <col min="9" max="10" width="16" customWidth="1"/>
    <col min="11" max="11" width="18" customWidth="1"/>
    <col min="12" max="22" width="3" customWidth="1"/>
  </cols>
  <sheetData>
    <row r="1" spans="1:22" ht="28.05" customHeight="1">
      <c r="A1" s="171" t="s">
        <v>51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61"/>
    </row>
    <row r="2" spans="1:22" ht="27" customHeight="1">
      <c r="A2" s="172" t="s">
        <v>52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61"/>
      <c r="Q2" s="161"/>
      <c r="R2" s="161"/>
      <c r="S2" s="161"/>
      <c r="T2" s="161"/>
      <c r="U2" s="161"/>
      <c r="V2" s="161"/>
    </row>
    <row r="3" spans="1:22" ht="30" customHeight="1">
      <c r="A3" s="173" t="s">
        <v>53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61"/>
    </row>
    <row r="4" spans="1:22" ht="25.05" customHeight="1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22" ht="42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61</v>
      </c>
      <c r="I5" s="14" t="s">
        <v>62</v>
      </c>
      <c r="J5" s="14" t="s">
        <v>63</v>
      </c>
      <c r="K5" s="14" t="s">
        <v>64</v>
      </c>
    </row>
    <row r="6" spans="1:22" ht="34.049999999999997" customHeight="1">
      <c r="A6" s="15">
        <v>1</v>
      </c>
      <c r="B6" s="15" t="s">
        <v>65</v>
      </c>
      <c r="C6" s="15" t="s">
        <v>66</v>
      </c>
      <c r="D6" s="15">
        <v>1</v>
      </c>
      <c r="E6" s="15" t="s">
        <v>67</v>
      </c>
      <c r="F6" s="15" t="s">
        <v>68</v>
      </c>
      <c r="G6" s="15">
        <v>1</v>
      </c>
      <c r="H6" s="15">
        <v>1</v>
      </c>
      <c r="I6" s="16">
        <f t="shared" ref="I6:I27" si="0">D6/(G6*H6)</f>
        <v>1</v>
      </c>
      <c r="J6" s="17">
        <v>0.08</v>
      </c>
      <c r="K6" s="16">
        <v>6</v>
      </c>
    </row>
    <row r="7" spans="1:22" ht="34.049999999999997" customHeight="1">
      <c r="A7" s="15">
        <v>2</v>
      </c>
      <c r="B7" s="15" t="s">
        <v>65</v>
      </c>
      <c r="C7" s="15" t="s">
        <v>69</v>
      </c>
      <c r="D7" s="15">
        <v>180</v>
      </c>
      <c r="E7" s="15" t="s">
        <v>70</v>
      </c>
      <c r="F7" s="15" t="s">
        <v>71</v>
      </c>
      <c r="G7" s="15">
        <v>180</v>
      </c>
      <c r="H7" s="15">
        <v>1</v>
      </c>
      <c r="I7" s="16">
        <f t="shared" si="0"/>
        <v>1</v>
      </c>
      <c r="J7" s="17">
        <v>0.08</v>
      </c>
      <c r="K7" s="16">
        <v>5</v>
      </c>
    </row>
    <row r="8" spans="1:22" ht="34.049999999999997" customHeight="1">
      <c r="A8" s="15">
        <v>3</v>
      </c>
      <c r="B8" s="15" t="s">
        <v>65</v>
      </c>
      <c r="C8" s="15" t="s">
        <v>72</v>
      </c>
      <c r="D8" s="15">
        <v>1</v>
      </c>
      <c r="E8" s="15" t="s">
        <v>67</v>
      </c>
      <c r="F8" s="15" t="s">
        <v>73</v>
      </c>
      <c r="G8" s="15">
        <v>0.5</v>
      </c>
      <c r="H8" s="15">
        <v>1</v>
      </c>
      <c r="I8" s="16">
        <f t="shared" si="0"/>
        <v>2</v>
      </c>
      <c r="J8" s="17">
        <v>0.08</v>
      </c>
      <c r="K8" s="16">
        <v>10</v>
      </c>
    </row>
    <row r="9" spans="1:22" ht="34.049999999999997" customHeight="1">
      <c r="A9" s="18">
        <v>4</v>
      </c>
      <c r="B9" s="18" t="s">
        <v>74</v>
      </c>
      <c r="C9" s="18" t="s">
        <v>75</v>
      </c>
      <c r="D9" s="18">
        <v>45</v>
      </c>
      <c r="E9" s="18" t="s">
        <v>76</v>
      </c>
      <c r="F9" s="18" t="s">
        <v>77</v>
      </c>
      <c r="G9" s="18">
        <v>15</v>
      </c>
      <c r="H9" s="18">
        <v>1</v>
      </c>
      <c r="I9" s="19">
        <f t="shared" si="0"/>
        <v>3</v>
      </c>
      <c r="J9" s="20">
        <v>0.38</v>
      </c>
      <c r="K9" s="19">
        <v>11</v>
      </c>
    </row>
    <row r="10" spans="1:22" ht="34.049999999999997" customHeight="1">
      <c r="A10" s="18">
        <v>5</v>
      </c>
      <c r="B10" s="18" t="s">
        <v>74</v>
      </c>
      <c r="C10" s="18" t="s">
        <v>78</v>
      </c>
      <c r="D10" s="18">
        <v>35</v>
      </c>
      <c r="E10" s="18" t="s">
        <v>76</v>
      </c>
      <c r="F10" s="18" t="s">
        <v>68</v>
      </c>
      <c r="G10" s="18">
        <v>12</v>
      </c>
      <c r="H10" s="18">
        <v>1</v>
      </c>
      <c r="I10" s="19">
        <f t="shared" si="0"/>
        <v>2.9166666666666665</v>
      </c>
      <c r="J10" s="20">
        <v>0.38</v>
      </c>
      <c r="K10" s="19">
        <v>9</v>
      </c>
    </row>
    <row r="11" spans="1:22" ht="34.049999999999997" customHeight="1">
      <c r="A11" s="18">
        <v>6</v>
      </c>
      <c r="B11" s="18" t="s">
        <v>74</v>
      </c>
      <c r="C11" s="18" t="s">
        <v>79</v>
      </c>
      <c r="D11" s="18">
        <v>12</v>
      </c>
      <c r="E11" s="18" t="s">
        <v>76</v>
      </c>
      <c r="F11" s="18" t="s">
        <v>68</v>
      </c>
      <c r="G11" s="18">
        <v>4</v>
      </c>
      <c r="H11" s="18">
        <v>1</v>
      </c>
      <c r="I11" s="19">
        <f t="shared" si="0"/>
        <v>3</v>
      </c>
      <c r="J11" s="20">
        <v>0.38</v>
      </c>
      <c r="K11" s="19">
        <v>5</v>
      </c>
    </row>
    <row r="12" spans="1:22" ht="34.049999999999997" customHeight="1">
      <c r="A12" s="18">
        <v>7</v>
      </c>
      <c r="B12" s="18" t="s">
        <v>74</v>
      </c>
      <c r="C12" s="18" t="s">
        <v>80</v>
      </c>
      <c r="D12" s="18">
        <v>28</v>
      </c>
      <c r="E12" s="18" t="s">
        <v>76</v>
      </c>
      <c r="F12" s="18" t="s">
        <v>81</v>
      </c>
      <c r="G12" s="18">
        <v>7</v>
      </c>
      <c r="H12" s="18">
        <v>1</v>
      </c>
      <c r="I12" s="19">
        <f t="shared" si="0"/>
        <v>4</v>
      </c>
      <c r="J12" s="20">
        <v>0.38</v>
      </c>
      <c r="K12" s="19">
        <v>13</v>
      </c>
    </row>
    <row r="13" spans="1:22" ht="34.049999999999997" customHeight="1">
      <c r="A13" s="18">
        <v>8</v>
      </c>
      <c r="B13" s="18" t="s">
        <v>74</v>
      </c>
      <c r="C13" s="18" t="s">
        <v>82</v>
      </c>
      <c r="D13" s="18">
        <v>95</v>
      </c>
      <c r="E13" s="18" t="s">
        <v>70</v>
      </c>
      <c r="F13" s="18" t="s">
        <v>81</v>
      </c>
      <c r="G13" s="18">
        <v>28</v>
      </c>
      <c r="H13" s="18">
        <v>1</v>
      </c>
      <c r="I13" s="19">
        <f t="shared" si="0"/>
        <v>3.3928571428571428</v>
      </c>
      <c r="J13" s="20">
        <v>0.38</v>
      </c>
      <c r="K13" s="19">
        <v>12</v>
      </c>
    </row>
    <row r="14" spans="1:22" ht="34.049999999999997" customHeight="1">
      <c r="A14" s="18">
        <v>9</v>
      </c>
      <c r="B14" s="18" t="s">
        <v>74</v>
      </c>
      <c r="C14" s="18" t="s">
        <v>83</v>
      </c>
      <c r="D14" s="18">
        <v>2800</v>
      </c>
      <c r="E14" s="18" t="s">
        <v>84</v>
      </c>
      <c r="F14" s="18" t="s">
        <v>85</v>
      </c>
      <c r="G14" s="18">
        <v>350</v>
      </c>
      <c r="H14" s="18">
        <v>1</v>
      </c>
      <c r="I14" s="19">
        <f t="shared" si="0"/>
        <v>8</v>
      </c>
      <c r="J14" s="20">
        <v>0.38</v>
      </c>
      <c r="K14" s="19">
        <v>20</v>
      </c>
    </row>
    <row r="15" spans="1:22" ht="34.049999999999997" customHeight="1">
      <c r="A15" s="18">
        <v>10</v>
      </c>
      <c r="B15" s="18" t="s">
        <v>74</v>
      </c>
      <c r="C15" s="18" t="s">
        <v>86</v>
      </c>
      <c r="D15" s="18">
        <v>190</v>
      </c>
      <c r="E15" s="18" t="s">
        <v>70</v>
      </c>
      <c r="F15" s="18" t="s">
        <v>68</v>
      </c>
      <c r="G15" s="18">
        <v>45</v>
      </c>
      <c r="H15" s="18">
        <v>1</v>
      </c>
      <c r="I15" s="19">
        <f t="shared" si="0"/>
        <v>4.2222222222222223</v>
      </c>
      <c r="J15" s="20">
        <v>0.38</v>
      </c>
      <c r="K15" s="19">
        <v>12</v>
      </c>
    </row>
    <row r="16" spans="1:22" ht="34.049999999999997" customHeight="1">
      <c r="A16" s="18">
        <v>11</v>
      </c>
      <c r="B16" s="18" t="s">
        <v>74</v>
      </c>
      <c r="C16" s="18" t="s">
        <v>87</v>
      </c>
      <c r="D16" s="18">
        <v>360</v>
      </c>
      <c r="E16" s="18" t="s">
        <v>70</v>
      </c>
      <c r="F16" s="18" t="s">
        <v>68</v>
      </c>
      <c r="G16" s="18">
        <v>45</v>
      </c>
      <c r="H16" s="18">
        <v>2</v>
      </c>
      <c r="I16" s="19">
        <f t="shared" si="0"/>
        <v>4</v>
      </c>
      <c r="J16" s="20">
        <v>0.38</v>
      </c>
      <c r="K16" s="19">
        <v>18</v>
      </c>
    </row>
    <row r="17" spans="1:11" ht="34.049999999999997" customHeight="1">
      <c r="A17" s="21">
        <v>12</v>
      </c>
      <c r="B17" s="21" t="s">
        <v>88</v>
      </c>
      <c r="C17" s="21" t="s">
        <v>89</v>
      </c>
      <c r="D17" s="21">
        <v>1</v>
      </c>
      <c r="E17" s="21" t="s">
        <v>67</v>
      </c>
      <c r="F17" s="21" t="s">
        <v>90</v>
      </c>
      <c r="G17" s="21">
        <v>0.25</v>
      </c>
      <c r="H17" s="21">
        <v>1</v>
      </c>
      <c r="I17" s="22">
        <f t="shared" si="0"/>
        <v>4</v>
      </c>
      <c r="J17" s="23">
        <v>0.22</v>
      </c>
      <c r="K17" s="22">
        <v>14</v>
      </c>
    </row>
    <row r="18" spans="1:11" ht="34.049999999999997" customHeight="1">
      <c r="A18" s="21">
        <v>13</v>
      </c>
      <c r="B18" s="21" t="s">
        <v>88</v>
      </c>
      <c r="C18" s="21" t="s">
        <v>91</v>
      </c>
      <c r="D18" s="21">
        <v>120</v>
      </c>
      <c r="E18" s="21" t="s">
        <v>92</v>
      </c>
      <c r="F18" s="21" t="s">
        <v>93</v>
      </c>
      <c r="G18" s="21">
        <v>30</v>
      </c>
      <c r="H18" s="21">
        <v>1</v>
      </c>
      <c r="I18" s="22">
        <f t="shared" si="0"/>
        <v>4</v>
      </c>
      <c r="J18" s="23">
        <v>0.22</v>
      </c>
      <c r="K18" s="22">
        <v>12</v>
      </c>
    </row>
    <row r="19" spans="1:11" ht="34.049999999999997" customHeight="1">
      <c r="A19" s="21">
        <v>14</v>
      </c>
      <c r="B19" s="21" t="s">
        <v>88</v>
      </c>
      <c r="C19" s="21" t="s">
        <v>94</v>
      </c>
      <c r="D19" s="21">
        <v>90</v>
      </c>
      <c r="E19" s="21" t="s">
        <v>92</v>
      </c>
      <c r="F19" s="21" t="s">
        <v>93</v>
      </c>
      <c r="G19" s="21">
        <v>25</v>
      </c>
      <c r="H19" s="21">
        <v>1</v>
      </c>
      <c r="I19" s="22">
        <f t="shared" si="0"/>
        <v>3.6</v>
      </c>
      <c r="J19" s="23">
        <v>0.22</v>
      </c>
      <c r="K19" s="22">
        <v>14</v>
      </c>
    </row>
    <row r="20" spans="1:11" ht="34.049999999999997" customHeight="1">
      <c r="A20" s="21">
        <v>15</v>
      </c>
      <c r="B20" s="21" t="s">
        <v>88</v>
      </c>
      <c r="C20" s="21" t="s">
        <v>95</v>
      </c>
      <c r="D20" s="21">
        <v>8</v>
      </c>
      <c r="E20" s="21" t="s">
        <v>96</v>
      </c>
      <c r="F20" s="21" t="s">
        <v>93</v>
      </c>
      <c r="G20" s="21">
        <v>4</v>
      </c>
      <c r="H20" s="21">
        <v>1</v>
      </c>
      <c r="I20" s="22">
        <f t="shared" si="0"/>
        <v>2</v>
      </c>
      <c r="J20" s="23">
        <v>0.22</v>
      </c>
      <c r="K20" s="22">
        <v>8</v>
      </c>
    </row>
    <row r="21" spans="1:11" ht="34.049999999999997" customHeight="1">
      <c r="A21" s="21">
        <v>16</v>
      </c>
      <c r="B21" s="21" t="s">
        <v>88</v>
      </c>
      <c r="C21" s="21" t="s">
        <v>97</v>
      </c>
      <c r="D21" s="21">
        <v>1</v>
      </c>
      <c r="E21" s="21" t="s">
        <v>67</v>
      </c>
      <c r="F21" s="21" t="s">
        <v>98</v>
      </c>
      <c r="G21" s="21">
        <v>0.5</v>
      </c>
      <c r="H21" s="21">
        <v>1</v>
      </c>
      <c r="I21" s="22">
        <f t="shared" si="0"/>
        <v>2</v>
      </c>
      <c r="J21" s="23">
        <v>0.22</v>
      </c>
      <c r="K21" s="22">
        <v>8</v>
      </c>
    </row>
    <row r="22" spans="1:11" ht="34.049999999999997" customHeight="1">
      <c r="A22" s="21">
        <v>17</v>
      </c>
      <c r="B22" s="21" t="s">
        <v>99</v>
      </c>
      <c r="C22" s="21" t="s">
        <v>100</v>
      </c>
      <c r="D22" s="21">
        <v>420</v>
      </c>
      <c r="E22" s="21" t="s">
        <v>70</v>
      </c>
      <c r="F22" s="21" t="s">
        <v>73</v>
      </c>
      <c r="G22" s="21">
        <v>40</v>
      </c>
      <c r="H22" s="21">
        <v>1</v>
      </c>
      <c r="I22" s="22">
        <f t="shared" si="0"/>
        <v>10.5</v>
      </c>
      <c r="J22" s="23">
        <v>0.32</v>
      </c>
      <c r="K22" s="22">
        <v>16</v>
      </c>
    </row>
    <row r="23" spans="1:11" ht="34.049999999999997" customHeight="1">
      <c r="A23" s="21">
        <v>18</v>
      </c>
      <c r="B23" s="21" t="s">
        <v>99</v>
      </c>
      <c r="C23" s="21" t="s">
        <v>101</v>
      </c>
      <c r="D23" s="21">
        <v>190</v>
      </c>
      <c r="E23" s="21" t="s">
        <v>70</v>
      </c>
      <c r="F23" s="21" t="s">
        <v>73</v>
      </c>
      <c r="G23" s="21">
        <v>35</v>
      </c>
      <c r="H23" s="21">
        <v>1</v>
      </c>
      <c r="I23" s="22">
        <f t="shared" si="0"/>
        <v>5.4285714285714288</v>
      </c>
      <c r="J23" s="23">
        <v>0.32</v>
      </c>
      <c r="K23" s="22">
        <v>12</v>
      </c>
    </row>
    <row r="24" spans="1:11" ht="34.049999999999997" customHeight="1">
      <c r="A24" s="21">
        <v>19</v>
      </c>
      <c r="B24" s="21" t="s">
        <v>99</v>
      </c>
      <c r="C24" s="21" t="s">
        <v>102</v>
      </c>
      <c r="D24" s="21">
        <v>210</v>
      </c>
      <c r="E24" s="21" t="s">
        <v>70</v>
      </c>
      <c r="F24" s="21" t="s">
        <v>73</v>
      </c>
      <c r="G24" s="21">
        <v>35</v>
      </c>
      <c r="H24" s="21">
        <v>1</v>
      </c>
      <c r="I24" s="22">
        <f t="shared" si="0"/>
        <v>6</v>
      </c>
      <c r="J24" s="23">
        <v>0.32</v>
      </c>
      <c r="K24" s="22">
        <v>10</v>
      </c>
    </row>
    <row r="25" spans="1:11" ht="34.049999999999997" customHeight="1">
      <c r="A25" s="21">
        <v>20</v>
      </c>
      <c r="B25" s="21" t="s">
        <v>99</v>
      </c>
      <c r="C25" s="21" t="s">
        <v>103</v>
      </c>
      <c r="D25" s="21">
        <v>720</v>
      </c>
      <c r="E25" s="21" t="s">
        <v>70</v>
      </c>
      <c r="F25" s="21" t="s">
        <v>73</v>
      </c>
      <c r="G25" s="21">
        <v>90</v>
      </c>
      <c r="H25" s="21">
        <v>1</v>
      </c>
      <c r="I25" s="22">
        <f t="shared" si="0"/>
        <v>8</v>
      </c>
      <c r="J25" s="23">
        <v>0.32</v>
      </c>
      <c r="K25" s="22">
        <v>20</v>
      </c>
    </row>
    <row r="26" spans="1:11" ht="34.049999999999997" customHeight="1">
      <c r="A26" s="21">
        <v>21</v>
      </c>
      <c r="B26" s="21" t="s">
        <v>99</v>
      </c>
      <c r="C26" s="21" t="s">
        <v>104</v>
      </c>
      <c r="D26" s="21">
        <v>18</v>
      </c>
      <c r="E26" s="21" t="s">
        <v>96</v>
      </c>
      <c r="F26" s="21" t="s">
        <v>73</v>
      </c>
      <c r="G26" s="21">
        <v>3</v>
      </c>
      <c r="H26" s="21">
        <v>1</v>
      </c>
      <c r="I26" s="22">
        <f t="shared" si="0"/>
        <v>6</v>
      </c>
      <c r="J26" s="23">
        <v>0.32</v>
      </c>
      <c r="K26" s="22">
        <v>16</v>
      </c>
    </row>
    <row r="27" spans="1:11" ht="34.049999999999997" customHeight="1">
      <c r="A27" s="21">
        <v>22</v>
      </c>
      <c r="B27" s="21" t="s">
        <v>99</v>
      </c>
      <c r="C27" s="21" t="s">
        <v>105</v>
      </c>
      <c r="D27" s="21">
        <v>1</v>
      </c>
      <c r="E27" s="21" t="s">
        <v>67</v>
      </c>
      <c r="F27" s="21" t="s">
        <v>68</v>
      </c>
      <c r="G27" s="21">
        <v>0.5</v>
      </c>
      <c r="H27" s="21">
        <v>1</v>
      </c>
      <c r="I27" s="22">
        <f t="shared" si="0"/>
        <v>2</v>
      </c>
      <c r="J27" s="23">
        <v>0.32</v>
      </c>
      <c r="K27" s="22">
        <v>7</v>
      </c>
    </row>
    <row r="28" spans="1:11" ht="52.05" customHeight="1"/>
    <row r="29" spans="1:11" ht="52.05" customHeight="1"/>
    <row r="30" spans="1:11" ht="52.05" customHeight="1">
      <c r="A30" s="170" t="s">
        <v>106</v>
      </c>
      <c r="B30" s="170"/>
      <c r="C30" s="170"/>
      <c r="D30" s="170"/>
      <c r="E30" s="170"/>
      <c r="F30" s="170"/>
      <c r="G30" s="170"/>
      <c r="H30" s="170"/>
      <c r="I30" s="170"/>
      <c r="J30" s="170"/>
      <c r="K30" s="170"/>
    </row>
    <row r="31" spans="1:11" ht="158.4">
      <c r="A31" s="24" t="s">
        <v>55</v>
      </c>
      <c r="B31" s="24" t="s">
        <v>63</v>
      </c>
      <c r="C31" s="24" t="s">
        <v>107</v>
      </c>
      <c r="D31" s="144" t="s">
        <v>108</v>
      </c>
      <c r="F31" s="27" t="s">
        <v>109</v>
      </c>
      <c r="G31" s="28"/>
      <c r="H31" s="28"/>
      <c r="I31" s="28"/>
      <c r="J31" s="28"/>
      <c r="K31" s="29"/>
    </row>
    <row r="32" spans="1:11" ht="60" customHeight="1">
      <c r="A32" s="143" t="s">
        <v>65</v>
      </c>
      <c r="B32" s="132">
        <f>J6</f>
        <v>0.08</v>
      </c>
      <c r="C32" s="133">
        <f>B32*'02_Rendimientos'!$B$80</f>
        <v>12</v>
      </c>
      <c r="D32" s="143" t="s">
        <v>110</v>
      </c>
      <c r="F32" s="30"/>
      <c r="G32" s="26"/>
      <c r="H32" s="26"/>
      <c r="I32" s="26"/>
      <c r="J32" s="26"/>
      <c r="K32" s="31"/>
    </row>
    <row r="33" spans="1:11" ht="60" customHeight="1">
      <c r="A33" s="25" t="s">
        <v>74</v>
      </c>
      <c r="B33" s="132">
        <f>J9</f>
        <v>0.38</v>
      </c>
      <c r="C33" s="133">
        <f>B33*'02_Rendimientos'!$B$80</f>
        <v>57</v>
      </c>
      <c r="D33" s="143" t="s">
        <v>111</v>
      </c>
      <c r="F33" s="30"/>
      <c r="G33" s="26"/>
      <c r="H33" s="26"/>
      <c r="I33" s="26"/>
      <c r="J33" s="26"/>
      <c r="K33" s="31"/>
    </row>
    <row r="34" spans="1:11" ht="60" customHeight="1">
      <c r="A34" s="25" t="s">
        <v>88</v>
      </c>
      <c r="B34" s="132">
        <f>J17</f>
        <v>0.22</v>
      </c>
      <c r="C34" s="133">
        <f>B34*'02_Rendimientos'!$B$80</f>
        <v>33</v>
      </c>
      <c r="D34" s="143" t="s">
        <v>112</v>
      </c>
      <c r="F34" s="30"/>
      <c r="G34" s="26"/>
      <c r="H34" s="26"/>
      <c r="I34" s="26"/>
      <c r="J34" s="26"/>
      <c r="K34" s="31"/>
    </row>
    <row r="35" spans="1:11" ht="60" customHeight="1">
      <c r="A35" s="25" t="s">
        <v>99</v>
      </c>
      <c r="B35" s="132">
        <f>J22</f>
        <v>0.32</v>
      </c>
      <c r="C35" s="133">
        <f>B35*'02_Rendimientos'!$B$80</f>
        <v>48</v>
      </c>
      <c r="D35" s="143" t="s">
        <v>113</v>
      </c>
      <c r="F35" s="32"/>
      <c r="G35" s="33"/>
      <c r="H35" s="33"/>
      <c r="I35" s="33"/>
      <c r="J35" s="33"/>
      <c r="K35" s="34"/>
    </row>
    <row r="36" spans="1:11" ht="30" customHeight="1">
      <c r="A36" s="169" t="s">
        <v>114</v>
      </c>
      <c r="B36" s="169"/>
      <c r="C36" s="169"/>
      <c r="D36" s="169"/>
      <c r="E36" s="169"/>
      <c r="F36" s="169"/>
      <c r="G36" s="169"/>
      <c r="H36" s="169"/>
      <c r="I36" s="169"/>
      <c r="J36" s="169"/>
      <c r="K36" s="169"/>
    </row>
    <row r="37" spans="1:11" ht="30" customHeight="1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</row>
    <row r="38" spans="1:11" ht="30" customHeight="1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</row>
    <row r="39" spans="1:11" ht="37.950000000000003" customHeight="1">
      <c r="A39" s="168" t="s">
        <v>1379</v>
      </c>
      <c r="B39" s="168"/>
      <c r="C39" s="168"/>
      <c r="D39" s="168"/>
      <c r="E39" s="168"/>
      <c r="F39" s="168"/>
      <c r="G39" s="168"/>
      <c r="H39" s="168"/>
      <c r="I39" s="168"/>
      <c r="J39" s="168"/>
      <c r="K39" s="168"/>
    </row>
    <row r="42" spans="1:11" ht="43.95" customHeight="1">
      <c r="A42" s="50" t="s">
        <v>115</v>
      </c>
      <c r="B42" s="50" t="s">
        <v>116</v>
      </c>
      <c r="C42" s="50" t="s">
        <v>117</v>
      </c>
      <c r="D42" s="50" t="s">
        <v>118</v>
      </c>
      <c r="E42" s="50" t="s">
        <v>119</v>
      </c>
      <c r="F42" s="50" t="s">
        <v>120</v>
      </c>
      <c r="G42" s="50" t="s">
        <v>121</v>
      </c>
    </row>
    <row r="43" spans="1:11" ht="70.05" customHeight="1">
      <c r="A43" s="51" t="s">
        <v>122</v>
      </c>
      <c r="B43" s="51" t="str">
        <f t="shared" ref="B43:B64" si="1">C6</f>
        <v>Instalación de faenas y cierre perimetral</v>
      </c>
      <c r="C43" s="79">
        <f t="shared" ref="C43:C64" si="2">I6</f>
        <v>1</v>
      </c>
      <c r="D43" s="79">
        <f t="shared" ref="D43:D64" si="3">K6</f>
        <v>6</v>
      </c>
      <c r="E43" s="79">
        <f t="shared" ref="E43:E64" si="4">D43*5/7</f>
        <v>4.2857142857142856</v>
      </c>
      <c r="F43" s="79">
        <f t="shared" ref="F43:F64" si="5">E43-C43</f>
        <v>3.2857142857142856</v>
      </c>
      <c r="G43" s="51" t="s">
        <v>123</v>
      </c>
    </row>
    <row r="44" spans="1:11" ht="70.05" customHeight="1">
      <c r="A44" s="52" t="s">
        <v>124</v>
      </c>
      <c r="B44" s="52" t="str">
        <f t="shared" si="1"/>
        <v>Replanteo y nivelación del área de trabajo</v>
      </c>
      <c r="C44" s="78">
        <f t="shared" si="2"/>
        <v>1</v>
      </c>
      <c r="D44" s="78">
        <f t="shared" si="3"/>
        <v>5</v>
      </c>
      <c r="E44" s="78">
        <f t="shared" si="4"/>
        <v>3.5714285714285716</v>
      </c>
      <c r="F44" s="78">
        <f t="shared" si="5"/>
        <v>2.5714285714285716</v>
      </c>
      <c r="G44" s="52" t="s">
        <v>123</v>
      </c>
    </row>
    <row r="45" spans="1:11" ht="70.05" customHeight="1">
      <c r="A45" s="51" t="s">
        <v>125</v>
      </c>
      <c r="B45" s="51" t="str">
        <f t="shared" si="1"/>
        <v>Servicios provisorios y habilitación de instalaciones</v>
      </c>
      <c r="C45" s="79">
        <f t="shared" si="2"/>
        <v>2</v>
      </c>
      <c r="D45" s="79">
        <f t="shared" si="3"/>
        <v>10</v>
      </c>
      <c r="E45" s="79">
        <f t="shared" si="4"/>
        <v>7.1428571428571432</v>
      </c>
      <c r="F45" s="79">
        <f t="shared" si="5"/>
        <v>5.1428571428571432</v>
      </c>
      <c r="G45" s="51" t="s">
        <v>123</v>
      </c>
    </row>
    <row r="46" spans="1:11" ht="70.05" customHeight="1">
      <c r="A46" s="52" t="s">
        <v>126</v>
      </c>
      <c r="B46" s="52" t="str">
        <f t="shared" si="1"/>
        <v>Excavación y retiro de material</v>
      </c>
      <c r="C46" s="78">
        <f t="shared" si="2"/>
        <v>3</v>
      </c>
      <c r="D46" s="78">
        <f t="shared" si="3"/>
        <v>11</v>
      </c>
      <c r="E46" s="78">
        <f t="shared" si="4"/>
        <v>7.8571428571428568</v>
      </c>
      <c r="F46" s="78">
        <f t="shared" si="5"/>
        <v>4.8571428571428568</v>
      </c>
      <c r="G46" s="52" t="s">
        <v>123</v>
      </c>
    </row>
    <row r="47" spans="1:11" ht="70.05" customHeight="1">
      <c r="A47" s="51" t="s">
        <v>127</v>
      </c>
      <c r="B47" s="51" t="str">
        <f t="shared" si="1"/>
        <v>Relleno, humectación y compactación</v>
      </c>
      <c r="C47" s="79">
        <f t="shared" si="2"/>
        <v>2.9166666666666665</v>
      </c>
      <c r="D47" s="79">
        <f t="shared" si="3"/>
        <v>9</v>
      </c>
      <c r="E47" s="79">
        <f t="shared" si="4"/>
        <v>6.4285714285714288</v>
      </c>
      <c r="F47" s="79">
        <f t="shared" si="5"/>
        <v>3.5119047619047623</v>
      </c>
      <c r="G47" s="51" t="s">
        <v>123</v>
      </c>
    </row>
    <row r="48" spans="1:11" ht="70.05" customHeight="1">
      <c r="A48" s="52" t="s">
        <v>128</v>
      </c>
      <c r="B48" s="52" t="str">
        <f t="shared" si="1"/>
        <v>Emplantillado de hormigón</v>
      </c>
      <c r="C48" s="78">
        <f t="shared" si="2"/>
        <v>3</v>
      </c>
      <c r="D48" s="78">
        <f t="shared" si="3"/>
        <v>5</v>
      </c>
      <c r="E48" s="78">
        <f t="shared" si="4"/>
        <v>3.5714285714285716</v>
      </c>
      <c r="F48" s="78">
        <f t="shared" si="5"/>
        <v>0.57142857142857162</v>
      </c>
      <c r="G48" s="52" t="s">
        <v>123</v>
      </c>
    </row>
    <row r="49" spans="1:7" ht="70.05" customHeight="1">
      <c r="A49" s="51" t="s">
        <v>129</v>
      </c>
      <c r="B49" s="51" t="str">
        <f t="shared" si="1"/>
        <v>Fundaciones de hormigón armado</v>
      </c>
      <c r="C49" s="79">
        <f t="shared" si="2"/>
        <v>4</v>
      </c>
      <c r="D49" s="79">
        <f t="shared" si="3"/>
        <v>13</v>
      </c>
      <c r="E49" s="79">
        <f t="shared" si="4"/>
        <v>9.2857142857142865</v>
      </c>
      <c r="F49" s="79">
        <f t="shared" si="5"/>
        <v>5.2857142857142865</v>
      </c>
      <c r="G49" s="51" t="s">
        <v>123</v>
      </c>
    </row>
    <row r="50" spans="1:7" ht="70.05" customHeight="1">
      <c r="A50" s="52" t="s">
        <v>130</v>
      </c>
      <c r="B50" s="52" t="str">
        <f t="shared" si="1"/>
        <v>Radier y losas de hormigón</v>
      </c>
      <c r="C50" s="78">
        <f t="shared" si="2"/>
        <v>3.3928571428571428</v>
      </c>
      <c r="D50" s="78">
        <f t="shared" si="3"/>
        <v>12</v>
      </c>
      <c r="E50" s="78">
        <f t="shared" si="4"/>
        <v>8.5714285714285712</v>
      </c>
      <c r="F50" s="78">
        <f t="shared" si="5"/>
        <v>5.1785714285714288</v>
      </c>
      <c r="G50" s="52" t="s">
        <v>123</v>
      </c>
    </row>
    <row r="51" spans="1:7" ht="70.05" customHeight="1">
      <c r="A51" s="51" t="s">
        <v>131</v>
      </c>
      <c r="B51" s="51" t="str">
        <f t="shared" si="1"/>
        <v>Estructura metálica y viga reticulada</v>
      </c>
      <c r="C51" s="79">
        <f t="shared" si="2"/>
        <v>8</v>
      </c>
      <c r="D51" s="79">
        <f t="shared" si="3"/>
        <v>20</v>
      </c>
      <c r="E51" s="79">
        <f t="shared" si="4"/>
        <v>14.285714285714286</v>
      </c>
      <c r="F51" s="79">
        <f t="shared" si="5"/>
        <v>6.2857142857142865</v>
      </c>
      <c r="G51" s="51" t="s">
        <v>123</v>
      </c>
    </row>
    <row r="52" spans="1:7" ht="70.05" customHeight="1">
      <c r="A52" s="52" t="s">
        <v>132</v>
      </c>
      <c r="B52" s="52" t="str">
        <f t="shared" si="1"/>
        <v>Cubierta y hojalatería</v>
      </c>
      <c r="C52" s="78">
        <f t="shared" si="2"/>
        <v>4.2222222222222223</v>
      </c>
      <c r="D52" s="78">
        <f t="shared" si="3"/>
        <v>12</v>
      </c>
      <c r="E52" s="78">
        <f t="shared" si="4"/>
        <v>8.5714285714285712</v>
      </c>
      <c r="F52" s="78">
        <f t="shared" si="5"/>
        <v>4.3492063492063489</v>
      </c>
      <c r="G52" s="52" t="s">
        <v>123</v>
      </c>
    </row>
    <row r="53" spans="1:7" ht="70.05" customHeight="1">
      <c r="A53" s="51" t="s">
        <v>133</v>
      </c>
      <c r="B53" s="51" t="str">
        <f t="shared" si="1"/>
        <v>Muros y tabiques Metalcon</v>
      </c>
      <c r="C53" s="79">
        <f t="shared" si="2"/>
        <v>4</v>
      </c>
      <c r="D53" s="79">
        <f t="shared" si="3"/>
        <v>18</v>
      </c>
      <c r="E53" s="79">
        <f t="shared" si="4"/>
        <v>12.857142857142858</v>
      </c>
      <c r="F53" s="79">
        <f t="shared" si="5"/>
        <v>8.8571428571428577</v>
      </c>
      <c r="G53" s="51" t="s">
        <v>123</v>
      </c>
    </row>
    <row r="54" spans="1:7" ht="70.05" customHeight="1">
      <c r="A54" s="52" t="s">
        <v>134</v>
      </c>
      <c r="B54" s="52" t="str">
        <f t="shared" si="1"/>
        <v>Instalación eléctrica interior</v>
      </c>
      <c r="C54" s="78">
        <f t="shared" si="2"/>
        <v>4</v>
      </c>
      <c r="D54" s="78">
        <f t="shared" si="3"/>
        <v>14</v>
      </c>
      <c r="E54" s="78">
        <f t="shared" si="4"/>
        <v>10</v>
      </c>
      <c r="F54" s="78">
        <f t="shared" si="5"/>
        <v>6</v>
      </c>
      <c r="G54" s="52" t="s">
        <v>123</v>
      </c>
    </row>
    <row r="55" spans="1:7" ht="70.05" customHeight="1">
      <c r="A55" s="51" t="s">
        <v>135</v>
      </c>
      <c r="B55" s="51" t="str">
        <f t="shared" si="1"/>
        <v>Red de agua potable</v>
      </c>
      <c r="C55" s="79">
        <f t="shared" si="2"/>
        <v>4</v>
      </c>
      <c r="D55" s="79">
        <f t="shared" si="3"/>
        <v>12</v>
      </c>
      <c r="E55" s="79">
        <f t="shared" si="4"/>
        <v>8.5714285714285712</v>
      </c>
      <c r="F55" s="79">
        <f t="shared" si="5"/>
        <v>4.5714285714285712</v>
      </c>
      <c r="G55" s="51" t="s">
        <v>123</v>
      </c>
    </row>
    <row r="56" spans="1:7" ht="70.05" customHeight="1">
      <c r="A56" s="52" t="s">
        <v>136</v>
      </c>
      <c r="B56" s="52" t="str">
        <f t="shared" si="1"/>
        <v>Red de alcantarillado</v>
      </c>
      <c r="C56" s="78">
        <f t="shared" si="2"/>
        <v>3.6</v>
      </c>
      <c r="D56" s="78">
        <f t="shared" si="3"/>
        <v>14</v>
      </c>
      <c r="E56" s="78">
        <f t="shared" si="4"/>
        <v>10</v>
      </c>
      <c r="F56" s="78">
        <f t="shared" si="5"/>
        <v>6.4</v>
      </c>
      <c r="G56" s="52" t="s">
        <v>123</v>
      </c>
    </row>
    <row r="57" spans="1:7" ht="70.05" customHeight="1">
      <c r="A57" s="51" t="s">
        <v>137</v>
      </c>
      <c r="B57" s="51" t="str">
        <f t="shared" si="1"/>
        <v>Instalación de artefactos sanitarios</v>
      </c>
      <c r="C57" s="79">
        <f t="shared" si="2"/>
        <v>2</v>
      </c>
      <c r="D57" s="79">
        <f t="shared" si="3"/>
        <v>8</v>
      </c>
      <c r="E57" s="79">
        <f t="shared" si="4"/>
        <v>5.7142857142857144</v>
      </c>
      <c r="F57" s="79">
        <f t="shared" si="5"/>
        <v>3.7142857142857144</v>
      </c>
      <c r="G57" s="51" t="s">
        <v>123</v>
      </c>
    </row>
    <row r="58" spans="1:7" ht="70.05" customHeight="1">
      <c r="A58" s="52" t="s">
        <v>138</v>
      </c>
      <c r="B58" s="52" t="str">
        <f t="shared" si="1"/>
        <v>Pruebas, conexiones y certificaciones</v>
      </c>
      <c r="C58" s="78">
        <f t="shared" si="2"/>
        <v>2</v>
      </c>
      <c r="D58" s="78">
        <f t="shared" si="3"/>
        <v>8</v>
      </c>
      <c r="E58" s="78">
        <f t="shared" si="4"/>
        <v>5.7142857142857144</v>
      </c>
      <c r="F58" s="78">
        <f t="shared" si="5"/>
        <v>3.7142857142857144</v>
      </c>
      <c r="G58" s="52" t="s">
        <v>123</v>
      </c>
    </row>
    <row r="59" spans="1:7" ht="70.05" customHeight="1">
      <c r="A59" s="51" t="s">
        <v>139</v>
      </c>
      <c r="B59" s="51" t="str">
        <f t="shared" si="1"/>
        <v>Revestimientos interiores</v>
      </c>
      <c r="C59" s="79">
        <f t="shared" si="2"/>
        <v>10.5</v>
      </c>
      <c r="D59" s="79">
        <f t="shared" si="3"/>
        <v>16</v>
      </c>
      <c r="E59" s="79">
        <f t="shared" si="4"/>
        <v>11.428571428571429</v>
      </c>
      <c r="F59" s="79">
        <f t="shared" si="5"/>
        <v>0.92857142857142883</v>
      </c>
      <c r="G59" s="51" t="s">
        <v>123</v>
      </c>
    </row>
    <row r="60" spans="1:7" ht="70.05" customHeight="1">
      <c r="A60" s="52" t="s">
        <v>140</v>
      </c>
      <c r="B60" s="52" t="str">
        <f t="shared" si="1"/>
        <v>Cielos y elementos complementarios</v>
      </c>
      <c r="C60" s="78">
        <f t="shared" si="2"/>
        <v>5.4285714285714288</v>
      </c>
      <c r="D60" s="78">
        <f t="shared" si="3"/>
        <v>12</v>
      </c>
      <c r="E60" s="78">
        <f t="shared" si="4"/>
        <v>8.5714285714285712</v>
      </c>
      <c r="F60" s="78">
        <f t="shared" si="5"/>
        <v>3.1428571428571423</v>
      </c>
      <c r="G60" s="52" t="s">
        <v>123</v>
      </c>
    </row>
    <row r="61" spans="1:7" ht="70.05" customHeight="1">
      <c r="A61" s="51" t="s">
        <v>141</v>
      </c>
      <c r="B61" s="51" t="str">
        <f t="shared" si="1"/>
        <v>Pavimentos</v>
      </c>
      <c r="C61" s="79">
        <f t="shared" si="2"/>
        <v>6</v>
      </c>
      <c r="D61" s="79">
        <f t="shared" si="3"/>
        <v>10</v>
      </c>
      <c r="E61" s="79">
        <f t="shared" si="4"/>
        <v>7.1428571428571432</v>
      </c>
      <c r="F61" s="79">
        <f t="shared" si="5"/>
        <v>1.1428571428571432</v>
      </c>
      <c r="G61" s="51" t="s">
        <v>123</v>
      </c>
    </row>
    <row r="62" spans="1:7" ht="70.05" customHeight="1">
      <c r="A62" s="52" t="s">
        <v>142</v>
      </c>
      <c r="B62" s="52" t="str">
        <f t="shared" si="1"/>
        <v>Pinturas interiores y exteriores</v>
      </c>
      <c r="C62" s="78">
        <f t="shared" si="2"/>
        <v>8</v>
      </c>
      <c r="D62" s="78">
        <f t="shared" si="3"/>
        <v>20</v>
      </c>
      <c r="E62" s="78">
        <f t="shared" si="4"/>
        <v>14.285714285714286</v>
      </c>
      <c r="F62" s="78">
        <f t="shared" si="5"/>
        <v>6.2857142857142865</v>
      </c>
      <c r="G62" s="52" t="s">
        <v>123</v>
      </c>
    </row>
    <row r="63" spans="1:7" ht="70.05" customHeight="1">
      <c r="A63" s="51" t="s">
        <v>143</v>
      </c>
      <c r="B63" s="51" t="str">
        <f t="shared" si="1"/>
        <v>Puertas, ventanas y quincallería</v>
      </c>
      <c r="C63" s="79">
        <f t="shared" si="2"/>
        <v>6</v>
      </c>
      <c r="D63" s="79">
        <f t="shared" si="3"/>
        <v>16</v>
      </c>
      <c r="E63" s="79">
        <f t="shared" si="4"/>
        <v>11.428571428571429</v>
      </c>
      <c r="F63" s="79">
        <f t="shared" si="5"/>
        <v>5.4285714285714288</v>
      </c>
      <c r="G63" s="51" t="s">
        <v>123</v>
      </c>
    </row>
    <row r="64" spans="1:7" ht="70.05" customHeight="1">
      <c r="A64" s="52" t="s">
        <v>144</v>
      </c>
      <c r="B64" s="52" t="str">
        <f t="shared" si="1"/>
        <v>Limpieza, remates y entrega</v>
      </c>
      <c r="C64" s="78">
        <f t="shared" si="2"/>
        <v>2</v>
      </c>
      <c r="D64" s="78">
        <f t="shared" si="3"/>
        <v>7</v>
      </c>
      <c r="E64" s="78">
        <f t="shared" si="4"/>
        <v>5</v>
      </c>
      <c r="F64" s="78">
        <f t="shared" si="5"/>
        <v>3</v>
      </c>
      <c r="G64" s="52" t="s">
        <v>123</v>
      </c>
    </row>
    <row r="72" spans="1:8" ht="28.05" customHeight="1">
      <c r="A72" s="160" t="s">
        <v>1380</v>
      </c>
      <c r="B72" s="161"/>
      <c r="C72" s="161"/>
      <c r="D72" s="161"/>
      <c r="E72" s="161"/>
      <c r="F72" s="161"/>
      <c r="G72" s="161"/>
      <c r="H72" s="161"/>
    </row>
    <row r="75" spans="1:8" ht="19.2">
      <c r="A75" s="174" t="s">
        <v>145</v>
      </c>
      <c r="B75" s="174"/>
      <c r="C75" s="174"/>
      <c r="D75" s="174"/>
      <c r="E75" s="174"/>
      <c r="F75" s="174"/>
    </row>
    <row r="78" spans="1:8">
      <c r="A78" s="50" t="s">
        <v>146</v>
      </c>
      <c r="B78" s="50" t="s">
        <v>147</v>
      </c>
      <c r="C78" s="50" t="s">
        <v>58</v>
      </c>
      <c r="D78" s="50" t="s">
        <v>148</v>
      </c>
      <c r="E78" s="50" t="s">
        <v>149</v>
      </c>
      <c r="F78" s="50" t="s">
        <v>150</v>
      </c>
    </row>
    <row r="79" spans="1:8" ht="26.4">
      <c r="A79" s="51" t="s">
        <v>151</v>
      </c>
      <c r="B79" s="54">
        <v>46328</v>
      </c>
      <c r="C79" s="51" t="s">
        <v>152</v>
      </c>
      <c r="D79" s="51" t="s">
        <v>153</v>
      </c>
      <c r="E79" s="51" t="s">
        <v>154</v>
      </c>
      <c r="F79" s="51" t="s">
        <v>155</v>
      </c>
    </row>
    <row r="80" spans="1:8" ht="26.4">
      <c r="A80" s="52" t="s">
        <v>156</v>
      </c>
      <c r="B80" s="53">
        <v>150</v>
      </c>
      <c r="C80" s="52" t="s">
        <v>157</v>
      </c>
      <c r="D80" s="52" t="s">
        <v>158</v>
      </c>
      <c r="E80" s="52" t="s">
        <v>159</v>
      </c>
      <c r="F80" s="52" t="s">
        <v>160</v>
      </c>
    </row>
    <row r="81" spans="1:6" ht="26.4">
      <c r="A81" s="51" t="s">
        <v>161</v>
      </c>
      <c r="B81" s="62">
        <v>114446607</v>
      </c>
      <c r="C81" s="51" t="s">
        <v>162</v>
      </c>
      <c r="D81" s="51" t="s">
        <v>163</v>
      </c>
      <c r="E81" s="51" t="s">
        <v>159</v>
      </c>
      <c r="F81" s="51" t="s">
        <v>164</v>
      </c>
    </row>
    <row r="82" spans="1:6" ht="26.4">
      <c r="A82" s="52" t="s">
        <v>165</v>
      </c>
      <c r="B82" s="55">
        <v>0.19</v>
      </c>
      <c r="C82" s="52" t="s">
        <v>166</v>
      </c>
      <c r="D82" s="52" t="s">
        <v>167</v>
      </c>
      <c r="E82" s="52" t="s">
        <v>159</v>
      </c>
      <c r="F82" s="52" t="s">
        <v>168</v>
      </c>
    </row>
    <row r="83" spans="1:6" ht="26.4">
      <c r="A83" s="51" t="s">
        <v>169</v>
      </c>
      <c r="B83" s="55">
        <v>0.15</v>
      </c>
      <c r="C83" s="51" t="s">
        <v>170</v>
      </c>
      <c r="D83" s="51" t="s">
        <v>171</v>
      </c>
      <c r="E83" s="51" t="s">
        <v>172</v>
      </c>
      <c r="F83" s="51" t="s">
        <v>173</v>
      </c>
    </row>
    <row r="84" spans="1:6" ht="26.4">
      <c r="A84" s="52" t="s">
        <v>174</v>
      </c>
      <c r="B84" s="55">
        <v>0.1</v>
      </c>
      <c r="C84" s="52" t="s">
        <v>170</v>
      </c>
      <c r="D84" s="52" t="s">
        <v>1381</v>
      </c>
      <c r="E84" s="52" t="s">
        <v>175</v>
      </c>
      <c r="F84" s="52" t="s">
        <v>176</v>
      </c>
    </row>
    <row r="85" spans="1:6" ht="39.6">
      <c r="A85" s="51" t="s">
        <v>177</v>
      </c>
      <c r="B85" s="55">
        <v>0.15</v>
      </c>
      <c r="C85" s="51" t="s">
        <v>170</v>
      </c>
      <c r="D85" s="51" t="s">
        <v>178</v>
      </c>
      <c r="E85" s="51" t="s">
        <v>172</v>
      </c>
      <c r="F85" s="51" t="s">
        <v>179</v>
      </c>
    </row>
    <row r="86" spans="1:6" ht="39.6">
      <c r="A86" s="52" t="s">
        <v>180</v>
      </c>
      <c r="B86" s="55">
        <v>0.05</v>
      </c>
      <c r="C86" s="52" t="s">
        <v>181</v>
      </c>
      <c r="D86" s="52" t="s">
        <v>1382</v>
      </c>
      <c r="E86" s="52" t="s">
        <v>1383</v>
      </c>
      <c r="F86" s="52" t="s">
        <v>1384</v>
      </c>
    </row>
    <row r="87" spans="1:6" ht="26.4">
      <c r="A87" s="51" t="s">
        <v>182</v>
      </c>
      <c r="B87" s="55">
        <v>0</v>
      </c>
      <c r="C87" s="51" t="s">
        <v>183</v>
      </c>
      <c r="D87" s="51" t="s">
        <v>184</v>
      </c>
      <c r="E87" s="51" t="s">
        <v>185</v>
      </c>
      <c r="F87" s="51" t="s">
        <v>186</v>
      </c>
    </row>
    <row r="88" spans="1:6" ht="39.6">
      <c r="A88" s="52" t="s">
        <v>187</v>
      </c>
      <c r="B88" s="53">
        <v>30</v>
      </c>
      <c r="C88" s="52" t="s">
        <v>188</v>
      </c>
      <c r="D88" s="52" t="s">
        <v>189</v>
      </c>
      <c r="E88" s="52" t="s">
        <v>159</v>
      </c>
      <c r="F88" s="52" t="s">
        <v>190</v>
      </c>
    </row>
    <row r="89" spans="1:6" ht="39.6">
      <c r="A89" s="51" t="s">
        <v>191</v>
      </c>
      <c r="B89" s="53">
        <v>5</v>
      </c>
      <c r="C89" s="51" t="s">
        <v>188</v>
      </c>
      <c r="D89" s="51" t="s">
        <v>192</v>
      </c>
      <c r="E89" s="51" t="s">
        <v>175</v>
      </c>
      <c r="F89" s="51" t="s">
        <v>193</v>
      </c>
    </row>
    <row r="90" spans="1:6" ht="39.6">
      <c r="A90" s="52" t="s">
        <v>194</v>
      </c>
      <c r="B90" s="55">
        <v>0.1</v>
      </c>
      <c r="C90" s="52" t="s">
        <v>195</v>
      </c>
      <c r="D90" s="52" t="s">
        <v>196</v>
      </c>
      <c r="E90" s="52" t="s">
        <v>159</v>
      </c>
      <c r="F90" s="52" t="s">
        <v>197</v>
      </c>
    </row>
    <row r="91" spans="1:6" ht="26.4">
      <c r="A91" s="51" t="s">
        <v>198</v>
      </c>
      <c r="B91" s="53">
        <v>0</v>
      </c>
      <c r="C91" s="51" t="s">
        <v>199</v>
      </c>
      <c r="D91" s="51" t="s">
        <v>200</v>
      </c>
      <c r="E91" s="51" t="s">
        <v>185</v>
      </c>
      <c r="F91" s="51" t="s">
        <v>201</v>
      </c>
    </row>
    <row r="92" spans="1:6" ht="26.4">
      <c r="A92" s="52" t="s">
        <v>202</v>
      </c>
      <c r="B92" s="55">
        <v>0.5</v>
      </c>
      <c r="C92" s="52" t="s">
        <v>203</v>
      </c>
      <c r="D92" s="52" t="s">
        <v>204</v>
      </c>
      <c r="E92" s="52" t="s">
        <v>175</v>
      </c>
      <c r="F92" s="52" t="s">
        <v>205</v>
      </c>
    </row>
    <row r="93" spans="1:6" ht="39.6">
      <c r="A93" s="51" t="s">
        <v>206</v>
      </c>
      <c r="B93" s="55">
        <v>0.55000000000000004</v>
      </c>
      <c r="C93" s="51" t="s">
        <v>170</v>
      </c>
      <c r="D93" s="51" t="s">
        <v>207</v>
      </c>
      <c r="E93" s="51" t="s">
        <v>175</v>
      </c>
      <c r="F93" s="51" t="s">
        <v>208</v>
      </c>
    </row>
    <row r="94" spans="1:6" ht="39.6">
      <c r="A94" s="52" t="s">
        <v>209</v>
      </c>
      <c r="B94" s="55">
        <v>0.3</v>
      </c>
      <c r="C94" s="52" t="s">
        <v>170</v>
      </c>
      <c r="D94" s="52" t="s">
        <v>207</v>
      </c>
      <c r="E94" s="52" t="s">
        <v>175</v>
      </c>
      <c r="F94" s="52" t="s">
        <v>210</v>
      </c>
    </row>
    <row r="95" spans="1:6" ht="39.6">
      <c r="A95" s="51" t="s">
        <v>211</v>
      </c>
      <c r="B95" s="55">
        <v>0.1</v>
      </c>
      <c r="C95" s="51" t="s">
        <v>170</v>
      </c>
      <c r="D95" s="51" t="s">
        <v>207</v>
      </c>
      <c r="E95" s="51" t="s">
        <v>175</v>
      </c>
      <c r="F95" s="51" t="s">
        <v>212</v>
      </c>
    </row>
    <row r="96" spans="1:6" ht="39.6">
      <c r="A96" s="52" t="s">
        <v>213</v>
      </c>
      <c r="B96" s="55">
        <v>0.05</v>
      </c>
      <c r="C96" s="52" t="s">
        <v>170</v>
      </c>
      <c r="D96" s="52" t="s">
        <v>207</v>
      </c>
      <c r="E96" s="52" t="s">
        <v>175</v>
      </c>
      <c r="F96" s="52" t="s">
        <v>214</v>
      </c>
    </row>
    <row r="97" spans="1:6" ht="39.6">
      <c r="A97" s="51" t="s">
        <v>215</v>
      </c>
      <c r="B97" s="55">
        <v>0.5</v>
      </c>
      <c r="C97" s="51" t="s">
        <v>216</v>
      </c>
      <c r="D97" s="51" t="s">
        <v>1385</v>
      </c>
      <c r="E97" s="51" t="s">
        <v>175</v>
      </c>
      <c r="F97" s="51" t="s">
        <v>217</v>
      </c>
    </row>
    <row r="98" spans="1:6" ht="39.6">
      <c r="A98" s="52" t="s">
        <v>218</v>
      </c>
      <c r="B98" s="54">
        <v>46456</v>
      </c>
      <c r="C98" s="52" t="s">
        <v>152</v>
      </c>
      <c r="D98" s="52" t="s">
        <v>1386</v>
      </c>
      <c r="E98" s="52" t="s">
        <v>301</v>
      </c>
      <c r="F98" s="52" t="s">
        <v>219</v>
      </c>
    </row>
    <row r="99" spans="1:6" ht="26.4">
      <c r="A99" s="51" t="s">
        <v>220</v>
      </c>
      <c r="B99" s="55">
        <v>0.05</v>
      </c>
      <c r="C99" s="51" t="s">
        <v>221</v>
      </c>
      <c r="D99" s="51" t="s">
        <v>222</v>
      </c>
      <c r="E99" s="51" t="s">
        <v>223</v>
      </c>
      <c r="F99" s="51" t="s">
        <v>224</v>
      </c>
    </row>
    <row r="100" spans="1:6" ht="39.6">
      <c r="A100" s="52" t="s">
        <v>225</v>
      </c>
      <c r="B100" s="53">
        <v>180</v>
      </c>
      <c r="C100" s="52" t="s">
        <v>157</v>
      </c>
      <c r="D100" s="52" t="s">
        <v>226</v>
      </c>
      <c r="E100" s="52" t="s">
        <v>1383</v>
      </c>
      <c r="F100" s="52" t="s">
        <v>1387</v>
      </c>
    </row>
    <row r="102" spans="1:6">
      <c r="A102" s="168" t="s">
        <v>227</v>
      </c>
      <c r="B102" s="168"/>
      <c r="C102" s="168"/>
      <c r="D102" s="168"/>
      <c r="E102" s="168"/>
      <c r="F102" s="168"/>
    </row>
    <row r="104" spans="1:6" ht="26.4">
      <c r="A104" s="50" t="s">
        <v>228</v>
      </c>
      <c r="B104" s="50" t="s">
        <v>229</v>
      </c>
      <c r="C104" s="50" t="s">
        <v>58</v>
      </c>
      <c r="D104" s="50" t="s">
        <v>230</v>
      </c>
      <c r="E104" s="50" t="s">
        <v>231</v>
      </c>
      <c r="F104" s="50" t="s">
        <v>232</v>
      </c>
    </row>
    <row r="105" spans="1:6" ht="39.6">
      <c r="A105" s="51" t="s">
        <v>233</v>
      </c>
      <c r="B105" s="51">
        <v>3290</v>
      </c>
      <c r="C105" s="51" t="s">
        <v>234</v>
      </c>
      <c r="D105" s="51" t="s">
        <v>235</v>
      </c>
      <c r="E105" s="51" t="s">
        <v>236</v>
      </c>
      <c r="F105" s="51" t="s">
        <v>237</v>
      </c>
    </row>
    <row r="106" spans="1:6" ht="39.6">
      <c r="A106" s="52" t="s">
        <v>238</v>
      </c>
      <c r="B106" s="52">
        <v>14964</v>
      </c>
      <c r="C106" s="52" t="s">
        <v>239</v>
      </c>
      <c r="D106" s="52" t="s">
        <v>240</v>
      </c>
      <c r="E106" s="52" t="s">
        <v>236</v>
      </c>
      <c r="F106" s="52" t="s">
        <v>241</v>
      </c>
    </row>
    <row r="107" spans="1:6" ht="52.8">
      <c r="A107" s="51" t="s">
        <v>242</v>
      </c>
      <c r="B107" s="51"/>
      <c r="C107" s="51" t="s">
        <v>239</v>
      </c>
      <c r="D107" s="51" t="s">
        <v>243</v>
      </c>
      <c r="E107" s="51" t="s">
        <v>236</v>
      </c>
      <c r="F107" s="51" t="s">
        <v>244</v>
      </c>
    </row>
    <row r="109" spans="1:6">
      <c r="A109" s="168" t="s">
        <v>245</v>
      </c>
      <c r="B109" s="168"/>
      <c r="C109" s="168"/>
      <c r="D109" s="168"/>
      <c r="E109" s="168"/>
      <c r="F109" s="168"/>
    </row>
    <row r="111" spans="1:6" ht="39.6">
      <c r="A111" s="50" t="s">
        <v>246</v>
      </c>
      <c r="B111" s="50" t="s">
        <v>247</v>
      </c>
      <c r="C111" s="50" t="s">
        <v>248</v>
      </c>
      <c r="D111" s="50" t="s">
        <v>249</v>
      </c>
      <c r="E111" s="50" t="s">
        <v>149</v>
      </c>
      <c r="F111" s="50" t="s">
        <v>250</v>
      </c>
    </row>
    <row r="112" spans="1:6" ht="26.4">
      <c r="A112" s="52" t="s">
        <v>251</v>
      </c>
      <c r="B112" s="56">
        <v>46364</v>
      </c>
      <c r="C112" s="52" t="s">
        <v>252</v>
      </c>
      <c r="D112" s="52" t="s">
        <v>253</v>
      </c>
      <c r="E112" s="52" t="s">
        <v>254</v>
      </c>
      <c r="F112" s="52" t="s">
        <v>255</v>
      </c>
    </row>
    <row r="113" spans="1:6" ht="26.4">
      <c r="A113" s="51" t="s">
        <v>251</v>
      </c>
      <c r="B113" s="57">
        <v>46381</v>
      </c>
      <c r="C113" s="51" t="s">
        <v>252</v>
      </c>
      <c r="D113" s="51" t="s">
        <v>253</v>
      </c>
      <c r="E113" s="51" t="s">
        <v>254</v>
      </c>
      <c r="F113" s="51" t="s">
        <v>255</v>
      </c>
    </row>
    <row r="114" spans="1:6" ht="26.4">
      <c r="A114" s="52" t="s">
        <v>251</v>
      </c>
      <c r="B114" s="56">
        <v>46388</v>
      </c>
      <c r="C114" s="52" t="s">
        <v>252</v>
      </c>
      <c r="D114" s="52" t="s">
        <v>253</v>
      </c>
      <c r="E114" s="52" t="s">
        <v>254</v>
      </c>
      <c r="F114" s="52" t="s">
        <v>255</v>
      </c>
    </row>
    <row r="115" spans="1:6" ht="26.4">
      <c r="A115" s="51" t="s">
        <v>251</v>
      </c>
      <c r="B115" s="57">
        <v>46472</v>
      </c>
      <c r="C115" s="51" t="s">
        <v>252</v>
      </c>
      <c r="D115" s="51" t="s">
        <v>253</v>
      </c>
      <c r="E115" s="51" t="s">
        <v>254</v>
      </c>
      <c r="F115" s="51" t="s">
        <v>255</v>
      </c>
    </row>
    <row r="116" spans="1:6" ht="26.4">
      <c r="A116" s="52" t="s">
        <v>251</v>
      </c>
      <c r="B116" s="56">
        <v>46473</v>
      </c>
      <c r="C116" s="52" t="s">
        <v>252</v>
      </c>
      <c r="D116" s="52" t="s">
        <v>253</v>
      </c>
      <c r="E116" s="52" t="s">
        <v>254</v>
      </c>
      <c r="F116" s="52" t="s">
        <v>255</v>
      </c>
    </row>
    <row r="117" spans="1:6" ht="26.4">
      <c r="A117" s="51" t="s">
        <v>251</v>
      </c>
      <c r="B117" s="57">
        <v>46508</v>
      </c>
      <c r="C117" s="51" t="s">
        <v>252</v>
      </c>
      <c r="D117" s="51" t="s">
        <v>253</v>
      </c>
      <c r="E117" s="51" t="s">
        <v>254</v>
      </c>
      <c r="F117" s="51" t="s">
        <v>255</v>
      </c>
    </row>
    <row r="118" spans="1:6" ht="26.4">
      <c r="A118" s="52" t="s">
        <v>251</v>
      </c>
      <c r="B118" s="56">
        <v>46528</v>
      </c>
      <c r="C118" s="52" t="s">
        <v>252</v>
      </c>
      <c r="D118" s="52" t="s">
        <v>253</v>
      </c>
      <c r="E118" s="52" t="s">
        <v>254</v>
      </c>
      <c r="F118" s="52" t="s">
        <v>255</v>
      </c>
    </row>
    <row r="119" spans="1:6" ht="26.4">
      <c r="A119" s="51" t="s">
        <v>251</v>
      </c>
      <c r="B119" s="57">
        <v>46559</v>
      </c>
      <c r="C119" s="51" t="s">
        <v>252</v>
      </c>
      <c r="D119" s="51" t="s">
        <v>253</v>
      </c>
      <c r="E119" s="51" t="s">
        <v>254</v>
      </c>
      <c r="F119" s="51" t="s">
        <v>255</v>
      </c>
    </row>
    <row r="120" spans="1:6" ht="26.4">
      <c r="A120" s="52" t="s">
        <v>251</v>
      </c>
      <c r="B120" s="56">
        <v>46566</v>
      </c>
      <c r="C120" s="52" t="s">
        <v>252</v>
      </c>
      <c r="D120" s="52" t="s">
        <v>253</v>
      </c>
      <c r="E120" s="52" t="s">
        <v>254</v>
      </c>
      <c r="F120" s="52" t="s">
        <v>255</v>
      </c>
    </row>
    <row r="121" spans="1:6" ht="26.4">
      <c r="A121" s="51" t="s">
        <v>251</v>
      </c>
      <c r="B121" s="57">
        <v>46584</v>
      </c>
      <c r="C121" s="51" t="s">
        <v>252</v>
      </c>
      <c r="D121" s="51" t="s">
        <v>253</v>
      </c>
      <c r="E121" s="51" t="s">
        <v>254</v>
      </c>
      <c r="F121" s="51" t="s">
        <v>255</v>
      </c>
    </row>
    <row r="122" spans="1:6" ht="26.4">
      <c r="A122" s="52" t="s">
        <v>251</v>
      </c>
      <c r="B122" s="56">
        <v>46614</v>
      </c>
      <c r="C122" s="52" t="s">
        <v>252</v>
      </c>
      <c r="D122" s="52" t="s">
        <v>253</v>
      </c>
      <c r="E122" s="52" t="s">
        <v>254</v>
      </c>
      <c r="F122" s="52" t="s">
        <v>255</v>
      </c>
    </row>
    <row r="123" spans="1:6" ht="26.4">
      <c r="A123" s="51" t="s">
        <v>251</v>
      </c>
      <c r="B123" s="57">
        <v>46648</v>
      </c>
      <c r="C123" s="51" t="s">
        <v>252</v>
      </c>
      <c r="D123" s="51" t="s">
        <v>253</v>
      </c>
      <c r="E123" s="51" t="s">
        <v>254</v>
      </c>
      <c r="F123" s="51" t="s">
        <v>255</v>
      </c>
    </row>
    <row r="124" spans="1:6" ht="26.4">
      <c r="A124" s="52" t="s">
        <v>251</v>
      </c>
      <c r="B124" s="56">
        <v>46649</v>
      </c>
      <c r="C124" s="52" t="s">
        <v>252</v>
      </c>
      <c r="D124" s="52" t="s">
        <v>253</v>
      </c>
      <c r="E124" s="52" t="s">
        <v>254</v>
      </c>
      <c r="F124" s="52" t="s">
        <v>255</v>
      </c>
    </row>
    <row r="127" spans="1:6">
      <c r="A127" s="175" t="s">
        <v>256</v>
      </c>
      <c r="B127" s="175"/>
      <c r="C127" s="175"/>
      <c r="D127" s="175"/>
      <c r="E127" s="175"/>
      <c r="F127" s="175"/>
    </row>
    <row r="128" spans="1:6" ht="26.4">
      <c r="A128" s="50" t="s">
        <v>257</v>
      </c>
      <c r="B128" s="50" t="s">
        <v>258</v>
      </c>
      <c r="C128" s="50" t="s">
        <v>259</v>
      </c>
      <c r="D128" s="50" t="s">
        <v>260</v>
      </c>
      <c r="E128" s="50" t="s">
        <v>149</v>
      </c>
      <c r="F128" s="50" t="s">
        <v>261</v>
      </c>
    </row>
    <row r="129" spans="1:6" ht="26.4">
      <c r="A129" s="51" t="s">
        <v>262</v>
      </c>
      <c r="B129" s="51" t="s">
        <v>262</v>
      </c>
      <c r="C129" s="51" t="s">
        <v>263</v>
      </c>
      <c r="D129" s="51" t="s">
        <v>264</v>
      </c>
      <c r="E129" s="51" t="s">
        <v>265</v>
      </c>
      <c r="F129" s="51"/>
    </row>
    <row r="130" spans="1:6" ht="39.6">
      <c r="A130" s="52" t="s">
        <v>266</v>
      </c>
      <c r="B130" s="52" t="s">
        <v>266</v>
      </c>
      <c r="C130" s="52" t="s">
        <v>267</v>
      </c>
      <c r="D130" s="52" t="s">
        <v>268</v>
      </c>
      <c r="E130" s="52" t="s">
        <v>269</v>
      </c>
      <c r="F130" s="52" t="s">
        <v>1388</v>
      </c>
    </row>
    <row r="131" spans="1:6" ht="39.6">
      <c r="A131" s="51" t="s">
        <v>270</v>
      </c>
      <c r="B131" s="51" t="s">
        <v>270</v>
      </c>
      <c r="C131" s="51" t="s">
        <v>271</v>
      </c>
      <c r="D131" s="51" t="s">
        <v>272</v>
      </c>
      <c r="E131" s="51" t="s">
        <v>269</v>
      </c>
      <c r="F131" s="51" t="s">
        <v>273</v>
      </c>
    </row>
    <row r="132" spans="1:6" ht="39.6">
      <c r="A132" s="52" t="s">
        <v>274</v>
      </c>
      <c r="B132" s="52" t="s">
        <v>274</v>
      </c>
      <c r="C132" s="52" t="s">
        <v>275</v>
      </c>
      <c r="D132" s="52" t="s">
        <v>276</v>
      </c>
      <c r="E132" s="52" t="s">
        <v>269</v>
      </c>
      <c r="F132" s="52" t="s">
        <v>277</v>
      </c>
    </row>
    <row r="133" spans="1:6" ht="39.6">
      <c r="A133" s="51" t="s">
        <v>278</v>
      </c>
      <c r="B133" s="51" t="s">
        <v>278</v>
      </c>
      <c r="C133" s="51" t="s">
        <v>279</v>
      </c>
      <c r="D133" s="51" t="s">
        <v>280</v>
      </c>
      <c r="E133" s="51" t="s">
        <v>269</v>
      </c>
      <c r="F133" s="51" t="s">
        <v>281</v>
      </c>
    </row>
    <row r="134" spans="1:6" ht="39.6">
      <c r="A134" s="52" t="s">
        <v>282</v>
      </c>
      <c r="B134" s="52" t="s">
        <v>282</v>
      </c>
      <c r="C134" s="52" t="s">
        <v>283</v>
      </c>
      <c r="D134" s="52" t="s">
        <v>284</v>
      </c>
      <c r="E134" s="52" t="s">
        <v>269</v>
      </c>
      <c r="F134" s="52" t="s">
        <v>285</v>
      </c>
    </row>
    <row r="135" spans="1:6" ht="39.6">
      <c r="A135" s="51" t="s">
        <v>286</v>
      </c>
      <c r="B135" s="51" t="s">
        <v>287</v>
      </c>
      <c r="C135" s="51" t="s">
        <v>288</v>
      </c>
      <c r="D135" s="51" t="s">
        <v>289</v>
      </c>
      <c r="E135" s="51" t="s">
        <v>269</v>
      </c>
      <c r="F135" s="51" t="s">
        <v>290</v>
      </c>
    </row>
    <row r="136" spans="1:6" ht="39.6">
      <c r="A136" s="52" t="s">
        <v>291</v>
      </c>
      <c r="B136" s="52" t="s">
        <v>292</v>
      </c>
      <c r="C136" s="52" t="s">
        <v>293</v>
      </c>
      <c r="D136" s="52" t="s">
        <v>294</v>
      </c>
      <c r="E136" s="52" t="s">
        <v>269</v>
      </c>
      <c r="F136" s="52" t="s">
        <v>295</v>
      </c>
    </row>
    <row r="137" spans="1:6" ht="39.6">
      <c r="A137" s="51" t="s">
        <v>292</v>
      </c>
      <c r="B137" s="51" t="s">
        <v>296</v>
      </c>
      <c r="C137" s="51" t="s">
        <v>296</v>
      </c>
      <c r="D137" s="51" t="s">
        <v>297</v>
      </c>
      <c r="E137" s="51" t="s">
        <v>269</v>
      </c>
      <c r="F137" s="51" t="s">
        <v>298</v>
      </c>
    </row>
    <row r="138" spans="1:6" ht="52.8">
      <c r="A138" s="52" t="s">
        <v>296</v>
      </c>
      <c r="B138" s="52" t="s">
        <v>299</v>
      </c>
      <c r="C138" s="52" t="s">
        <v>299</v>
      </c>
      <c r="D138" s="52" t="s">
        <v>300</v>
      </c>
      <c r="E138" s="52" t="s">
        <v>301</v>
      </c>
      <c r="F138" s="52" t="s">
        <v>302</v>
      </c>
    </row>
    <row r="139" spans="1:6" ht="52.8">
      <c r="A139" s="51" t="s">
        <v>299</v>
      </c>
      <c r="B139" s="51" t="s">
        <v>303</v>
      </c>
      <c r="C139" s="51" t="s">
        <v>303</v>
      </c>
      <c r="D139" s="51" t="s">
        <v>304</v>
      </c>
      <c r="E139" s="51" t="s">
        <v>269</v>
      </c>
      <c r="F139" s="51" t="s">
        <v>305</v>
      </c>
    </row>
    <row r="140" spans="1:6" ht="26.4">
      <c r="A140" s="52" t="s">
        <v>303</v>
      </c>
      <c r="B140" s="52" t="s">
        <v>306</v>
      </c>
      <c r="C140" s="52" t="s">
        <v>306</v>
      </c>
      <c r="D140" s="52" t="s">
        <v>307</v>
      </c>
      <c r="E140" s="52" t="s">
        <v>308</v>
      </c>
      <c r="F140" s="52" t="s">
        <v>1389</v>
      </c>
    </row>
  </sheetData>
  <mergeCells count="13">
    <mergeCell ref="A75:F75"/>
    <mergeCell ref="A102:F102"/>
    <mergeCell ref="A109:F109"/>
    <mergeCell ref="A127:F127"/>
    <mergeCell ref="A72:H72"/>
    <mergeCell ref="A39:K39"/>
    <mergeCell ref="A36:K38"/>
    <mergeCell ref="Q2:V2"/>
    <mergeCell ref="A30:K30"/>
    <mergeCell ref="A1:L1"/>
    <mergeCell ref="A2:L2"/>
    <mergeCell ref="A3:L3"/>
    <mergeCell ref="A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2:S250"/>
  <sheetViews>
    <sheetView showGridLines="0" workbookViewId="0"/>
  </sheetViews>
  <sheetFormatPr baseColWidth="10" defaultColWidth="8.796875" defaultRowHeight="13.8"/>
  <cols>
    <col min="1" max="1" width="15" customWidth="1"/>
    <col min="2" max="2" width="10" customWidth="1"/>
    <col min="3" max="3" width="43" customWidth="1"/>
    <col min="4" max="4" width="19" customWidth="1"/>
    <col min="5" max="12" width="14" customWidth="1"/>
  </cols>
  <sheetData>
    <row r="2" spans="1:12" ht="31.95" customHeight="1">
      <c r="A2" s="176" t="s">
        <v>309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</row>
    <row r="3" spans="1:12" ht="24" customHeight="1">
      <c r="A3" s="177" t="s">
        <v>1390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</row>
    <row r="4" spans="1:12" ht="24" customHeight="1">
      <c r="A4" s="177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</row>
    <row r="5" spans="1:12" ht="24" customHeight="1">
      <c r="A5" s="177" t="s">
        <v>310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</row>
    <row r="6" spans="1:12" ht="24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</row>
    <row r="7" spans="1:12" ht="24" customHeight="1">
      <c r="A7" s="177" t="s">
        <v>311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</row>
    <row r="8" spans="1:12" ht="24" customHeight="1">
      <c r="A8" s="177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</row>
    <row r="10" spans="1:12" ht="24" customHeight="1"/>
    <row r="11" spans="1:12" ht="24" customHeight="1"/>
    <row r="12" spans="1:12" ht="24" customHeight="1"/>
    <row r="13" spans="1:12" ht="24" customHeight="1"/>
    <row r="14" spans="1:12" ht="24" customHeight="1"/>
    <row r="15" spans="1:12" ht="24" customHeight="1"/>
    <row r="16" spans="1:12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spans="1:12" ht="24" customHeight="1"/>
    <row r="34" spans="1:12" ht="24" customHeight="1"/>
    <row r="35" spans="1:12" ht="24" customHeight="1"/>
    <row r="36" spans="1:12" ht="24" customHeight="1"/>
    <row r="37" spans="1:12" ht="24" customHeight="1"/>
    <row r="38" spans="1:12" ht="24" customHeight="1"/>
    <row r="39" spans="1:12" ht="24" customHeight="1"/>
    <row r="40" spans="1:12" ht="31.95" customHeight="1">
      <c r="A40" s="176" t="s">
        <v>312</v>
      </c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</row>
    <row r="41" spans="1:12" ht="43.95" customHeight="1">
      <c r="A41" s="140" t="s">
        <v>313</v>
      </c>
      <c r="B41" s="140" t="s">
        <v>314</v>
      </c>
      <c r="C41" s="140" t="s">
        <v>315</v>
      </c>
      <c r="D41" s="140" t="s">
        <v>316</v>
      </c>
      <c r="E41" s="140" t="s">
        <v>317</v>
      </c>
      <c r="F41" s="140" t="s">
        <v>318</v>
      </c>
      <c r="G41" s="140" t="s">
        <v>319</v>
      </c>
      <c r="H41" s="140" t="s">
        <v>320</v>
      </c>
      <c r="I41" s="140" t="s">
        <v>321</v>
      </c>
      <c r="J41" s="140" t="s">
        <v>322</v>
      </c>
      <c r="K41" s="140" t="s">
        <v>323</v>
      </c>
      <c r="L41" s="140" t="s">
        <v>324</v>
      </c>
    </row>
    <row r="42" spans="1:12" ht="42" customHeight="1">
      <c r="A42" s="139" t="str">
        <f>'03_CPM_Obra_Gruesa'!A148</f>
        <v>D</v>
      </c>
      <c r="B42" s="139" t="str">
        <f>'03_CPM_Obra_Gruesa'!B148</f>
        <v>2.1</v>
      </c>
      <c r="C42" s="139" t="str">
        <f>'03_CPM_Obra_Gruesa'!D148</f>
        <v>Excavación y retiro de material</v>
      </c>
      <c r="D42" s="139" t="s">
        <v>325</v>
      </c>
      <c r="E42" s="142">
        <f>'03_CPM_Obra_Gruesa'!E148</f>
        <v>11</v>
      </c>
      <c r="F42" s="142">
        <f>0</f>
        <v>0</v>
      </c>
      <c r="G42" s="142">
        <f t="shared" ref="G42:G49" si="0">F42+E42</f>
        <v>11</v>
      </c>
      <c r="H42" s="142">
        <f t="shared" ref="H42:H49" si="1">I42-E42</f>
        <v>0</v>
      </c>
      <c r="I42" s="142">
        <f>MIN(H43)</f>
        <v>11</v>
      </c>
      <c r="J42" s="142">
        <f t="shared" ref="J42:J49" si="2">H42-F42</f>
        <v>0</v>
      </c>
      <c r="K42" s="142">
        <f>MIN(F43)-G42</f>
        <v>0</v>
      </c>
      <c r="L42" s="141" t="str">
        <f t="shared" ref="L42:L49" si="3">IF(ABS(J42)&lt;0.0001,"SÍ","NO")</f>
        <v>SÍ</v>
      </c>
    </row>
    <row r="43" spans="1:12" ht="42" customHeight="1">
      <c r="A43" s="139" t="str">
        <f>'03_CPM_Obra_Gruesa'!A149</f>
        <v>E</v>
      </c>
      <c r="B43" s="139" t="str">
        <f>'03_CPM_Obra_Gruesa'!B149</f>
        <v>2.2</v>
      </c>
      <c r="C43" s="139" t="str">
        <f>'03_CPM_Obra_Gruesa'!D149</f>
        <v>Relleno, humectación y compactación</v>
      </c>
      <c r="D43" s="139" t="s">
        <v>126</v>
      </c>
      <c r="E43" s="142">
        <f>'03_CPM_Obra_Gruesa'!E149</f>
        <v>9</v>
      </c>
      <c r="F43" s="142">
        <f>MAX(G42)</f>
        <v>11</v>
      </c>
      <c r="G43" s="142">
        <f t="shared" si="0"/>
        <v>20</v>
      </c>
      <c r="H43" s="142">
        <f t="shared" si="1"/>
        <v>11</v>
      </c>
      <c r="I43" s="142">
        <f>MIN(H44)</f>
        <v>20</v>
      </c>
      <c r="J43" s="142">
        <f t="shared" si="2"/>
        <v>0</v>
      </c>
      <c r="K43" s="142">
        <f>MIN(F44)-G43</f>
        <v>0</v>
      </c>
      <c r="L43" s="141" t="str">
        <f t="shared" si="3"/>
        <v>SÍ</v>
      </c>
    </row>
    <row r="44" spans="1:12" ht="42" customHeight="1">
      <c r="A44" s="139" t="str">
        <f>'03_CPM_Obra_Gruesa'!A150</f>
        <v>F</v>
      </c>
      <c r="B44" s="139" t="str">
        <f>'03_CPM_Obra_Gruesa'!B150</f>
        <v>2.3</v>
      </c>
      <c r="C44" s="139" t="str">
        <f>'03_CPM_Obra_Gruesa'!D150</f>
        <v>Emplantillado de hormigón</v>
      </c>
      <c r="D44" s="139" t="s">
        <v>127</v>
      </c>
      <c r="E44" s="142">
        <f>'03_CPM_Obra_Gruesa'!E150</f>
        <v>5</v>
      </c>
      <c r="F44" s="142">
        <f>MAX(G43)</f>
        <v>20</v>
      </c>
      <c r="G44" s="142">
        <f t="shared" si="0"/>
        <v>25</v>
      </c>
      <c r="H44" s="142">
        <f t="shared" si="1"/>
        <v>20</v>
      </c>
      <c r="I44" s="142">
        <f>MIN(H45)</f>
        <v>25</v>
      </c>
      <c r="J44" s="142">
        <f t="shared" si="2"/>
        <v>0</v>
      </c>
      <c r="K44" s="142">
        <f>MIN(F45)-G44</f>
        <v>0</v>
      </c>
      <c r="L44" s="141" t="str">
        <f t="shared" si="3"/>
        <v>SÍ</v>
      </c>
    </row>
    <row r="45" spans="1:12" ht="42" customHeight="1">
      <c r="A45" s="139" t="str">
        <f>'03_CPM_Obra_Gruesa'!A151</f>
        <v>G</v>
      </c>
      <c r="B45" s="139" t="str">
        <f>'03_CPM_Obra_Gruesa'!B151</f>
        <v>2.4</v>
      </c>
      <c r="C45" s="139" t="str">
        <f>'03_CPM_Obra_Gruesa'!D151</f>
        <v>Fundaciones de hormigón armado</v>
      </c>
      <c r="D45" s="139" t="s">
        <v>128</v>
      </c>
      <c r="E45" s="142">
        <f>'03_CPM_Obra_Gruesa'!E151</f>
        <v>13</v>
      </c>
      <c r="F45" s="142">
        <f>MAX(G44)</f>
        <v>25</v>
      </c>
      <c r="G45" s="142">
        <f t="shared" si="0"/>
        <v>38</v>
      </c>
      <c r="H45" s="142">
        <f t="shared" si="1"/>
        <v>25</v>
      </c>
      <c r="I45" s="142">
        <f>MIN(H46,H47,H49)</f>
        <v>38</v>
      </c>
      <c r="J45" s="142">
        <f t="shared" si="2"/>
        <v>0</v>
      </c>
      <c r="K45" s="142">
        <f>MIN(F46,F47,F49)-G45</f>
        <v>0</v>
      </c>
      <c r="L45" s="141" t="str">
        <f t="shared" si="3"/>
        <v>SÍ</v>
      </c>
    </row>
    <row r="46" spans="1:12" ht="42" customHeight="1">
      <c r="A46" s="139" t="str">
        <f>'03_CPM_Obra_Gruesa'!A152</f>
        <v>H</v>
      </c>
      <c r="B46" s="139" t="str">
        <f>'03_CPM_Obra_Gruesa'!B152</f>
        <v>2.5</v>
      </c>
      <c r="C46" s="139" t="str">
        <f>'03_CPM_Obra_Gruesa'!D152</f>
        <v>Radier y losas de hormigón</v>
      </c>
      <c r="D46" s="139" t="s">
        <v>129</v>
      </c>
      <c r="E46" s="142">
        <f>'03_CPM_Obra_Gruesa'!E152</f>
        <v>12</v>
      </c>
      <c r="F46" s="142">
        <f>MAX(G45)</f>
        <v>38</v>
      </c>
      <c r="G46" s="142">
        <f t="shared" si="0"/>
        <v>50</v>
      </c>
      <c r="H46" s="142">
        <f t="shared" si="1"/>
        <v>58</v>
      </c>
      <c r="I46" s="142">
        <f>MAX(G42:G49)</f>
        <v>70</v>
      </c>
      <c r="J46" s="142">
        <f t="shared" si="2"/>
        <v>20</v>
      </c>
      <c r="K46" s="142">
        <f>MAX(G42:G49)-G46</f>
        <v>20</v>
      </c>
      <c r="L46" s="141" t="str">
        <f t="shared" si="3"/>
        <v>NO</v>
      </c>
    </row>
    <row r="47" spans="1:12" ht="42" customHeight="1">
      <c r="A47" s="139" t="str">
        <f>'03_CPM_Obra_Gruesa'!A153</f>
        <v>I</v>
      </c>
      <c r="B47" s="139" t="str">
        <f>'03_CPM_Obra_Gruesa'!B153</f>
        <v>2.6</v>
      </c>
      <c r="C47" s="139" t="str">
        <f>'03_CPM_Obra_Gruesa'!D153</f>
        <v>Estructura metálica y viga reticulada</v>
      </c>
      <c r="D47" s="139" t="s">
        <v>129</v>
      </c>
      <c r="E47" s="142">
        <f>'03_CPM_Obra_Gruesa'!E153</f>
        <v>20</v>
      </c>
      <c r="F47" s="142">
        <f>MAX(G45)</f>
        <v>38</v>
      </c>
      <c r="G47" s="142">
        <f t="shared" si="0"/>
        <v>58</v>
      </c>
      <c r="H47" s="142">
        <f t="shared" si="1"/>
        <v>38</v>
      </c>
      <c r="I47" s="142">
        <f>MIN(H48)</f>
        <v>58</v>
      </c>
      <c r="J47" s="142">
        <f t="shared" si="2"/>
        <v>0</v>
      </c>
      <c r="K47" s="142">
        <f>MIN(F48)-G47</f>
        <v>0</v>
      </c>
      <c r="L47" s="141" t="str">
        <f t="shared" si="3"/>
        <v>SÍ</v>
      </c>
    </row>
    <row r="48" spans="1:12" ht="42" customHeight="1">
      <c r="A48" s="139" t="str">
        <f>'03_CPM_Obra_Gruesa'!A154</f>
        <v>J</v>
      </c>
      <c r="B48" s="139" t="str">
        <f>'03_CPM_Obra_Gruesa'!B154</f>
        <v>2.7</v>
      </c>
      <c r="C48" s="139" t="str">
        <f>'03_CPM_Obra_Gruesa'!D154</f>
        <v>Cubierta y hojalatería</v>
      </c>
      <c r="D48" s="139" t="s">
        <v>131</v>
      </c>
      <c r="E48" s="142">
        <f>'03_CPM_Obra_Gruesa'!E154</f>
        <v>12</v>
      </c>
      <c r="F48" s="142">
        <f>MAX(G47)</f>
        <v>58</v>
      </c>
      <c r="G48" s="142">
        <f t="shared" si="0"/>
        <v>70</v>
      </c>
      <c r="H48" s="142">
        <f t="shared" si="1"/>
        <v>58</v>
      </c>
      <c r="I48" s="142">
        <f>MAX(G42:G49)</f>
        <v>70</v>
      </c>
      <c r="J48" s="142">
        <f t="shared" si="2"/>
        <v>0</v>
      </c>
      <c r="K48" s="142">
        <f>MAX(G42:G49)-G48</f>
        <v>0</v>
      </c>
      <c r="L48" s="141" t="str">
        <f t="shared" si="3"/>
        <v>SÍ</v>
      </c>
    </row>
    <row r="49" spans="1:12" ht="42" customHeight="1">
      <c r="A49" s="139" t="str">
        <f>'03_CPM_Obra_Gruesa'!A155</f>
        <v>K</v>
      </c>
      <c r="B49" s="139" t="str">
        <f>'03_CPM_Obra_Gruesa'!B155</f>
        <v>2.8</v>
      </c>
      <c r="C49" s="139" t="str">
        <f>'03_CPM_Obra_Gruesa'!D155</f>
        <v>Muros y tabiques Metalcon</v>
      </c>
      <c r="D49" s="139" t="s">
        <v>129</v>
      </c>
      <c r="E49" s="142">
        <f>'03_CPM_Obra_Gruesa'!E155</f>
        <v>18</v>
      </c>
      <c r="F49" s="142">
        <f>MAX(G45)</f>
        <v>38</v>
      </c>
      <c r="G49" s="142">
        <f t="shared" si="0"/>
        <v>56</v>
      </c>
      <c r="H49" s="142">
        <f t="shared" si="1"/>
        <v>52</v>
      </c>
      <c r="I49" s="142">
        <f>MAX(G42:G49)</f>
        <v>70</v>
      </c>
      <c r="J49" s="142">
        <f t="shared" si="2"/>
        <v>14</v>
      </c>
      <c r="K49" s="142">
        <f>MAX(G42:G49)-G49</f>
        <v>14</v>
      </c>
      <c r="L49" s="141" t="str">
        <f t="shared" si="3"/>
        <v>NO</v>
      </c>
    </row>
    <row r="50" spans="1:12" ht="24" customHeight="1"/>
    <row r="51" spans="1:12" ht="24" customHeight="1">
      <c r="A51" s="177" t="s">
        <v>326</v>
      </c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</row>
    <row r="52" spans="1:12" ht="24" customHeight="1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</row>
    <row r="53" spans="1:12" ht="24" customHeight="1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</row>
    <row r="54" spans="1:12" ht="24" customHeight="1"/>
    <row r="55" spans="1:12" ht="24" customHeight="1"/>
    <row r="56" spans="1:12" ht="24" customHeight="1"/>
    <row r="57" spans="1:12" ht="24" customHeight="1"/>
    <row r="58" spans="1:12" ht="24" customHeight="1"/>
    <row r="59" spans="1:12" ht="24" customHeight="1"/>
    <row r="60" spans="1:12" ht="24" customHeight="1"/>
    <row r="61" spans="1:12" ht="24" customHeight="1"/>
    <row r="62" spans="1:12" ht="24" customHeight="1"/>
    <row r="63" spans="1:12" ht="24" customHeight="1"/>
    <row r="64" spans="1:12" ht="31.95" customHeight="1">
      <c r="A64" s="176" t="s">
        <v>327</v>
      </c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</row>
    <row r="65" spans="1:12" ht="24" customHeight="1">
      <c r="A65" s="177" t="s">
        <v>328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</row>
    <row r="66" spans="1:12" ht="24" customHeight="1">
      <c r="A66" s="177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</row>
    <row r="68" spans="1:12" ht="24" customHeight="1"/>
    <row r="69" spans="1:12" ht="24" customHeight="1"/>
    <row r="70" spans="1:12" ht="24" customHeight="1"/>
    <row r="71" spans="1:12" ht="24" customHeight="1"/>
    <row r="72" spans="1:12" ht="24" customHeight="1"/>
    <row r="73" spans="1:12" ht="24" customHeight="1"/>
    <row r="74" spans="1:12" ht="24" customHeight="1"/>
    <row r="75" spans="1:12" ht="24" customHeight="1"/>
    <row r="76" spans="1:12" ht="24" customHeight="1"/>
    <row r="77" spans="1:12" ht="24" customHeight="1"/>
    <row r="78" spans="1:12" ht="24" customHeight="1"/>
    <row r="79" spans="1:12" ht="24" customHeight="1"/>
    <row r="80" spans="1:12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spans="1:12" ht="24" customHeight="1"/>
    <row r="98" spans="1:12" ht="24" customHeight="1"/>
    <row r="99" spans="1:12" ht="24" customHeight="1"/>
    <row r="100" spans="1:12" ht="24" customHeight="1"/>
    <row r="101" spans="1:12" ht="31.95" customHeight="1">
      <c r="A101" s="176" t="s">
        <v>329</v>
      </c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</row>
    <row r="102" spans="1:12" ht="24" customHeight="1">
      <c r="A102" s="177" t="s">
        <v>330</v>
      </c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</row>
    <row r="103" spans="1:12" ht="48" customHeight="1">
      <c r="A103" s="140" t="s">
        <v>331</v>
      </c>
      <c r="B103" s="140" t="s">
        <v>313</v>
      </c>
      <c r="C103" s="140" t="s">
        <v>332</v>
      </c>
      <c r="D103" s="140" t="s">
        <v>58</v>
      </c>
      <c r="E103" s="140" t="s">
        <v>333</v>
      </c>
      <c r="F103" s="140" t="s">
        <v>334</v>
      </c>
      <c r="G103" s="140" t="s">
        <v>335</v>
      </c>
      <c r="H103" s="140" t="s">
        <v>336</v>
      </c>
      <c r="I103" s="140" t="s">
        <v>337</v>
      </c>
      <c r="J103" s="140" t="s">
        <v>338</v>
      </c>
      <c r="K103" s="140" t="s">
        <v>339</v>
      </c>
      <c r="L103" s="140" t="s">
        <v>340</v>
      </c>
    </row>
    <row r="104" spans="1:12" ht="42" customHeight="1">
      <c r="A104" s="139" t="str">
        <f>'06_Presupuesto'!A183</f>
        <v>B.1.1.1</v>
      </c>
      <c r="B104" s="139" t="str">
        <f>'06_Presupuesto'!B183</f>
        <v>D</v>
      </c>
      <c r="C104" s="139" t="str">
        <f>'06_Presupuesto'!C183</f>
        <v>Excavaciones</v>
      </c>
      <c r="D104" s="139" t="str">
        <f>'06_Presupuesto'!D183</f>
        <v>M3</v>
      </c>
      <c r="E104" s="142">
        <f>'06_Presupuesto'!E183</f>
        <v>15</v>
      </c>
      <c r="F104" s="142">
        <f t="shared" ref="F104:K104" si="4">E42</f>
        <v>11</v>
      </c>
      <c r="G104" s="142">
        <f t="shared" si="4"/>
        <v>0</v>
      </c>
      <c r="H104" s="142">
        <f t="shared" si="4"/>
        <v>11</v>
      </c>
      <c r="I104" s="142">
        <f t="shared" si="4"/>
        <v>0</v>
      </c>
      <c r="J104" s="142">
        <f t="shared" si="4"/>
        <v>11</v>
      </c>
      <c r="K104" s="142">
        <f t="shared" si="4"/>
        <v>0</v>
      </c>
      <c r="L104" s="139" t="str">
        <f>L42</f>
        <v>SÍ</v>
      </c>
    </row>
    <row r="105" spans="1:12" ht="42" customHeight="1">
      <c r="A105" s="139" t="str">
        <f>'06_Presupuesto'!A184</f>
        <v>B.1.1.2</v>
      </c>
      <c r="B105" s="139" t="str">
        <f>'06_Presupuesto'!B184</f>
        <v>F</v>
      </c>
      <c r="C105" s="139" t="str">
        <f>'06_Presupuesto'!C184</f>
        <v>Emplantillado</v>
      </c>
      <c r="D105" s="139" t="str">
        <f>'06_Presupuesto'!D184</f>
        <v>M2</v>
      </c>
      <c r="E105" s="142">
        <f>'06_Presupuesto'!E184</f>
        <v>23</v>
      </c>
      <c r="F105" s="142">
        <f t="shared" ref="F105:K106" si="5">E44</f>
        <v>5</v>
      </c>
      <c r="G105" s="142">
        <f t="shared" si="5"/>
        <v>20</v>
      </c>
      <c r="H105" s="142">
        <f t="shared" si="5"/>
        <v>25</v>
      </c>
      <c r="I105" s="142">
        <f t="shared" si="5"/>
        <v>20</v>
      </c>
      <c r="J105" s="142">
        <f t="shared" si="5"/>
        <v>25</v>
      </c>
      <c r="K105" s="142">
        <f t="shared" si="5"/>
        <v>0</v>
      </c>
      <c r="L105" s="139" t="str">
        <f>L44</f>
        <v>SÍ</v>
      </c>
    </row>
    <row r="106" spans="1:12" ht="42" customHeight="1">
      <c r="A106" s="139" t="str">
        <f>'06_Presupuesto'!A185</f>
        <v>B.1.1.3</v>
      </c>
      <c r="B106" s="139" t="str">
        <f>'06_Presupuesto'!B185</f>
        <v>G</v>
      </c>
      <c r="C106" s="139" t="str">
        <f>'06_Presupuesto'!C185</f>
        <v>Cimientos</v>
      </c>
      <c r="D106" s="139" t="str">
        <f>'06_Presupuesto'!D185</f>
        <v>M3</v>
      </c>
      <c r="E106" s="142">
        <f>'06_Presupuesto'!E185</f>
        <v>14</v>
      </c>
      <c r="F106" s="142">
        <f t="shared" si="5"/>
        <v>13</v>
      </c>
      <c r="G106" s="142">
        <f t="shared" si="5"/>
        <v>25</v>
      </c>
      <c r="H106" s="142">
        <f t="shared" si="5"/>
        <v>38</v>
      </c>
      <c r="I106" s="142">
        <f t="shared" si="5"/>
        <v>25</v>
      </c>
      <c r="J106" s="142">
        <f t="shared" si="5"/>
        <v>38</v>
      </c>
      <c r="K106" s="142">
        <f t="shared" si="5"/>
        <v>0</v>
      </c>
      <c r="L106" s="139" t="str">
        <f>L45</f>
        <v>SÍ</v>
      </c>
    </row>
    <row r="107" spans="1:12" ht="42" customHeight="1">
      <c r="A107" s="139" t="str">
        <f>'06_Presupuesto'!A186</f>
        <v>B.1.2.1</v>
      </c>
      <c r="B107" s="139" t="str">
        <f>'06_Presupuesto'!B186</f>
        <v>E</v>
      </c>
      <c r="C107" s="139" t="str">
        <f>'06_Presupuesto'!C186</f>
        <v>Preparación de la subrasante</v>
      </c>
      <c r="D107" s="139" t="str">
        <f>'06_Presupuesto'!D186</f>
        <v>M2</v>
      </c>
      <c r="E107" s="142">
        <f>'06_Presupuesto'!E186</f>
        <v>143</v>
      </c>
      <c r="F107" s="142">
        <f t="shared" ref="F107:K107" si="6">E43</f>
        <v>9</v>
      </c>
      <c r="G107" s="142">
        <f t="shared" si="6"/>
        <v>11</v>
      </c>
      <c r="H107" s="142">
        <f t="shared" si="6"/>
        <v>20</v>
      </c>
      <c r="I107" s="142">
        <f t="shared" si="6"/>
        <v>11</v>
      </c>
      <c r="J107" s="142">
        <f t="shared" si="6"/>
        <v>20</v>
      </c>
      <c r="K107" s="142">
        <f t="shared" si="6"/>
        <v>0</v>
      </c>
      <c r="L107" s="139" t="str">
        <f>L43</f>
        <v>SÍ</v>
      </c>
    </row>
    <row r="108" spans="1:12" ht="42" customHeight="1">
      <c r="A108" s="139" t="str">
        <f>'06_Presupuesto'!A187</f>
        <v>B.1.2.2</v>
      </c>
      <c r="B108" s="139" t="str">
        <f>'06_Presupuesto'!B187</f>
        <v>E</v>
      </c>
      <c r="C108" s="139" t="str">
        <f>'06_Presupuesto'!C187</f>
        <v>Base Estabilizada e=8cm</v>
      </c>
      <c r="D108" s="139" t="str">
        <f>'06_Presupuesto'!D187</f>
        <v>M3</v>
      </c>
      <c r="E108" s="142">
        <f>'06_Presupuesto'!E187</f>
        <v>11.44</v>
      </c>
      <c r="F108" s="142">
        <f t="shared" ref="F108:K108" si="7">E43</f>
        <v>9</v>
      </c>
      <c r="G108" s="142">
        <f t="shared" si="7"/>
        <v>11</v>
      </c>
      <c r="H108" s="142">
        <f t="shared" si="7"/>
        <v>20</v>
      </c>
      <c r="I108" s="142">
        <f t="shared" si="7"/>
        <v>11</v>
      </c>
      <c r="J108" s="142">
        <f t="shared" si="7"/>
        <v>20</v>
      </c>
      <c r="K108" s="142">
        <f t="shared" si="7"/>
        <v>0</v>
      </c>
      <c r="L108" s="139" t="str">
        <f>L43</f>
        <v>SÍ</v>
      </c>
    </row>
    <row r="109" spans="1:12" ht="42" customHeight="1">
      <c r="A109" s="139" t="str">
        <f>'06_Presupuesto'!A188</f>
        <v>B.1.2.3</v>
      </c>
      <c r="B109" s="139" t="str">
        <f>'06_Presupuesto'!B188</f>
        <v>H</v>
      </c>
      <c r="C109" s="139" t="str">
        <f>'06_Presupuesto'!C188</f>
        <v>Impermeabilización film de Polietileno e=0,10mm</v>
      </c>
      <c r="D109" s="139" t="str">
        <f>'06_Presupuesto'!D188</f>
        <v>M2</v>
      </c>
      <c r="E109" s="142">
        <f>'06_Presupuesto'!E188</f>
        <v>143</v>
      </c>
      <c r="F109" s="142">
        <f t="shared" ref="F109:K109" si="8">E46</f>
        <v>12</v>
      </c>
      <c r="G109" s="142">
        <f t="shared" si="8"/>
        <v>38</v>
      </c>
      <c r="H109" s="142">
        <f t="shared" si="8"/>
        <v>50</v>
      </c>
      <c r="I109" s="142">
        <f t="shared" si="8"/>
        <v>58</v>
      </c>
      <c r="J109" s="142">
        <f t="shared" si="8"/>
        <v>70</v>
      </c>
      <c r="K109" s="142">
        <f t="shared" si="8"/>
        <v>20</v>
      </c>
      <c r="L109" s="139" t="str">
        <f>L46</f>
        <v>NO</v>
      </c>
    </row>
    <row r="110" spans="1:12" ht="42" customHeight="1">
      <c r="A110" s="139" t="str">
        <f>'06_Presupuesto'!A189</f>
        <v>B.1.2.4</v>
      </c>
      <c r="B110" s="139" t="str">
        <f>'06_Presupuesto'!B189</f>
        <v>H</v>
      </c>
      <c r="C110" s="139" t="str">
        <f>'06_Presupuesto'!C189</f>
        <v>Cama de Ripio e=8cm</v>
      </c>
      <c r="D110" s="139" t="str">
        <f>'06_Presupuesto'!D189</f>
        <v>M3</v>
      </c>
      <c r="E110" s="142">
        <f>'06_Presupuesto'!E189</f>
        <v>11.44</v>
      </c>
      <c r="F110" s="142">
        <f t="shared" ref="F110:K110" si="9">E46</f>
        <v>12</v>
      </c>
      <c r="G110" s="142">
        <f t="shared" si="9"/>
        <v>38</v>
      </c>
      <c r="H110" s="142">
        <f t="shared" si="9"/>
        <v>50</v>
      </c>
      <c r="I110" s="142">
        <f t="shared" si="9"/>
        <v>58</v>
      </c>
      <c r="J110" s="142">
        <f t="shared" si="9"/>
        <v>70</v>
      </c>
      <c r="K110" s="142">
        <f t="shared" si="9"/>
        <v>20</v>
      </c>
      <c r="L110" s="139" t="str">
        <f>L46</f>
        <v>NO</v>
      </c>
    </row>
    <row r="111" spans="1:12" ht="42" customHeight="1">
      <c r="A111" s="139" t="str">
        <f>'06_Presupuesto'!A190</f>
        <v>B.1.2.5</v>
      </c>
      <c r="B111" s="139" t="str">
        <f>'06_Presupuesto'!B190</f>
        <v>H</v>
      </c>
      <c r="C111" s="139" t="str">
        <f>'06_Presupuesto'!C190</f>
        <v>Malla Acma C-92</v>
      </c>
      <c r="D111" s="139" t="str">
        <f>'06_Presupuesto'!D190</f>
        <v>M2</v>
      </c>
      <c r="E111" s="142">
        <f>'06_Presupuesto'!E190</f>
        <v>143</v>
      </c>
      <c r="F111" s="142">
        <f t="shared" ref="F111:K111" si="10">E46</f>
        <v>12</v>
      </c>
      <c r="G111" s="142">
        <f t="shared" si="10"/>
        <v>38</v>
      </c>
      <c r="H111" s="142">
        <f t="shared" si="10"/>
        <v>50</v>
      </c>
      <c r="I111" s="142">
        <f t="shared" si="10"/>
        <v>58</v>
      </c>
      <c r="J111" s="142">
        <f t="shared" si="10"/>
        <v>70</v>
      </c>
      <c r="K111" s="142">
        <f t="shared" si="10"/>
        <v>20</v>
      </c>
      <c r="L111" s="139" t="str">
        <f>L46</f>
        <v>NO</v>
      </c>
    </row>
    <row r="112" spans="1:12" ht="42" customHeight="1">
      <c r="A112" s="139" t="str">
        <f>'06_Presupuesto'!A191</f>
        <v>B.1.2.6</v>
      </c>
      <c r="B112" s="139" t="str">
        <f>'06_Presupuesto'!B191</f>
        <v>H</v>
      </c>
      <c r="C112" s="139" t="str">
        <f>'06_Presupuesto'!C191</f>
        <v>Radier e= 7cm</v>
      </c>
      <c r="D112" s="139" t="str">
        <f>'06_Presupuesto'!D191</f>
        <v>M2</v>
      </c>
      <c r="E112" s="142">
        <f>'06_Presupuesto'!E191</f>
        <v>143</v>
      </c>
      <c r="F112" s="142">
        <f t="shared" ref="F112:K112" si="11">E46</f>
        <v>12</v>
      </c>
      <c r="G112" s="142">
        <f t="shared" si="11"/>
        <v>38</v>
      </c>
      <c r="H112" s="142">
        <f t="shared" si="11"/>
        <v>50</v>
      </c>
      <c r="I112" s="142">
        <f t="shared" si="11"/>
        <v>58</v>
      </c>
      <c r="J112" s="142">
        <f t="shared" si="11"/>
        <v>70</v>
      </c>
      <c r="K112" s="142">
        <f t="shared" si="11"/>
        <v>20</v>
      </c>
      <c r="L112" s="139" t="str">
        <f>L46</f>
        <v>NO</v>
      </c>
    </row>
    <row r="113" spans="1:12" ht="42" customHeight="1">
      <c r="A113" s="139" t="str">
        <f>'06_Presupuesto'!A192</f>
        <v>B.1.3.1</v>
      </c>
      <c r="B113" s="139" t="str">
        <f>'06_Presupuesto'!B192</f>
        <v>E</v>
      </c>
      <c r="C113" s="139" t="str">
        <f>'06_Presupuesto'!C192</f>
        <v>Estabilizado Compactado e=20cm</v>
      </c>
      <c r="D113" s="139" t="str">
        <f>'06_Presupuesto'!D192</f>
        <v>M3</v>
      </c>
      <c r="E113" s="142">
        <f>'06_Presupuesto'!E192</f>
        <v>18.649999999999999</v>
      </c>
      <c r="F113" s="142">
        <f t="shared" ref="F113:K113" si="12">E43</f>
        <v>9</v>
      </c>
      <c r="G113" s="142">
        <f t="shared" si="12"/>
        <v>11</v>
      </c>
      <c r="H113" s="142">
        <f t="shared" si="12"/>
        <v>20</v>
      </c>
      <c r="I113" s="142">
        <f t="shared" si="12"/>
        <v>11</v>
      </c>
      <c r="J113" s="142">
        <f t="shared" si="12"/>
        <v>20</v>
      </c>
      <c r="K113" s="142">
        <f t="shared" si="12"/>
        <v>0</v>
      </c>
      <c r="L113" s="139" t="str">
        <f>L43</f>
        <v>SÍ</v>
      </c>
    </row>
    <row r="114" spans="1:12" ht="42" customHeight="1">
      <c r="A114" s="139" t="str">
        <f>'06_Presupuesto'!A193</f>
        <v>B.1.3.2</v>
      </c>
      <c r="B114" s="139" t="str">
        <f>'06_Presupuesto'!B193</f>
        <v>E</v>
      </c>
      <c r="C114" s="139" t="str">
        <f>'06_Presupuesto'!C193</f>
        <v>Ripio Compactado e=10cm</v>
      </c>
      <c r="D114" s="139" t="str">
        <f>'06_Presupuesto'!D193</f>
        <v>M3</v>
      </c>
      <c r="E114" s="142">
        <f>'06_Presupuesto'!E193</f>
        <v>9.3239999999999998</v>
      </c>
      <c r="F114" s="142">
        <f t="shared" ref="F114:K114" si="13">E43</f>
        <v>9</v>
      </c>
      <c r="G114" s="142">
        <f t="shared" si="13"/>
        <v>11</v>
      </c>
      <c r="H114" s="142">
        <f t="shared" si="13"/>
        <v>20</v>
      </c>
      <c r="I114" s="142">
        <f t="shared" si="13"/>
        <v>11</v>
      </c>
      <c r="J114" s="142">
        <f t="shared" si="13"/>
        <v>20</v>
      </c>
      <c r="K114" s="142">
        <f t="shared" si="13"/>
        <v>0</v>
      </c>
      <c r="L114" s="139" t="str">
        <f>L43</f>
        <v>SÍ</v>
      </c>
    </row>
    <row r="115" spans="1:12" ht="42" customHeight="1">
      <c r="A115" s="139" t="str">
        <f>'06_Presupuesto'!A194</f>
        <v>B.1.3.3</v>
      </c>
      <c r="B115" s="139" t="str">
        <f>'06_Presupuesto'!B194</f>
        <v>H</v>
      </c>
      <c r="C115" s="139" t="str">
        <f>'06_Presupuesto'!C194</f>
        <v>Polietileno e=0,15mm</v>
      </c>
      <c r="D115" s="139" t="str">
        <f>'06_Presupuesto'!D194</f>
        <v>M2</v>
      </c>
      <c r="E115" s="142">
        <f>'06_Presupuesto'!E194</f>
        <v>93.24</v>
      </c>
      <c r="F115" s="142">
        <f t="shared" ref="F115:K115" si="14">E46</f>
        <v>12</v>
      </c>
      <c r="G115" s="142">
        <f t="shared" si="14"/>
        <v>38</v>
      </c>
      <c r="H115" s="142">
        <f t="shared" si="14"/>
        <v>50</v>
      </c>
      <c r="I115" s="142">
        <f t="shared" si="14"/>
        <v>58</v>
      </c>
      <c r="J115" s="142">
        <f t="shared" si="14"/>
        <v>70</v>
      </c>
      <c r="K115" s="142">
        <f t="shared" si="14"/>
        <v>20</v>
      </c>
      <c r="L115" s="139" t="str">
        <f>L46</f>
        <v>NO</v>
      </c>
    </row>
    <row r="116" spans="1:12" ht="42" customHeight="1">
      <c r="A116" s="139" t="str">
        <f>'06_Presupuesto'!A195</f>
        <v>B.1.3.4</v>
      </c>
      <c r="B116" s="139" t="str">
        <f>'06_Presupuesto'!B195</f>
        <v>H</v>
      </c>
      <c r="C116" s="139" t="str">
        <f>'06_Presupuesto'!C195</f>
        <v>Radier e=10cm</v>
      </c>
      <c r="D116" s="139" t="str">
        <f>'06_Presupuesto'!D195</f>
        <v>M2</v>
      </c>
      <c r="E116" s="142">
        <f>'06_Presupuesto'!E195</f>
        <v>93.24</v>
      </c>
      <c r="F116" s="142">
        <f t="shared" ref="F116:K116" si="15">E46</f>
        <v>12</v>
      </c>
      <c r="G116" s="142">
        <f t="shared" si="15"/>
        <v>38</v>
      </c>
      <c r="H116" s="142">
        <f t="shared" si="15"/>
        <v>50</v>
      </c>
      <c r="I116" s="142">
        <f t="shared" si="15"/>
        <v>58</v>
      </c>
      <c r="J116" s="142">
        <f t="shared" si="15"/>
        <v>70</v>
      </c>
      <c r="K116" s="142">
        <f t="shared" si="15"/>
        <v>20</v>
      </c>
      <c r="L116" s="139" t="str">
        <f>L46</f>
        <v>NO</v>
      </c>
    </row>
    <row r="117" spans="1:12" ht="42" customHeight="1">
      <c r="A117" s="139" t="str">
        <f>'06_Presupuesto'!A196</f>
        <v>B.1.4.1</v>
      </c>
      <c r="B117" s="139" t="str">
        <f>'06_Presupuesto'!B196</f>
        <v>K</v>
      </c>
      <c r="C117" s="139" t="str">
        <f>'06_Presupuesto'!C196</f>
        <v>Estructura de Metalcon en Muros</v>
      </c>
      <c r="D117" s="139" t="str">
        <f>'06_Presupuesto'!D196</f>
        <v>M2</v>
      </c>
      <c r="E117" s="142">
        <f>'06_Presupuesto'!E196</f>
        <v>236</v>
      </c>
      <c r="F117" s="142">
        <f t="shared" ref="F117:K117" si="16">E49</f>
        <v>18</v>
      </c>
      <c r="G117" s="142">
        <f t="shared" si="16"/>
        <v>38</v>
      </c>
      <c r="H117" s="142">
        <f t="shared" si="16"/>
        <v>56</v>
      </c>
      <c r="I117" s="142">
        <f t="shared" si="16"/>
        <v>52</v>
      </c>
      <c r="J117" s="142">
        <f t="shared" si="16"/>
        <v>70</v>
      </c>
      <c r="K117" s="142">
        <f t="shared" si="16"/>
        <v>14</v>
      </c>
      <c r="L117" s="139" t="str">
        <f>L49</f>
        <v>NO</v>
      </c>
    </row>
    <row r="118" spans="1:12" ht="42" customHeight="1">
      <c r="A118" s="139" t="str">
        <f>'06_Presupuesto'!A197</f>
        <v>B.1.4.2</v>
      </c>
      <c r="B118" s="139" t="str">
        <f>'06_Presupuesto'!B197</f>
        <v>K</v>
      </c>
      <c r="C118" s="139" t="str">
        <f>'06_Presupuesto'!C197</f>
        <v>Planchas de OSB e=11.1mm</v>
      </c>
      <c r="D118" s="139" t="str">
        <f>'06_Presupuesto'!D197</f>
        <v>M2</v>
      </c>
      <c r="E118" s="142">
        <f>'06_Presupuesto'!E197</f>
        <v>153</v>
      </c>
      <c r="F118" s="142">
        <f t="shared" ref="F118:K118" si="17">E49</f>
        <v>18</v>
      </c>
      <c r="G118" s="142">
        <f t="shared" si="17"/>
        <v>38</v>
      </c>
      <c r="H118" s="142">
        <f t="shared" si="17"/>
        <v>56</v>
      </c>
      <c r="I118" s="142">
        <f t="shared" si="17"/>
        <v>52</v>
      </c>
      <c r="J118" s="142">
        <f t="shared" si="17"/>
        <v>70</v>
      </c>
      <c r="K118" s="142">
        <f t="shared" si="17"/>
        <v>14</v>
      </c>
      <c r="L118" s="139" t="str">
        <f>L49</f>
        <v>NO</v>
      </c>
    </row>
    <row r="119" spans="1:12" ht="42" customHeight="1">
      <c r="A119" s="139" t="str">
        <f>'06_Presupuesto'!A198</f>
        <v>B.1.4.3</v>
      </c>
      <c r="B119" s="139" t="str">
        <f>'06_Presupuesto'!B198</f>
        <v>K</v>
      </c>
      <c r="C119" s="139" t="str">
        <f>'06_Presupuesto'!C198</f>
        <v>Forro Exterior</v>
      </c>
      <c r="D119" s="139" t="str">
        <f>'06_Presupuesto'!D198</f>
        <v>M2</v>
      </c>
      <c r="E119" s="142">
        <f>'06_Presupuesto'!E198</f>
        <v>153</v>
      </c>
      <c r="F119" s="142">
        <f t="shared" ref="F119:K119" si="18">E49</f>
        <v>18</v>
      </c>
      <c r="G119" s="142">
        <f t="shared" si="18"/>
        <v>38</v>
      </c>
      <c r="H119" s="142">
        <f t="shared" si="18"/>
        <v>56</v>
      </c>
      <c r="I119" s="142">
        <f t="shared" si="18"/>
        <v>52</v>
      </c>
      <c r="J119" s="142">
        <f t="shared" si="18"/>
        <v>70</v>
      </c>
      <c r="K119" s="142">
        <f t="shared" si="18"/>
        <v>14</v>
      </c>
      <c r="L119" s="139" t="str">
        <f>L49</f>
        <v>NO</v>
      </c>
    </row>
    <row r="120" spans="1:12" ht="42" customHeight="1">
      <c r="A120" s="139" t="str">
        <f>'06_Presupuesto'!A199</f>
        <v>B.1.4.4</v>
      </c>
      <c r="B120" s="139" t="str">
        <f>'06_Presupuesto'!B199</f>
        <v>K</v>
      </c>
      <c r="C120" s="139" t="str">
        <f>'06_Presupuesto'!C199</f>
        <v>Forro Interior Volcanita y Aleros Exteriores</v>
      </c>
      <c r="D120" s="139" t="str">
        <f>'06_Presupuesto'!D199</f>
        <v>M2</v>
      </c>
      <c r="E120" s="142">
        <f>'06_Presupuesto'!E199</f>
        <v>180</v>
      </c>
      <c r="F120" s="142">
        <f t="shared" ref="F120:K120" si="19">E49</f>
        <v>18</v>
      </c>
      <c r="G120" s="142">
        <f t="shared" si="19"/>
        <v>38</v>
      </c>
      <c r="H120" s="142">
        <f t="shared" si="19"/>
        <v>56</v>
      </c>
      <c r="I120" s="142">
        <f t="shared" si="19"/>
        <v>52</v>
      </c>
      <c r="J120" s="142">
        <f t="shared" si="19"/>
        <v>70</v>
      </c>
      <c r="K120" s="142">
        <f t="shared" si="19"/>
        <v>14</v>
      </c>
      <c r="L120" s="139" t="str">
        <f>L49</f>
        <v>NO</v>
      </c>
    </row>
    <row r="121" spans="1:12" ht="42" customHeight="1">
      <c r="A121" s="139" t="str">
        <f>'06_Presupuesto'!A200</f>
        <v>B.1.4.5</v>
      </c>
      <c r="B121" s="139" t="str">
        <f>'06_Presupuesto'!B200</f>
        <v>K</v>
      </c>
      <c r="C121" s="139" t="str">
        <f>'06_Presupuesto'!C200</f>
        <v>Forro Interior Fibrocemento</v>
      </c>
      <c r="D121" s="139" t="str">
        <f>'06_Presupuesto'!D200</f>
        <v>M2</v>
      </c>
      <c r="E121" s="142">
        <f>'06_Presupuesto'!E200</f>
        <v>65</v>
      </c>
      <c r="F121" s="142">
        <f t="shared" ref="F121:K121" si="20">E49</f>
        <v>18</v>
      </c>
      <c r="G121" s="142">
        <f t="shared" si="20"/>
        <v>38</v>
      </c>
      <c r="H121" s="142">
        <f t="shared" si="20"/>
        <v>56</v>
      </c>
      <c r="I121" s="142">
        <f t="shared" si="20"/>
        <v>52</v>
      </c>
      <c r="J121" s="142">
        <f t="shared" si="20"/>
        <v>70</v>
      </c>
      <c r="K121" s="142">
        <f t="shared" si="20"/>
        <v>14</v>
      </c>
      <c r="L121" s="139" t="str">
        <f>L49</f>
        <v>NO</v>
      </c>
    </row>
    <row r="122" spans="1:12" ht="42" customHeight="1">
      <c r="A122" s="139" t="str">
        <f>'06_Presupuesto'!A201</f>
        <v>B.1.5.1</v>
      </c>
      <c r="B122" s="139" t="str">
        <f>'06_Presupuesto'!B201</f>
        <v>I</v>
      </c>
      <c r="C122" s="139" t="str">
        <f>'06_Presupuesto'!C201</f>
        <v>Cerchas y Costaneras de Acero Galvanizado</v>
      </c>
      <c r="D122" s="139" t="str">
        <f>'06_Presupuesto'!D201</f>
        <v>M2</v>
      </c>
      <c r="E122" s="142">
        <f>'06_Presupuesto'!E201</f>
        <v>78.61</v>
      </c>
      <c r="F122" s="142">
        <f t="shared" ref="F122:K123" si="21">E47</f>
        <v>20</v>
      </c>
      <c r="G122" s="142">
        <f t="shared" si="21"/>
        <v>38</v>
      </c>
      <c r="H122" s="142">
        <f t="shared" si="21"/>
        <v>58</v>
      </c>
      <c r="I122" s="142">
        <f t="shared" si="21"/>
        <v>38</v>
      </c>
      <c r="J122" s="142">
        <f t="shared" si="21"/>
        <v>58</v>
      </c>
      <c r="K122" s="142">
        <f t="shared" si="21"/>
        <v>0</v>
      </c>
      <c r="L122" s="139" t="str">
        <f>L47</f>
        <v>SÍ</v>
      </c>
    </row>
    <row r="123" spans="1:12" ht="42" customHeight="1">
      <c r="A123" s="139" t="str">
        <f>'06_Presupuesto'!A202</f>
        <v>B.1.6.1</v>
      </c>
      <c r="B123" s="139" t="str">
        <f>'06_Presupuesto'!B202</f>
        <v>J</v>
      </c>
      <c r="C123" s="139" t="str">
        <f>'06_Presupuesto'!C202</f>
        <v>Aislación Papel Impermeabilizante</v>
      </c>
      <c r="D123" s="139" t="str">
        <f>'06_Presupuesto'!D202</f>
        <v>M2</v>
      </c>
      <c r="E123" s="142">
        <f>'06_Presupuesto'!E202</f>
        <v>78.61</v>
      </c>
      <c r="F123" s="142">
        <f t="shared" si="21"/>
        <v>12</v>
      </c>
      <c r="G123" s="142">
        <f t="shared" si="21"/>
        <v>58</v>
      </c>
      <c r="H123" s="142">
        <f t="shared" si="21"/>
        <v>70</v>
      </c>
      <c r="I123" s="142">
        <f t="shared" si="21"/>
        <v>58</v>
      </c>
      <c r="J123" s="142">
        <f t="shared" si="21"/>
        <v>70</v>
      </c>
      <c r="K123" s="142">
        <f t="shared" si="21"/>
        <v>0</v>
      </c>
      <c r="L123" s="139" t="str">
        <f>L48</f>
        <v>SÍ</v>
      </c>
    </row>
    <row r="124" spans="1:12" ht="42" customHeight="1">
      <c r="A124" s="139" t="str">
        <f>'06_Presupuesto'!A203</f>
        <v>B.1.6.2</v>
      </c>
      <c r="B124" s="139" t="str">
        <f>'06_Presupuesto'!B203</f>
        <v>J</v>
      </c>
      <c r="C124" s="139" t="str">
        <f>'06_Presupuesto'!C203</f>
        <v>Planchas OSB e=11.1mm</v>
      </c>
      <c r="D124" s="139" t="str">
        <f>'06_Presupuesto'!D203</f>
        <v>M2</v>
      </c>
      <c r="E124" s="142">
        <f>'06_Presupuesto'!E203</f>
        <v>78.61</v>
      </c>
      <c r="F124" s="142">
        <f t="shared" ref="F124:K124" si="22">E48</f>
        <v>12</v>
      </c>
      <c r="G124" s="142">
        <f t="shared" si="22"/>
        <v>58</v>
      </c>
      <c r="H124" s="142">
        <f t="shared" si="22"/>
        <v>70</v>
      </c>
      <c r="I124" s="142">
        <f t="shared" si="22"/>
        <v>58</v>
      </c>
      <c r="J124" s="142">
        <f t="shared" si="22"/>
        <v>70</v>
      </c>
      <c r="K124" s="142">
        <f t="shared" si="22"/>
        <v>0</v>
      </c>
      <c r="L124" s="139" t="str">
        <f>L48</f>
        <v>SÍ</v>
      </c>
    </row>
    <row r="125" spans="1:12" ht="42" customHeight="1">
      <c r="A125" s="139" t="str">
        <f>'06_Presupuesto'!A204</f>
        <v>B.1.6.3</v>
      </c>
      <c r="B125" s="139" t="str">
        <f>'06_Presupuesto'!B204</f>
        <v>J</v>
      </c>
      <c r="C125" s="139" t="str">
        <f>'06_Presupuesto'!C204</f>
        <v>Cubierta Onda Estándar</v>
      </c>
      <c r="D125" s="139" t="str">
        <f>'06_Presupuesto'!D204</f>
        <v>M2</v>
      </c>
      <c r="E125" s="142">
        <f>'06_Presupuesto'!E204</f>
        <v>78.61</v>
      </c>
      <c r="F125" s="142">
        <f t="shared" ref="F125:K125" si="23">E48</f>
        <v>12</v>
      </c>
      <c r="G125" s="142">
        <f t="shared" si="23"/>
        <v>58</v>
      </c>
      <c r="H125" s="142">
        <f t="shared" si="23"/>
        <v>70</v>
      </c>
      <c r="I125" s="142">
        <f t="shared" si="23"/>
        <v>58</v>
      </c>
      <c r="J125" s="142">
        <f t="shared" si="23"/>
        <v>70</v>
      </c>
      <c r="K125" s="142">
        <f t="shared" si="23"/>
        <v>0</v>
      </c>
      <c r="L125" s="139" t="str">
        <f>L48</f>
        <v>SÍ</v>
      </c>
    </row>
    <row r="126" spans="1:12" ht="42" customHeight="1">
      <c r="A126" s="139" t="str">
        <f>'06_Presupuesto'!A210</f>
        <v>B.2.4/a)</v>
      </c>
      <c r="B126" s="139" t="str">
        <f>'06_Presupuesto'!B210</f>
        <v>J</v>
      </c>
      <c r="C126" s="139" t="str">
        <f>'06_Presupuesto'!C210</f>
        <v>Forros</v>
      </c>
      <c r="D126" s="139" t="str">
        <f>'06_Presupuesto'!D210</f>
        <v>ML</v>
      </c>
      <c r="E126" s="142">
        <f>'06_Presupuesto'!E210</f>
        <v>25</v>
      </c>
      <c r="F126" s="142">
        <f t="shared" ref="F126:K126" si="24">E48</f>
        <v>12</v>
      </c>
      <c r="G126" s="142">
        <f t="shared" si="24"/>
        <v>58</v>
      </c>
      <c r="H126" s="142">
        <f t="shared" si="24"/>
        <v>70</v>
      </c>
      <c r="I126" s="142">
        <f t="shared" si="24"/>
        <v>58</v>
      </c>
      <c r="J126" s="142">
        <f t="shared" si="24"/>
        <v>70</v>
      </c>
      <c r="K126" s="142">
        <f t="shared" si="24"/>
        <v>0</v>
      </c>
      <c r="L126" s="139" t="str">
        <f>L48</f>
        <v>SÍ</v>
      </c>
    </row>
    <row r="127" spans="1:12" ht="42" customHeight="1">
      <c r="A127" s="139" t="str">
        <f>'06_Presupuesto'!A211</f>
        <v>B.2.4/b)</v>
      </c>
      <c r="B127" s="139" t="str">
        <f>'06_Presupuesto'!B211</f>
        <v>J</v>
      </c>
      <c r="C127" s="139" t="str">
        <f>'06_Presupuesto'!C211</f>
        <v>Canales</v>
      </c>
      <c r="D127" s="139" t="str">
        <f>'06_Presupuesto'!D211</f>
        <v>ML</v>
      </c>
      <c r="E127" s="142">
        <f>'06_Presupuesto'!E211</f>
        <v>45</v>
      </c>
      <c r="F127" s="142">
        <f t="shared" ref="F127:K127" si="25">E48</f>
        <v>12</v>
      </c>
      <c r="G127" s="142">
        <f t="shared" si="25"/>
        <v>58</v>
      </c>
      <c r="H127" s="142">
        <f t="shared" si="25"/>
        <v>70</v>
      </c>
      <c r="I127" s="142">
        <f t="shared" si="25"/>
        <v>58</v>
      </c>
      <c r="J127" s="142">
        <f t="shared" si="25"/>
        <v>70</v>
      </c>
      <c r="K127" s="142">
        <f t="shared" si="25"/>
        <v>0</v>
      </c>
      <c r="L127" s="139" t="str">
        <f>L48</f>
        <v>SÍ</v>
      </c>
    </row>
    <row r="128" spans="1:12" ht="42" customHeight="1">
      <c r="A128" s="139" t="str">
        <f>'06_Presupuesto'!A212</f>
        <v>B.2.4/c)</v>
      </c>
      <c r="B128" s="139" t="str">
        <f>'06_Presupuesto'!B212</f>
        <v>J</v>
      </c>
      <c r="C128" s="139" t="str">
        <f>'06_Presupuesto'!C212</f>
        <v>Bajadas</v>
      </c>
      <c r="D128" s="139" t="str">
        <f>'06_Presupuesto'!D212</f>
        <v>ML</v>
      </c>
      <c r="E128" s="142">
        <f>'06_Presupuesto'!E212</f>
        <v>24</v>
      </c>
      <c r="F128" s="142">
        <f t="shared" ref="F128:K128" si="26">E48</f>
        <v>12</v>
      </c>
      <c r="G128" s="142">
        <f t="shared" si="26"/>
        <v>58</v>
      </c>
      <c r="H128" s="142">
        <f t="shared" si="26"/>
        <v>70</v>
      </c>
      <c r="I128" s="142">
        <f t="shared" si="26"/>
        <v>58</v>
      </c>
      <c r="J128" s="142">
        <f t="shared" si="26"/>
        <v>70</v>
      </c>
      <c r="K128" s="142">
        <f t="shared" si="26"/>
        <v>0</v>
      </c>
      <c r="L128" s="139" t="str">
        <f>L48</f>
        <v>SÍ</v>
      </c>
    </row>
    <row r="129" spans="1:19" ht="42" customHeight="1">
      <c r="A129" s="139" t="str">
        <f>'06_Presupuesto'!A213</f>
        <v>B.2.4/d)</v>
      </c>
      <c r="B129" s="139" t="str">
        <f>'06_Presupuesto'!B213</f>
        <v>J</v>
      </c>
      <c r="C129" s="139" t="str">
        <f>'06_Presupuesto'!C213</f>
        <v>Salida Ventilaciones</v>
      </c>
      <c r="D129" s="139" t="str">
        <f>'06_Presupuesto'!D213</f>
        <v>ML</v>
      </c>
      <c r="E129" s="142">
        <f>'06_Presupuesto'!E213</f>
        <v>6</v>
      </c>
      <c r="F129" s="142">
        <f t="shared" ref="F129:K129" si="27">E48</f>
        <v>12</v>
      </c>
      <c r="G129" s="142">
        <f t="shared" si="27"/>
        <v>58</v>
      </c>
      <c r="H129" s="142">
        <f t="shared" si="27"/>
        <v>70</v>
      </c>
      <c r="I129" s="142">
        <f t="shared" si="27"/>
        <v>58</v>
      </c>
      <c r="J129" s="142">
        <f t="shared" si="27"/>
        <v>70</v>
      </c>
      <c r="K129" s="142">
        <f t="shared" si="27"/>
        <v>0</v>
      </c>
      <c r="L129" s="139" t="str">
        <f>L48</f>
        <v>SÍ</v>
      </c>
    </row>
    <row r="137" spans="1:19" ht="28.05" customHeight="1">
      <c r="A137" s="160" t="s">
        <v>1391</v>
      </c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</row>
    <row r="140" spans="1:19" ht="21">
      <c r="A140" s="190" t="s">
        <v>341</v>
      </c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P140" s="161"/>
      <c r="Q140" s="161"/>
      <c r="R140" s="161"/>
      <c r="S140" s="161"/>
    </row>
    <row r="141" spans="1:19">
      <c r="A141" s="191" t="s">
        <v>342</v>
      </c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P141" s="161"/>
      <c r="Q141" s="161"/>
      <c r="R141" s="161"/>
      <c r="S141" s="161"/>
    </row>
    <row r="142" spans="1:19">
      <c r="A142" s="173" t="s">
        <v>343</v>
      </c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P142" s="161"/>
      <c r="Q142" s="161"/>
      <c r="R142" s="161"/>
      <c r="S142" s="161"/>
    </row>
    <row r="144" spans="1:19" ht="26.4">
      <c r="A144" s="14" t="s">
        <v>115</v>
      </c>
      <c r="B144" s="14" t="s">
        <v>314</v>
      </c>
      <c r="C144" s="14" t="s">
        <v>55</v>
      </c>
      <c r="D144" s="14" t="s">
        <v>56</v>
      </c>
      <c r="E144" s="14" t="s">
        <v>317</v>
      </c>
      <c r="F144" s="14" t="s">
        <v>344</v>
      </c>
      <c r="G144" s="14" t="s">
        <v>318</v>
      </c>
      <c r="H144" s="14" t="s">
        <v>319</v>
      </c>
      <c r="I144" s="14" t="s">
        <v>320</v>
      </c>
      <c r="J144" s="14" t="s">
        <v>321</v>
      </c>
      <c r="K144" s="14" t="s">
        <v>345</v>
      </c>
      <c r="L144" s="14" t="s">
        <v>346</v>
      </c>
      <c r="M144" s="14" t="s">
        <v>324</v>
      </c>
      <c r="N144" s="14" t="s">
        <v>347</v>
      </c>
    </row>
    <row r="145" spans="1:14" ht="24">
      <c r="A145" s="35" t="s">
        <v>122</v>
      </c>
      <c r="B145" s="35" t="s">
        <v>348</v>
      </c>
      <c r="C145" s="35" t="s">
        <v>65</v>
      </c>
      <c r="D145" s="35" t="s">
        <v>66</v>
      </c>
      <c r="E145" s="38">
        <f>'02_Rendimientos'!K6</f>
        <v>6</v>
      </c>
      <c r="F145" s="38" t="s">
        <v>325</v>
      </c>
      <c r="G145" s="38">
        <f>0</f>
        <v>0</v>
      </c>
      <c r="H145" s="38">
        <f t="shared" ref="H145:H166" si="28">G145+E145</f>
        <v>6</v>
      </c>
      <c r="I145" s="38">
        <f t="shared" ref="I145:I166" si="29">J145-E145</f>
        <v>0</v>
      </c>
      <c r="J145" s="38">
        <f>MIN(I146,I147)</f>
        <v>6</v>
      </c>
      <c r="K145" s="38">
        <f t="shared" ref="K145:K166" si="30">ROUND(I145-G145,3)</f>
        <v>0</v>
      </c>
      <c r="L145" s="38">
        <f>ROUND(MIN(G146,G147)-H145,3)</f>
        <v>0</v>
      </c>
      <c r="M145" s="35" t="str">
        <f t="shared" ref="M145:M166" si="31">IF(ABS(K145)&lt;0.001,"SÍ","NO")</f>
        <v>SÍ</v>
      </c>
      <c r="N145" s="35" t="s">
        <v>349</v>
      </c>
    </row>
    <row r="146" spans="1:14" ht="24">
      <c r="A146" s="35" t="s">
        <v>124</v>
      </c>
      <c r="B146" s="35" t="s">
        <v>350</v>
      </c>
      <c r="C146" s="35" t="s">
        <v>65</v>
      </c>
      <c r="D146" s="35" t="s">
        <v>69</v>
      </c>
      <c r="E146" s="38">
        <f>'02_Rendimientos'!K7</f>
        <v>5</v>
      </c>
      <c r="F146" s="38" t="s">
        <v>122</v>
      </c>
      <c r="G146" s="38">
        <f>MAX(H145)</f>
        <v>6</v>
      </c>
      <c r="H146" s="38">
        <f t="shared" si="28"/>
        <v>11</v>
      </c>
      <c r="I146" s="38">
        <f t="shared" si="29"/>
        <v>6</v>
      </c>
      <c r="J146" s="38">
        <f>MIN(I148)</f>
        <v>11</v>
      </c>
      <c r="K146" s="38">
        <f t="shared" si="30"/>
        <v>0</v>
      </c>
      <c r="L146" s="38">
        <f>ROUND(MIN(G148)-H146,3)</f>
        <v>0</v>
      </c>
      <c r="M146" s="35" t="str">
        <f t="shared" si="31"/>
        <v>SÍ</v>
      </c>
      <c r="N146" s="35" t="s">
        <v>126</v>
      </c>
    </row>
    <row r="147" spans="1:14" ht="22.8">
      <c r="A147" s="36" t="s">
        <v>125</v>
      </c>
      <c r="B147" s="36" t="s">
        <v>351</v>
      </c>
      <c r="C147" s="36" t="s">
        <v>65</v>
      </c>
      <c r="D147" s="36" t="s">
        <v>72</v>
      </c>
      <c r="E147" s="39">
        <f>'02_Rendimientos'!K8</f>
        <v>10</v>
      </c>
      <c r="F147" s="39" t="s">
        <v>122</v>
      </c>
      <c r="G147" s="39">
        <f>MAX(H145)</f>
        <v>6</v>
      </c>
      <c r="H147" s="39">
        <f t="shared" si="28"/>
        <v>16</v>
      </c>
      <c r="I147" s="39">
        <f t="shared" si="29"/>
        <v>140</v>
      </c>
      <c r="J147" s="39">
        <f>J167</f>
        <v>150</v>
      </c>
      <c r="K147" s="39">
        <f t="shared" si="30"/>
        <v>134</v>
      </c>
      <c r="L147" s="39">
        <f>J167-H147</f>
        <v>134</v>
      </c>
      <c r="M147" s="36" t="str">
        <f t="shared" si="31"/>
        <v>NO</v>
      </c>
      <c r="N147" s="36" t="s">
        <v>352</v>
      </c>
    </row>
    <row r="148" spans="1:14" ht="24">
      <c r="A148" s="35" t="s">
        <v>126</v>
      </c>
      <c r="B148" s="35" t="s">
        <v>353</v>
      </c>
      <c r="C148" s="35" t="s">
        <v>74</v>
      </c>
      <c r="D148" s="35" t="s">
        <v>75</v>
      </c>
      <c r="E148" s="38">
        <f>'02_Rendimientos'!K9</f>
        <v>11</v>
      </c>
      <c r="F148" s="38" t="s">
        <v>124</v>
      </c>
      <c r="G148" s="38">
        <f>MAX(H146)</f>
        <v>11</v>
      </c>
      <c r="H148" s="38">
        <f t="shared" si="28"/>
        <v>22</v>
      </c>
      <c r="I148" s="38">
        <f t="shared" si="29"/>
        <v>11</v>
      </c>
      <c r="J148" s="38">
        <f>MIN(I149)</f>
        <v>22</v>
      </c>
      <c r="K148" s="38">
        <f t="shared" si="30"/>
        <v>0</v>
      </c>
      <c r="L148" s="38">
        <f>ROUND(MIN(G149)-H148,3)</f>
        <v>0</v>
      </c>
      <c r="M148" s="35" t="str">
        <f t="shared" si="31"/>
        <v>SÍ</v>
      </c>
      <c r="N148" s="35" t="s">
        <v>127</v>
      </c>
    </row>
    <row r="149" spans="1:14" ht="24">
      <c r="A149" s="35" t="s">
        <v>127</v>
      </c>
      <c r="B149" s="35" t="s">
        <v>354</v>
      </c>
      <c r="C149" s="35" t="s">
        <v>74</v>
      </c>
      <c r="D149" s="35" t="s">
        <v>78</v>
      </c>
      <c r="E149" s="38">
        <f>'02_Rendimientos'!K10</f>
        <v>9</v>
      </c>
      <c r="F149" s="38" t="s">
        <v>126</v>
      </c>
      <c r="G149" s="38">
        <f>MAX(H148)</f>
        <v>22</v>
      </c>
      <c r="H149" s="38">
        <f t="shared" si="28"/>
        <v>31</v>
      </c>
      <c r="I149" s="38">
        <f t="shared" si="29"/>
        <v>22</v>
      </c>
      <c r="J149" s="38">
        <f>MIN(I150,I158)</f>
        <v>31</v>
      </c>
      <c r="K149" s="38">
        <f t="shared" si="30"/>
        <v>0</v>
      </c>
      <c r="L149" s="38">
        <f>ROUND(MIN(G150,G158)-H149,3)</f>
        <v>0</v>
      </c>
      <c r="M149" s="35" t="str">
        <f t="shared" si="31"/>
        <v>SÍ</v>
      </c>
      <c r="N149" s="35" t="s">
        <v>355</v>
      </c>
    </row>
    <row r="150" spans="1:14" ht="24">
      <c r="A150" s="35" t="s">
        <v>128</v>
      </c>
      <c r="B150" s="35" t="s">
        <v>356</v>
      </c>
      <c r="C150" s="35" t="s">
        <v>74</v>
      </c>
      <c r="D150" s="35" t="s">
        <v>79</v>
      </c>
      <c r="E150" s="38">
        <f>'02_Rendimientos'!K11</f>
        <v>5</v>
      </c>
      <c r="F150" s="38" t="s">
        <v>127</v>
      </c>
      <c r="G150" s="38">
        <f>MAX(H149)</f>
        <v>31</v>
      </c>
      <c r="H150" s="38">
        <f t="shared" si="28"/>
        <v>36</v>
      </c>
      <c r="I150" s="38">
        <f t="shared" si="29"/>
        <v>31</v>
      </c>
      <c r="J150" s="38">
        <f>MIN(I151)</f>
        <v>36</v>
      </c>
      <c r="K150" s="38">
        <f t="shared" si="30"/>
        <v>0</v>
      </c>
      <c r="L150" s="38">
        <f>ROUND(MIN(G151)-H150,3)</f>
        <v>0</v>
      </c>
      <c r="M150" s="35" t="str">
        <f t="shared" si="31"/>
        <v>SÍ</v>
      </c>
      <c r="N150" s="35" t="s">
        <v>129</v>
      </c>
    </row>
    <row r="151" spans="1:14" ht="24">
      <c r="A151" s="35" t="s">
        <v>129</v>
      </c>
      <c r="B151" s="35" t="s">
        <v>357</v>
      </c>
      <c r="C151" s="35" t="s">
        <v>74</v>
      </c>
      <c r="D151" s="35" t="s">
        <v>80</v>
      </c>
      <c r="E151" s="38">
        <f>'02_Rendimientos'!K12</f>
        <v>13</v>
      </c>
      <c r="F151" s="38" t="s">
        <v>128</v>
      </c>
      <c r="G151" s="38">
        <f>MAX(H150)</f>
        <v>36</v>
      </c>
      <c r="H151" s="38">
        <f t="shared" si="28"/>
        <v>49</v>
      </c>
      <c r="I151" s="38">
        <f t="shared" si="29"/>
        <v>36</v>
      </c>
      <c r="J151" s="38">
        <f>MIN(I152,I153,I155)</f>
        <v>49</v>
      </c>
      <c r="K151" s="38">
        <f t="shared" si="30"/>
        <v>0</v>
      </c>
      <c r="L151" s="38">
        <f>ROUND(MIN(G152,G153,G155)-H151,3)</f>
        <v>0</v>
      </c>
      <c r="M151" s="35" t="str">
        <f t="shared" si="31"/>
        <v>SÍ</v>
      </c>
      <c r="N151" s="35" t="s">
        <v>358</v>
      </c>
    </row>
    <row r="152" spans="1:14">
      <c r="A152" s="37" t="s">
        <v>130</v>
      </c>
      <c r="B152" s="37" t="s">
        <v>359</v>
      </c>
      <c r="C152" s="37" t="s">
        <v>74</v>
      </c>
      <c r="D152" s="37" t="s">
        <v>82</v>
      </c>
      <c r="E152" s="40">
        <f>'02_Rendimientos'!K13</f>
        <v>12</v>
      </c>
      <c r="F152" s="40" t="s">
        <v>129</v>
      </c>
      <c r="G152" s="40">
        <f>MAX(H151)</f>
        <v>49</v>
      </c>
      <c r="H152" s="40">
        <f t="shared" si="28"/>
        <v>61</v>
      </c>
      <c r="I152" s="40">
        <f t="shared" si="29"/>
        <v>69</v>
      </c>
      <c r="J152" s="40">
        <f>MIN(I156)</f>
        <v>81</v>
      </c>
      <c r="K152" s="40">
        <f t="shared" si="30"/>
        <v>20</v>
      </c>
      <c r="L152" s="40">
        <f>ROUND(MIN(G156)-H152,3)</f>
        <v>20</v>
      </c>
      <c r="M152" s="37" t="str">
        <f t="shared" si="31"/>
        <v>NO</v>
      </c>
      <c r="N152" s="37" t="s">
        <v>134</v>
      </c>
    </row>
    <row r="153" spans="1:14" ht="24">
      <c r="A153" s="35" t="s">
        <v>131</v>
      </c>
      <c r="B153" s="35" t="s">
        <v>360</v>
      </c>
      <c r="C153" s="35" t="s">
        <v>74</v>
      </c>
      <c r="D153" s="35" t="s">
        <v>83</v>
      </c>
      <c r="E153" s="38">
        <f>'02_Rendimientos'!K14</f>
        <v>20</v>
      </c>
      <c r="F153" s="38" t="s">
        <v>129</v>
      </c>
      <c r="G153" s="38">
        <f>MAX(H151)</f>
        <v>49</v>
      </c>
      <c r="H153" s="38">
        <f t="shared" si="28"/>
        <v>69</v>
      </c>
      <c r="I153" s="38">
        <f t="shared" si="29"/>
        <v>49</v>
      </c>
      <c r="J153" s="38">
        <f>MIN(I154,I156)</f>
        <v>69</v>
      </c>
      <c r="K153" s="38">
        <f t="shared" si="30"/>
        <v>0</v>
      </c>
      <c r="L153" s="38">
        <f>ROUND(MIN(G154,G156)-H153,3)</f>
        <v>0</v>
      </c>
      <c r="M153" s="35" t="str">
        <f t="shared" si="31"/>
        <v>SÍ</v>
      </c>
      <c r="N153" s="35" t="s">
        <v>361</v>
      </c>
    </row>
    <row r="154" spans="1:14">
      <c r="A154" s="35" t="s">
        <v>132</v>
      </c>
      <c r="B154" s="35" t="s">
        <v>362</v>
      </c>
      <c r="C154" s="35" t="s">
        <v>74</v>
      </c>
      <c r="D154" s="35" t="s">
        <v>86</v>
      </c>
      <c r="E154" s="38">
        <f>'02_Rendimientos'!K15</f>
        <v>12</v>
      </c>
      <c r="F154" s="38" t="s">
        <v>131</v>
      </c>
      <c r="G154" s="38">
        <f>MAX(H153)</f>
        <v>69</v>
      </c>
      <c r="H154" s="38">
        <f t="shared" si="28"/>
        <v>81</v>
      </c>
      <c r="I154" s="38">
        <f t="shared" si="29"/>
        <v>69</v>
      </c>
      <c r="J154" s="38">
        <f>MIN(I156,I165)</f>
        <v>81</v>
      </c>
      <c r="K154" s="38">
        <f t="shared" si="30"/>
        <v>0</v>
      </c>
      <c r="L154" s="38">
        <f>ROUND(MIN(G156,G165)-H154,3)</f>
        <v>0</v>
      </c>
      <c r="M154" s="35" t="str">
        <f t="shared" si="31"/>
        <v>SÍ</v>
      </c>
      <c r="N154" s="35" t="s">
        <v>363</v>
      </c>
    </row>
    <row r="155" spans="1:14">
      <c r="A155" s="36" t="s">
        <v>133</v>
      </c>
      <c r="B155" s="36" t="s">
        <v>364</v>
      </c>
      <c r="C155" s="36" t="s">
        <v>74</v>
      </c>
      <c r="D155" s="36" t="s">
        <v>87</v>
      </c>
      <c r="E155" s="39">
        <f>'02_Rendimientos'!K16</f>
        <v>18</v>
      </c>
      <c r="F155" s="39" t="s">
        <v>129</v>
      </c>
      <c r="G155" s="39">
        <f>MAX(H151)</f>
        <v>49</v>
      </c>
      <c r="H155" s="39">
        <f t="shared" si="28"/>
        <v>67</v>
      </c>
      <c r="I155" s="39">
        <f t="shared" si="29"/>
        <v>63</v>
      </c>
      <c r="J155" s="39">
        <f>MIN(I156,I157,I161,I165)</f>
        <v>81</v>
      </c>
      <c r="K155" s="39">
        <f t="shared" si="30"/>
        <v>14</v>
      </c>
      <c r="L155" s="39">
        <f>ROUND(MIN(G156,G157,G161,G165)-H155,3)</f>
        <v>0</v>
      </c>
      <c r="M155" s="36" t="str">
        <f t="shared" si="31"/>
        <v>NO</v>
      </c>
      <c r="N155" s="36" t="s">
        <v>365</v>
      </c>
    </row>
    <row r="156" spans="1:14" ht="24">
      <c r="A156" s="35" t="s">
        <v>134</v>
      </c>
      <c r="B156" s="35" t="s">
        <v>366</v>
      </c>
      <c r="C156" s="35" t="s">
        <v>88</v>
      </c>
      <c r="D156" s="35" t="s">
        <v>89</v>
      </c>
      <c r="E156" s="38">
        <f>'02_Rendimientos'!K17</f>
        <v>14</v>
      </c>
      <c r="F156" s="38" t="s">
        <v>367</v>
      </c>
      <c r="G156" s="38">
        <f>MAX(H152,H153,H154,H155)</f>
        <v>81</v>
      </c>
      <c r="H156" s="38">
        <f t="shared" si="28"/>
        <v>95</v>
      </c>
      <c r="I156" s="38">
        <f t="shared" si="29"/>
        <v>81</v>
      </c>
      <c r="J156" s="38">
        <f>MIN(I160,I161)</f>
        <v>95</v>
      </c>
      <c r="K156" s="38">
        <f t="shared" si="30"/>
        <v>0</v>
      </c>
      <c r="L156" s="38">
        <f>ROUND(MIN(G160,G161)-H156,3)</f>
        <v>0</v>
      </c>
      <c r="M156" s="35" t="str">
        <f t="shared" si="31"/>
        <v>SÍ</v>
      </c>
      <c r="N156" s="35" t="s">
        <v>368</v>
      </c>
    </row>
    <row r="157" spans="1:14">
      <c r="A157" s="36" t="s">
        <v>135</v>
      </c>
      <c r="B157" s="36" t="s">
        <v>369</v>
      </c>
      <c r="C157" s="36" t="s">
        <v>88</v>
      </c>
      <c r="D157" s="36" t="s">
        <v>91</v>
      </c>
      <c r="E157" s="39">
        <f>'02_Rendimientos'!K18</f>
        <v>12</v>
      </c>
      <c r="F157" s="39" t="s">
        <v>133</v>
      </c>
      <c r="G157" s="39">
        <f>MAX(H155)</f>
        <v>67</v>
      </c>
      <c r="H157" s="39">
        <f t="shared" si="28"/>
        <v>79</v>
      </c>
      <c r="I157" s="39">
        <f t="shared" si="29"/>
        <v>115</v>
      </c>
      <c r="J157" s="39">
        <f>MIN(I159)</f>
        <v>127</v>
      </c>
      <c r="K157" s="39">
        <f t="shared" si="30"/>
        <v>48</v>
      </c>
      <c r="L157" s="39">
        <f>ROUND(MIN(G159)-H157,3)</f>
        <v>0</v>
      </c>
      <c r="M157" s="36" t="str">
        <f t="shared" si="31"/>
        <v>NO</v>
      </c>
      <c r="N157" s="36" t="s">
        <v>137</v>
      </c>
    </row>
    <row r="158" spans="1:14">
      <c r="A158" s="37" t="s">
        <v>136</v>
      </c>
      <c r="B158" s="37" t="s">
        <v>370</v>
      </c>
      <c r="C158" s="37" t="s">
        <v>88</v>
      </c>
      <c r="D158" s="37" t="s">
        <v>94</v>
      </c>
      <c r="E158" s="40">
        <f>'02_Rendimientos'!K19</f>
        <v>14</v>
      </c>
      <c r="F158" s="40" t="s">
        <v>127</v>
      </c>
      <c r="G158" s="40">
        <f>MAX(H149)</f>
        <v>31</v>
      </c>
      <c r="H158" s="40">
        <f t="shared" si="28"/>
        <v>45</v>
      </c>
      <c r="I158" s="40">
        <f t="shared" si="29"/>
        <v>113</v>
      </c>
      <c r="J158" s="40">
        <f>MIN(I159)</f>
        <v>127</v>
      </c>
      <c r="K158" s="40">
        <f t="shared" si="30"/>
        <v>82</v>
      </c>
      <c r="L158" s="40">
        <f>ROUND(MIN(G159)-H158,3)</f>
        <v>34</v>
      </c>
      <c r="M158" s="37" t="str">
        <f t="shared" si="31"/>
        <v>NO</v>
      </c>
      <c r="N158" s="37" t="s">
        <v>137</v>
      </c>
    </row>
    <row r="159" spans="1:14" ht="22.8">
      <c r="A159" s="36" t="s">
        <v>137</v>
      </c>
      <c r="B159" s="36" t="s">
        <v>371</v>
      </c>
      <c r="C159" s="36" t="s">
        <v>88</v>
      </c>
      <c r="D159" s="36" t="s">
        <v>95</v>
      </c>
      <c r="E159" s="39">
        <f>'02_Rendimientos'!K20</f>
        <v>8</v>
      </c>
      <c r="F159" s="39" t="s">
        <v>372</v>
      </c>
      <c r="G159" s="39">
        <f>MAX(H157,H158)</f>
        <v>79</v>
      </c>
      <c r="H159" s="39">
        <f t="shared" si="28"/>
        <v>87</v>
      </c>
      <c r="I159" s="39">
        <f t="shared" si="29"/>
        <v>127</v>
      </c>
      <c r="J159" s="39">
        <f>MIN(I160)</f>
        <v>135</v>
      </c>
      <c r="K159" s="39">
        <f t="shared" si="30"/>
        <v>48</v>
      </c>
      <c r="L159" s="39">
        <f>ROUND(MIN(G160)-H159,3)</f>
        <v>8</v>
      </c>
      <c r="M159" s="36" t="str">
        <f t="shared" si="31"/>
        <v>NO</v>
      </c>
      <c r="N159" s="36" t="s">
        <v>138</v>
      </c>
    </row>
    <row r="160" spans="1:14" ht="22.8">
      <c r="A160" s="37" t="s">
        <v>138</v>
      </c>
      <c r="B160" s="37" t="s">
        <v>373</v>
      </c>
      <c r="C160" s="37" t="s">
        <v>88</v>
      </c>
      <c r="D160" s="37" t="s">
        <v>97</v>
      </c>
      <c r="E160" s="40">
        <f>'02_Rendimientos'!K21</f>
        <v>8</v>
      </c>
      <c r="F160" s="40" t="s">
        <v>374</v>
      </c>
      <c r="G160" s="40">
        <f>MAX(H156,H159)</f>
        <v>95</v>
      </c>
      <c r="H160" s="40">
        <f t="shared" si="28"/>
        <v>103</v>
      </c>
      <c r="I160" s="40">
        <f t="shared" si="29"/>
        <v>135</v>
      </c>
      <c r="J160" s="40">
        <f>MIN(I166)</f>
        <v>143</v>
      </c>
      <c r="K160" s="40">
        <f t="shared" si="30"/>
        <v>40</v>
      </c>
      <c r="L160" s="40">
        <f>ROUND(MIN(G166)-H160,3)</f>
        <v>40</v>
      </c>
      <c r="M160" s="37" t="str">
        <f t="shared" si="31"/>
        <v>NO</v>
      </c>
      <c r="N160" s="37" t="s">
        <v>144</v>
      </c>
    </row>
    <row r="161" spans="1:14" ht="24">
      <c r="A161" s="35" t="s">
        <v>139</v>
      </c>
      <c r="B161" s="35" t="s">
        <v>375</v>
      </c>
      <c r="C161" s="35" t="s">
        <v>99</v>
      </c>
      <c r="D161" s="35" t="s">
        <v>100</v>
      </c>
      <c r="E161" s="38">
        <f>'02_Rendimientos'!K22</f>
        <v>16</v>
      </c>
      <c r="F161" s="38" t="s">
        <v>376</v>
      </c>
      <c r="G161" s="38">
        <f>MAX(H156,H155)</f>
        <v>95</v>
      </c>
      <c r="H161" s="38">
        <f t="shared" si="28"/>
        <v>111</v>
      </c>
      <c r="I161" s="38">
        <f t="shared" si="29"/>
        <v>95</v>
      </c>
      <c r="J161" s="38">
        <f>MIN(I162,I163)</f>
        <v>111</v>
      </c>
      <c r="K161" s="38">
        <f t="shared" si="30"/>
        <v>0</v>
      </c>
      <c r="L161" s="38">
        <f>ROUND(MIN(G162,G163)-H161,3)</f>
        <v>0</v>
      </c>
      <c r="M161" s="35" t="str">
        <f t="shared" si="31"/>
        <v>SÍ</v>
      </c>
      <c r="N161" s="35" t="s">
        <v>377</v>
      </c>
    </row>
    <row r="162" spans="1:14" ht="24">
      <c r="A162" s="35" t="s">
        <v>140</v>
      </c>
      <c r="B162" s="35" t="s">
        <v>378</v>
      </c>
      <c r="C162" s="35" t="s">
        <v>99</v>
      </c>
      <c r="D162" s="35" t="s">
        <v>101</v>
      </c>
      <c r="E162" s="38">
        <f>'02_Rendimientos'!K23</f>
        <v>12</v>
      </c>
      <c r="F162" s="38" t="s">
        <v>139</v>
      </c>
      <c r="G162" s="38">
        <f>MAX(H161)</f>
        <v>111</v>
      </c>
      <c r="H162" s="38">
        <f t="shared" si="28"/>
        <v>123</v>
      </c>
      <c r="I162" s="38">
        <f t="shared" si="29"/>
        <v>111</v>
      </c>
      <c r="J162" s="38">
        <f>MIN(I164)</f>
        <v>123</v>
      </c>
      <c r="K162" s="38">
        <f t="shared" si="30"/>
        <v>0</v>
      </c>
      <c r="L162" s="38">
        <f>ROUND(MIN(G164)-H162,3)</f>
        <v>0</v>
      </c>
      <c r="M162" s="35" t="str">
        <f t="shared" si="31"/>
        <v>SÍ</v>
      </c>
      <c r="N162" s="35" t="s">
        <v>142</v>
      </c>
    </row>
    <row r="163" spans="1:14">
      <c r="A163" s="36" t="s">
        <v>141</v>
      </c>
      <c r="B163" s="36" t="s">
        <v>379</v>
      </c>
      <c r="C163" s="36" t="s">
        <v>99</v>
      </c>
      <c r="D163" s="36" t="s">
        <v>102</v>
      </c>
      <c r="E163" s="39">
        <f>'02_Rendimientos'!K24</f>
        <v>10</v>
      </c>
      <c r="F163" s="39" t="s">
        <v>139</v>
      </c>
      <c r="G163" s="39">
        <f>MAX(H161)</f>
        <v>111</v>
      </c>
      <c r="H163" s="39">
        <f t="shared" si="28"/>
        <v>121</v>
      </c>
      <c r="I163" s="39">
        <f t="shared" si="29"/>
        <v>113</v>
      </c>
      <c r="J163" s="39">
        <f>MIN(I164)</f>
        <v>123</v>
      </c>
      <c r="K163" s="39">
        <f t="shared" si="30"/>
        <v>2</v>
      </c>
      <c r="L163" s="39">
        <f>ROUND(MIN(G164)-H163,3)</f>
        <v>2</v>
      </c>
      <c r="M163" s="36" t="str">
        <f t="shared" si="31"/>
        <v>NO</v>
      </c>
      <c r="N163" s="36" t="s">
        <v>142</v>
      </c>
    </row>
    <row r="164" spans="1:14" ht="24">
      <c r="A164" s="35" t="s">
        <v>142</v>
      </c>
      <c r="B164" s="35" t="s">
        <v>380</v>
      </c>
      <c r="C164" s="35" t="s">
        <v>99</v>
      </c>
      <c r="D164" s="35" t="s">
        <v>103</v>
      </c>
      <c r="E164" s="38">
        <f>'02_Rendimientos'!K25</f>
        <v>20</v>
      </c>
      <c r="F164" s="38" t="s">
        <v>381</v>
      </c>
      <c r="G164" s="38">
        <f>MAX(H162,H163)</f>
        <v>123</v>
      </c>
      <c r="H164" s="38">
        <f t="shared" si="28"/>
        <v>143</v>
      </c>
      <c r="I164" s="38">
        <f t="shared" si="29"/>
        <v>123</v>
      </c>
      <c r="J164" s="38">
        <f>MIN(I166)</f>
        <v>143</v>
      </c>
      <c r="K164" s="38">
        <f t="shared" si="30"/>
        <v>0</v>
      </c>
      <c r="L164" s="38">
        <f>ROUND(MIN(G166)-H164,3)</f>
        <v>0</v>
      </c>
      <c r="M164" s="35" t="str">
        <f t="shared" si="31"/>
        <v>SÍ</v>
      </c>
      <c r="N164" s="35" t="s">
        <v>144</v>
      </c>
    </row>
    <row r="165" spans="1:14" ht="22.8">
      <c r="A165" s="36" t="s">
        <v>143</v>
      </c>
      <c r="B165" s="36" t="s">
        <v>382</v>
      </c>
      <c r="C165" s="36" t="s">
        <v>99</v>
      </c>
      <c r="D165" s="36" t="s">
        <v>104</v>
      </c>
      <c r="E165" s="39">
        <f>'02_Rendimientos'!K26</f>
        <v>16</v>
      </c>
      <c r="F165" s="39" t="s">
        <v>383</v>
      </c>
      <c r="G165" s="39">
        <f>MAX(H154,H155)</f>
        <v>81</v>
      </c>
      <c r="H165" s="39">
        <f t="shared" si="28"/>
        <v>97</v>
      </c>
      <c r="I165" s="39">
        <f t="shared" si="29"/>
        <v>127</v>
      </c>
      <c r="J165" s="39">
        <f>MIN(I166)</f>
        <v>143</v>
      </c>
      <c r="K165" s="39">
        <f t="shared" si="30"/>
        <v>46</v>
      </c>
      <c r="L165" s="39">
        <f>ROUND(MIN(G166)-H165,3)</f>
        <v>46</v>
      </c>
      <c r="M165" s="36" t="str">
        <f t="shared" si="31"/>
        <v>NO</v>
      </c>
      <c r="N165" s="36" t="s">
        <v>144</v>
      </c>
    </row>
    <row r="166" spans="1:14" ht="24">
      <c r="A166" s="35" t="s">
        <v>144</v>
      </c>
      <c r="B166" s="35" t="s">
        <v>384</v>
      </c>
      <c r="C166" s="35" t="s">
        <v>99</v>
      </c>
      <c r="D166" s="35" t="s">
        <v>105</v>
      </c>
      <c r="E166" s="38">
        <f>'02_Rendimientos'!K27</f>
        <v>7</v>
      </c>
      <c r="F166" s="38" t="s">
        <v>385</v>
      </c>
      <c r="G166" s="38">
        <f>MAX(H164,H165,H160)</f>
        <v>143</v>
      </c>
      <c r="H166" s="38">
        <f t="shared" si="28"/>
        <v>150</v>
      </c>
      <c r="I166" s="38">
        <f t="shared" si="29"/>
        <v>143</v>
      </c>
      <c r="J166" s="38">
        <f>J167</f>
        <v>150</v>
      </c>
      <c r="K166" s="38">
        <f t="shared" si="30"/>
        <v>0</v>
      </c>
      <c r="L166" s="38">
        <f>0</f>
        <v>0</v>
      </c>
      <c r="M166" s="35" t="str">
        <f t="shared" si="31"/>
        <v>SÍ</v>
      </c>
      <c r="N166" s="35" t="s">
        <v>352</v>
      </c>
    </row>
    <row r="167" spans="1:14" ht="24">
      <c r="A167" s="35" t="s">
        <v>352</v>
      </c>
      <c r="B167" s="35" t="s">
        <v>325</v>
      </c>
      <c r="C167" s="35" t="s">
        <v>325</v>
      </c>
      <c r="D167" s="35" t="s">
        <v>386</v>
      </c>
      <c r="E167" s="38">
        <v>0</v>
      </c>
      <c r="F167" s="38" t="s">
        <v>144</v>
      </c>
      <c r="G167" s="38">
        <f>MAX(H145:H166)</f>
        <v>150</v>
      </c>
      <c r="H167" s="38">
        <f>G167</f>
        <v>150</v>
      </c>
      <c r="I167" s="38">
        <f>G167</f>
        <v>150</v>
      </c>
      <c r="J167" s="38">
        <f>G167</f>
        <v>150</v>
      </c>
      <c r="K167" s="38">
        <v>0</v>
      </c>
      <c r="L167" s="38">
        <v>0</v>
      </c>
      <c r="M167" s="35" t="s">
        <v>387</v>
      </c>
      <c r="N167" s="35" t="s">
        <v>325</v>
      </c>
    </row>
    <row r="169" spans="1:14">
      <c r="A169" s="175" t="s">
        <v>388</v>
      </c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</row>
    <row r="170" spans="1:14">
      <c r="A170" s="161" t="s">
        <v>389</v>
      </c>
      <c r="B170" s="161"/>
      <c r="C170" s="161"/>
      <c r="D170">
        <f>H167</f>
        <v>150</v>
      </c>
      <c r="F170" s="161" t="s">
        <v>390</v>
      </c>
      <c r="G170" s="161"/>
      <c r="H170" s="161"/>
      <c r="I170" s="161"/>
      <c r="J170" s="161"/>
      <c r="K170" s="161"/>
      <c r="L170" s="161"/>
      <c r="M170" s="161"/>
      <c r="N170" s="161"/>
    </row>
    <row r="171" spans="1:14">
      <c r="A171" s="161" t="s">
        <v>391</v>
      </c>
      <c r="B171" s="161"/>
      <c r="C171" s="161"/>
      <c r="D171">
        <f>COUNTIF(M145:M166,"SÍ")</f>
        <v>13</v>
      </c>
    </row>
    <row r="173" spans="1:14">
      <c r="A173" s="168" t="s">
        <v>392</v>
      </c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</row>
    <row r="175" spans="1:14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</row>
    <row r="177" spans="1:14">
      <c r="A177" s="178" t="s">
        <v>393</v>
      </c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80"/>
    </row>
    <row r="178" spans="1:14">
      <c r="A178" s="181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3"/>
    </row>
    <row r="180" spans="1:14">
      <c r="A180" s="184" t="s">
        <v>394</v>
      </c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6"/>
    </row>
    <row r="181" spans="1:14">
      <c r="A181" s="187"/>
      <c r="B181" s="188"/>
      <c r="C181" s="188"/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9"/>
    </row>
    <row r="206" spans="1:14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</row>
    <row r="207" spans="1:14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</row>
    <row r="213" spans="1:14">
      <c r="A213" s="175" t="s">
        <v>395</v>
      </c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</row>
    <row r="214" spans="1:14">
      <c r="A214" s="168" t="s">
        <v>1392</v>
      </c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</row>
    <row r="216" spans="1:14">
      <c r="A216" s="50" t="s">
        <v>115</v>
      </c>
      <c r="B216" s="50" t="s">
        <v>396</v>
      </c>
      <c r="C216" s="50" t="s">
        <v>397</v>
      </c>
      <c r="D216" s="50" t="s">
        <v>56</v>
      </c>
      <c r="E216" s="50" t="s">
        <v>318</v>
      </c>
      <c r="F216" s="50" t="s">
        <v>319</v>
      </c>
      <c r="G216" s="50" t="s">
        <v>320</v>
      </c>
      <c r="H216" s="50" t="s">
        <v>321</v>
      </c>
      <c r="I216" s="50" t="s">
        <v>322</v>
      </c>
      <c r="J216" s="50" t="s">
        <v>324</v>
      </c>
    </row>
    <row r="217" spans="1:14" ht="26.4">
      <c r="A217" s="52" t="s">
        <v>126</v>
      </c>
      <c r="B217" s="78">
        <f t="shared" ref="B217:B224" si="32">E148</f>
        <v>11</v>
      </c>
      <c r="C217" s="52" t="s">
        <v>398</v>
      </c>
      <c r="D217" s="52" t="str">
        <f>'03_CPM_Obra_Gruesa'!D148</f>
        <v>Excavación y retiro de material</v>
      </c>
      <c r="E217" s="77">
        <f>0</f>
        <v>0</v>
      </c>
      <c r="F217" s="77">
        <f t="shared" ref="F217:F224" si="33">E217+B217</f>
        <v>11</v>
      </c>
      <c r="G217" s="77">
        <f t="shared" ref="G217:G224" si="34">H217-B217</f>
        <v>0</v>
      </c>
      <c r="H217" s="77">
        <f>MIN(G218)</f>
        <v>11</v>
      </c>
      <c r="I217" s="77">
        <f t="shared" ref="I217:I224" si="35">ROUND(G217-E217,6)</f>
        <v>0</v>
      </c>
      <c r="J217" s="52" t="str">
        <f t="shared" ref="J217:J224" si="36">IF(ABS(I217)&lt;0.00001,"SÍ","NO")</f>
        <v>SÍ</v>
      </c>
    </row>
    <row r="218" spans="1:14" ht="26.4">
      <c r="A218" s="51" t="s">
        <v>127</v>
      </c>
      <c r="B218" s="79">
        <f t="shared" si="32"/>
        <v>9</v>
      </c>
      <c r="C218" s="51" t="s">
        <v>126</v>
      </c>
      <c r="D218" s="51" t="str">
        <f>'03_CPM_Obra_Gruesa'!D149</f>
        <v>Relleno, humectación y compactación</v>
      </c>
      <c r="E218" s="76">
        <f>MAX(F217)</f>
        <v>11</v>
      </c>
      <c r="F218" s="76">
        <f t="shared" si="33"/>
        <v>20</v>
      </c>
      <c r="G218" s="76">
        <f t="shared" si="34"/>
        <v>11</v>
      </c>
      <c r="H218" s="76">
        <f>MIN(G219)</f>
        <v>20</v>
      </c>
      <c r="I218" s="76">
        <f t="shared" si="35"/>
        <v>0</v>
      </c>
      <c r="J218" s="51" t="str">
        <f t="shared" si="36"/>
        <v>SÍ</v>
      </c>
    </row>
    <row r="219" spans="1:14" ht="26.4">
      <c r="A219" s="52" t="s">
        <v>128</v>
      </c>
      <c r="B219" s="78">
        <f t="shared" si="32"/>
        <v>5</v>
      </c>
      <c r="C219" s="52" t="s">
        <v>127</v>
      </c>
      <c r="D219" s="52" t="str">
        <f>'03_CPM_Obra_Gruesa'!D150</f>
        <v>Emplantillado de hormigón</v>
      </c>
      <c r="E219" s="77">
        <f>MAX(F218)</f>
        <v>20</v>
      </c>
      <c r="F219" s="77">
        <f t="shared" si="33"/>
        <v>25</v>
      </c>
      <c r="G219" s="77">
        <f t="shared" si="34"/>
        <v>20</v>
      </c>
      <c r="H219" s="77">
        <f>MIN(G220)</f>
        <v>25</v>
      </c>
      <c r="I219" s="77">
        <f t="shared" si="35"/>
        <v>0</v>
      </c>
      <c r="J219" s="52" t="str">
        <f t="shared" si="36"/>
        <v>SÍ</v>
      </c>
    </row>
    <row r="220" spans="1:14" ht="26.4">
      <c r="A220" s="51" t="s">
        <v>129</v>
      </c>
      <c r="B220" s="79">
        <f t="shared" si="32"/>
        <v>13</v>
      </c>
      <c r="C220" s="51" t="s">
        <v>128</v>
      </c>
      <c r="D220" s="51" t="str">
        <f>'03_CPM_Obra_Gruesa'!D151</f>
        <v>Fundaciones de hormigón armado</v>
      </c>
      <c r="E220" s="76">
        <f>MAX(F219)</f>
        <v>25</v>
      </c>
      <c r="F220" s="76">
        <f t="shared" si="33"/>
        <v>38</v>
      </c>
      <c r="G220" s="76">
        <f t="shared" si="34"/>
        <v>25</v>
      </c>
      <c r="H220" s="76">
        <f>MIN(G221,G222,G224)</f>
        <v>38</v>
      </c>
      <c r="I220" s="76">
        <f t="shared" si="35"/>
        <v>0</v>
      </c>
      <c r="J220" s="51" t="str">
        <f t="shared" si="36"/>
        <v>SÍ</v>
      </c>
    </row>
    <row r="221" spans="1:14" ht="26.4">
      <c r="A221" s="52" t="s">
        <v>130</v>
      </c>
      <c r="B221" s="78">
        <f t="shared" si="32"/>
        <v>12</v>
      </c>
      <c r="C221" s="52" t="s">
        <v>129</v>
      </c>
      <c r="D221" s="52" t="str">
        <f>'03_CPM_Obra_Gruesa'!D152</f>
        <v>Radier y losas de hormigón</v>
      </c>
      <c r="E221" s="77">
        <f>MAX(F220)</f>
        <v>38</v>
      </c>
      <c r="F221" s="77">
        <f t="shared" si="33"/>
        <v>50</v>
      </c>
      <c r="G221" s="77">
        <f t="shared" si="34"/>
        <v>58</v>
      </c>
      <c r="H221" s="77">
        <f>F225</f>
        <v>70</v>
      </c>
      <c r="I221" s="77">
        <f t="shared" si="35"/>
        <v>20</v>
      </c>
      <c r="J221" s="52" t="str">
        <f t="shared" si="36"/>
        <v>NO</v>
      </c>
    </row>
    <row r="222" spans="1:14" ht="26.4">
      <c r="A222" s="51" t="s">
        <v>131</v>
      </c>
      <c r="B222" s="79">
        <f t="shared" si="32"/>
        <v>20</v>
      </c>
      <c r="C222" s="51" t="s">
        <v>129</v>
      </c>
      <c r="D222" s="51" t="str">
        <f>'03_CPM_Obra_Gruesa'!D153</f>
        <v>Estructura metálica y viga reticulada</v>
      </c>
      <c r="E222" s="76">
        <f>MAX(F220)</f>
        <v>38</v>
      </c>
      <c r="F222" s="76">
        <f t="shared" si="33"/>
        <v>58</v>
      </c>
      <c r="G222" s="76">
        <f t="shared" si="34"/>
        <v>38</v>
      </c>
      <c r="H222" s="76">
        <f>MIN(G223)</f>
        <v>58</v>
      </c>
      <c r="I222" s="76">
        <f t="shared" si="35"/>
        <v>0</v>
      </c>
      <c r="J222" s="51" t="str">
        <f t="shared" si="36"/>
        <v>SÍ</v>
      </c>
    </row>
    <row r="223" spans="1:14">
      <c r="A223" s="52" t="s">
        <v>132</v>
      </c>
      <c r="B223" s="78">
        <f t="shared" si="32"/>
        <v>12</v>
      </c>
      <c r="C223" s="52" t="s">
        <v>131</v>
      </c>
      <c r="D223" s="52" t="str">
        <f>'03_CPM_Obra_Gruesa'!D154</f>
        <v>Cubierta y hojalatería</v>
      </c>
      <c r="E223" s="77">
        <f>MAX(F222)</f>
        <v>58</v>
      </c>
      <c r="F223" s="77">
        <f t="shared" si="33"/>
        <v>70</v>
      </c>
      <c r="G223" s="77">
        <f t="shared" si="34"/>
        <v>58</v>
      </c>
      <c r="H223" s="77">
        <f>F225</f>
        <v>70</v>
      </c>
      <c r="I223" s="77">
        <f t="shared" si="35"/>
        <v>0</v>
      </c>
      <c r="J223" s="52" t="str">
        <f t="shared" si="36"/>
        <v>SÍ</v>
      </c>
    </row>
    <row r="224" spans="1:14" ht="26.4">
      <c r="A224" s="51" t="s">
        <v>133</v>
      </c>
      <c r="B224" s="79">
        <f t="shared" si="32"/>
        <v>18</v>
      </c>
      <c r="C224" s="51" t="s">
        <v>129</v>
      </c>
      <c r="D224" s="51" t="str">
        <f>'03_CPM_Obra_Gruesa'!D155</f>
        <v>Muros y tabiques Metalcon</v>
      </c>
      <c r="E224" s="76">
        <f>MAX(F220)</f>
        <v>38</v>
      </c>
      <c r="F224" s="76">
        <f t="shared" si="33"/>
        <v>56</v>
      </c>
      <c r="G224" s="76">
        <f t="shared" si="34"/>
        <v>52</v>
      </c>
      <c r="H224" s="76">
        <f>F225</f>
        <v>70</v>
      </c>
      <c r="I224" s="76">
        <f t="shared" si="35"/>
        <v>14</v>
      </c>
      <c r="J224" s="51" t="str">
        <f t="shared" si="36"/>
        <v>NO</v>
      </c>
    </row>
    <row r="225" spans="1:14">
      <c r="A225" s="52"/>
      <c r="B225" s="78"/>
      <c r="C225" s="52"/>
      <c r="D225" s="52" t="s">
        <v>399</v>
      </c>
      <c r="E225" s="77"/>
      <c r="F225" s="77">
        <f>MAX(F217:F224)</f>
        <v>70</v>
      </c>
      <c r="G225" s="77"/>
      <c r="H225" s="77"/>
      <c r="I225" s="77"/>
      <c r="J225" s="52"/>
    </row>
    <row r="227" spans="1:14">
      <c r="A227" s="175" t="s">
        <v>400</v>
      </c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</row>
    <row r="229" spans="1:14">
      <c r="A229" s="192" t="str">
        <f>A217&amp;" | d="&amp;TEXT(B217,"0.00")</f>
        <v>D | d=011</v>
      </c>
      <c r="B229" s="192"/>
      <c r="D229" s="192" t="str">
        <f>A218&amp;" | d="&amp;TEXT(B218,"0.00")</f>
        <v>E | d=009</v>
      </c>
      <c r="E229" s="192"/>
      <c r="G229" s="192" t="str">
        <f>A219&amp;" | d="&amp;TEXT(B219,"0.00")</f>
        <v>F | d=005</v>
      </c>
      <c r="H229" s="192"/>
      <c r="J229" s="192" t="str">
        <f>A220&amp;" | d="&amp;TEXT(B220,"0.00")</f>
        <v>G | d=013</v>
      </c>
      <c r="K229" s="192"/>
    </row>
    <row r="230" spans="1:14">
      <c r="A230" s="192" t="str">
        <f>"IT "&amp;TEXT(E217,"0.00")&amp;" | FT "&amp;TEXT(F217,"0.00")</f>
        <v>IT 000 | FT 011</v>
      </c>
      <c r="B230" s="192"/>
      <c r="C230" t="s">
        <v>401</v>
      </c>
      <c r="D230" s="192" t="str">
        <f>"IT "&amp;TEXT(E218,"0.00")&amp;" | FT "&amp;TEXT(F218,"0.00")</f>
        <v>IT 011 | FT 020</v>
      </c>
      <c r="E230" s="192"/>
      <c r="F230" t="s">
        <v>401</v>
      </c>
      <c r="G230" s="192" t="str">
        <f>"IT "&amp;TEXT(E219,"0.00")&amp;" | FT "&amp;TEXT(F219,"0.00")</f>
        <v>IT 020 | FT 025</v>
      </c>
      <c r="H230" s="192"/>
      <c r="I230" t="s">
        <v>401</v>
      </c>
      <c r="J230" s="192" t="str">
        <f>"IT "&amp;TEXT(E220,"0.00")&amp;" | FT "&amp;TEXT(F220,"0.00")</f>
        <v>IT 025 | FT 038</v>
      </c>
      <c r="K230" s="192"/>
    </row>
    <row r="231" spans="1:14">
      <c r="A231" s="192" t="str">
        <f>"ITa "&amp;TEXT(G217,"0.00")&amp;" | FTa "&amp;TEXT(H217,"0.00")</f>
        <v>ITa 000 | FTa 011</v>
      </c>
      <c r="B231" s="192"/>
      <c r="D231" s="192" t="str">
        <f>"ITa "&amp;TEXT(G218,"0.00")&amp;" | FTa "&amp;TEXT(H218,"0.00")</f>
        <v>ITa 011 | FTa 020</v>
      </c>
      <c r="E231" s="192"/>
      <c r="G231" s="192" t="str">
        <f>"ITa "&amp;TEXT(G219,"0.00")&amp;" | FTa "&amp;TEXT(H219,"0.00")</f>
        <v>ITa 020 | FTa 025</v>
      </c>
      <c r="H231" s="192"/>
      <c r="J231" s="192" t="str">
        <f>"ITa "&amp;TEXT(G220,"0.00")&amp;" | FTa "&amp;TEXT(H220,"0.00")</f>
        <v>ITa 025 | FTa 038</v>
      </c>
      <c r="K231" s="192"/>
    </row>
    <row r="232" spans="1:14">
      <c r="A232" s="192" t="str">
        <f>"Holgura "&amp;TEXT(I217,"0.00")</f>
        <v>Holgura 000</v>
      </c>
      <c r="B232" s="192"/>
      <c r="D232" s="192" t="str">
        <f>"Holgura "&amp;TEXT(I218,"0.00")</f>
        <v>Holgura 000</v>
      </c>
      <c r="E232" s="192"/>
      <c r="G232" s="192" t="str">
        <f>"Holgura "&amp;TEXT(I219,"0.00")</f>
        <v>Holgura 000</v>
      </c>
      <c r="H232" s="192"/>
      <c r="J232" s="192" t="str">
        <f>"Holgura "&amp;TEXT(I220,"0.00")</f>
        <v>Holgura 000</v>
      </c>
      <c r="K232" s="192"/>
    </row>
    <row r="234" spans="1:14">
      <c r="J234" t="s">
        <v>402</v>
      </c>
    </row>
    <row r="236" spans="1:14">
      <c r="D236" s="192" t="str">
        <f>A223&amp;" | d="&amp;TEXT(B223,"0.00")</f>
        <v>J | d=012</v>
      </c>
      <c r="E236" s="192"/>
      <c r="G236" s="192" t="str">
        <f>A222&amp;" | d="&amp;TEXT(B222,"0.00")</f>
        <v>I | d=020</v>
      </c>
      <c r="H236" s="192"/>
      <c r="M236" s="192" t="str">
        <f>A221&amp;" | d="&amp;TEXT(B221,"0.00")</f>
        <v>H | d=012</v>
      </c>
      <c r="N236" s="192"/>
    </row>
    <row r="237" spans="1:14">
      <c r="D237" s="192" t="str">
        <f>"IT "&amp;TEXT(E223,"0.00")&amp;" | FT "&amp;TEXT(F223,"0.00")</f>
        <v>IT 058 | FT 070</v>
      </c>
      <c r="E237" s="192"/>
      <c r="F237" t="s">
        <v>403</v>
      </c>
      <c r="G237" s="192" t="str">
        <f>"IT "&amp;TEXT(E222,"0.00")&amp;" | FT "&amp;TEXT(F222,"0.00")</f>
        <v>IT 038 | FT 058</v>
      </c>
      <c r="H237" s="192"/>
      <c r="M237" s="192" t="str">
        <f>"IT "&amp;TEXT(E221,"0.00")&amp;" | FT "&amp;TEXT(F221,"0.00")</f>
        <v>IT 038 | FT 050</v>
      </c>
      <c r="N237" s="192"/>
    </row>
    <row r="238" spans="1:14">
      <c r="D238" s="192" t="str">
        <f>"ITa "&amp;TEXT(G223,"0.00")&amp;" | FTa "&amp;TEXT(H223,"0.00")</f>
        <v>ITa 058 | FTa 070</v>
      </c>
      <c r="E238" s="192"/>
      <c r="G238" s="192" t="str">
        <f>"ITa "&amp;TEXT(G222,"0.00")&amp;" | FTa "&amp;TEXT(H222,"0.00")</f>
        <v>ITa 038 | FTa 058</v>
      </c>
      <c r="H238" s="192"/>
      <c r="M238" s="192" t="str">
        <f>"ITa "&amp;TEXT(G221,"0.00")&amp;" | FTa "&amp;TEXT(H221,"0.00")</f>
        <v>ITa 058 | FTa 070</v>
      </c>
      <c r="N238" s="192"/>
    </row>
    <row r="239" spans="1:14">
      <c r="D239" s="192" t="str">
        <f>"Holgura "&amp;TEXT(I223,"0.00")</f>
        <v>Holgura 000</v>
      </c>
      <c r="E239" s="192"/>
      <c r="G239" s="192" t="str">
        <f>"Holgura "&amp;TEXT(I222,"0.00")</f>
        <v>Holgura 000</v>
      </c>
      <c r="H239" s="192"/>
      <c r="M239" s="192" t="str">
        <f>"Holgura "&amp;TEXT(I221,"0.00")</f>
        <v>Holgura 020</v>
      </c>
      <c r="N239" s="192"/>
    </row>
    <row r="242" spans="1:14">
      <c r="D242" t="s">
        <v>404</v>
      </c>
      <c r="M242" t="s">
        <v>405</v>
      </c>
    </row>
    <row r="243" spans="1:14">
      <c r="J243" s="192" t="str">
        <f>A224&amp;" | d="&amp;TEXT(B224,"0.00")</f>
        <v>K | d=018</v>
      </c>
      <c r="K243" s="192"/>
    </row>
    <row r="244" spans="1:14">
      <c r="J244" s="192" t="str">
        <f>"IT "&amp;TEXT(E224,"0.00")&amp;" | FT "&amp;TEXT(F224,"0.00")</f>
        <v>IT 038 | FT 056</v>
      </c>
      <c r="K244" s="192"/>
    </row>
    <row r="245" spans="1:14">
      <c r="J245" s="192" t="str">
        <f>"ITa "&amp;TEXT(G224,"0.00")&amp;" | FTa "&amp;TEXT(H224,"0.00")</f>
        <v>ITa 052 | FTa 070</v>
      </c>
      <c r="K245" s="192"/>
    </row>
    <row r="246" spans="1:14">
      <c r="J246" s="192" t="str">
        <f>"Holgura "&amp;TEXT(I224,"0.00")</f>
        <v>Holgura 014</v>
      </c>
      <c r="K246" s="192"/>
    </row>
    <row r="248" spans="1:14">
      <c r="J248" t="s">
        <v>406</v>
      </c>
    </row>
    <row r="250" spans="1:14">
      <c r="A250" s="168" t="s">
        <v>407</v>
      </c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</row>
  </sheetData>
  <mergeCells count="62">
    <mergeCell ref="A137:L137"/>
    <mergeCell ref="J244:K244"/>
    <mergeCell ref="J245:K245"/>
    <mergeCell ref="J246:K246"/>
    <mergeCell ref="A250:N250"/>
    <mergeCell ref="D236:E236"/>
    <mergeCell ref="D237:E237"/>
    <mergeCell ref="D238:E238"/>
    <mergeCell ref="D239:E239"/>
    <mergeCell ref="J243:K243"/>
    <mergeCell ref="M236:N236"/>
    <mergeCell ref="M237:N237"/>
    <mergeCell ref="M238:N238"/>
    <mergeCell ref="M239:N239"/>
    <mergeCell ref="G236:H236"/>
    <mergeCell ref="G237:H237"/>
    <mergeCell ref="G238:H238"/>
    <mergeCell ref="G239:H239"/>
    <mergeCell ref="G231:H231"/>
    <mergeCell ref="G232:H232"/>
    <mergeCell ref="J229:K229"/>
    <mergeCell ref="J230:K230"/>
    <mergeCell ref="J231:K231"/>
    <mergeCell ref="J232:K232"/>
    <mergeCell ref="A231:B231"/>
    <mergeCell ref="A232:B232"/>
    <mergeCell ref="D229:E229"/>
    <mergeCell ref="D230:E230"/>
    <mergeCell ref="D231:E231"/>
    <mergeCell ref="D232:E232"/>
    <mergeCell ref="A213:N213"/>
    <mergeCell ref="A214:N214"/>
    <mergeCell ref="A227:N227"/>
    <mergeCell ref="A229:B229"/>
    <mergeCell ref="A230:B230"/>
    <mergeCell ref="G229:H229"/>
    <mergeCell ref="G230:H230"/>
    <mergeCell ref="P140:S140"/>
    <mergeCell ref="P141:S141"/>
    <mergeCell ref="P142:S142"/>
    <mergeCell ref="A169:N169"/>
    <mergeCell ref="A170:C170"/>
    <mergeCell ref="F170:N170"/>
    <mergeCell ref="A175:N175"/>
    <mergeCell ref="A206:N207"/>
    <mergeCell ref="A177:N178"/>
    <mergeCell ref="A180:N181"/>
    <mergeCell ref="A140:N140"/>
    <mergeCell ref="A141:N141"/>
    <mergeCell ref="A142:N142"/>
    <mergeCell ref="A171:C171"/>
    <mergeCell ref="A173:N173"/>
    <mergeCell ref="A51:L53"/>
    <mergeCell ref="A64:L64"/>
    <mergeCell ref="A65:L66"/>
    <mergeCell ref="A101:L101"/>
    <mergeCell ref="A102:L102"/>
    <mergeCell ref="A2:L2"/>
    <mergeCell ref="A3:L4"/>
    <mergeCell ref="A5:L6"/>
    <mergeCell ref="A7:L8"/>
    <mergeCell ref="A40:L40"/>
  </mergeCells>
  <conditionalFormatting sqref="A229:B232">
    <cfRule type="expression" dxfId="33" priority="4">
      <formula>ABS($I$78)&lt;0.00001</formula>
    </cfRule>
  </conditionalFormatting>
  <conditionalFormatting sqref="A217:J224">
    <cfRule type="expression" dxfId="32" priority="3">
      <formula>$J217="SÍ"</formula>
    </cfRule>
  </conditionalFormatting>
  <conditionalFormatting sqref="A42:L49">
    <cfRule type="expression" dxfId="31" priority="12">
      <formula>ABS($J42)&lt;0.0001</formula>
    </cfRule>
  </conditionalFormatting>
  <conditionalFormatting sqref="A104:L129">
    <cfRule type="expression" dxfId="30" priority="13">
      <formula>ABS($K104)&lt;0.0001</formula>
    </cfRule>
  </conditionalFormatting>
  <conditionalFormatting sqref="D229:E232">
    <cfRule type="expression" dxfId="29" priority="5">
      <formula>ABS($I$79)&lt;0.00001</formula>
    </cfRule>
  </conditionalFormatting>
  <conditionalFormatting sqref="D236:E239">
    <cfRule type="expression" dxfId="28" priority="10">
      <formula>ABS($I$84)&lt;0.00001</formula>
    </cfRule>
  </conditionalFormatting>
  <conditionalFormatting sqref="G229:H232">
    <cfRule type="expression" dxfId="27" priority="6">
      <formula>ABS($I$80)&lt;0.00001</formula>
    </cfRule>
  </conditionalFormatting>
  <conditionalFormatting sqref="G236:H239">
    <cfRule type="expression" dxfId="26" priority="9">
      <formula>ABS($I$83)&lt;0.00001</formula>
    </cfRule>
  </conditionalFormatting>
  <conditionalFormatting sqref="J229:K232">
    <cfRule type="expression" dxfId="25" priority="7">
      <formula>ABS($I$81)&lt;0.00001</formula>
    </cfRule>
  </conditionalFormatting>
  <conditionalFormatting sqref="J243:K246">
    <cfRule type="expression" dxfId="24" priority="11">
      <formula>ABS($I$85)&lt;0.00001</formula>
    </cfRule>
  </conditionalFormatting>
  <conditionalFormatting sqref="M144:M166">
    <cfRule type="expression" dxfId="23" priority="1">
      <formula>M144="SÍ"</formula>
    </cfRule>
    <cfRule type="expression" dxfId="22" priority="2">
      <formula>M144="NO"</formula>
    </cfRule>
  </conditionalFormatting>
  <conditionalFormatting sqref="M236:N239">
    <cfRule type="expression" dxfId="21" priority="8">
      <formula>ABS($I$82)&lt;0.00001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A2:R222"/>
  <sheetViews>
    <sheetView showGridLines="0" workbookViewId="0"/>
  </sheetViews>
  <sheetFormatPr baseColWidth="10" defaultColWidth="8.796875" defaultRowHeight="13.8"/>
  <cols>
    <col min="1" max="1" width="15" customWidth="1"/>
    <col min="2" max="2" width="10" customWidth="1"/>
    <col min="3" max="3" width="43" customWidth="1"/>
    <col min="4" max="4" width="19" customWidth="1"/>
    <col min="5" max="12" width="14" customWidth="1"/>
  </cols>
  <sheetData>
    <row r="2" spans="1:12" ht="31.95" customHeight="1">
      <c r="A2" s="176" t="s">
        <v>408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</row>
    <row r="3" spans="1:12" ht="24" customHeight="1">
      <c r="A3" s="177" t="s">
        <v>1393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</row>
    <row r="4" spans="1:12" ht="24" customHeight="1">
      <c r="A4" s="177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</row>
    <row r="5" spans="1:12" ht="24" customHeight="1">
      <c r="A5" s="177" t="s">
        <v>409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</row>
    <row r="6" spans="1:12" ht="24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</row>
    <row r="7" spans="1:12" ht="24" customHeight="1">
      <c r="A7" s="177" t="s">
        <v>311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</row>
    <row r="8" spans="1:12" ht="24" customHeight="1">
      <c r="A8" s="177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</row>
    <row r="10" spans="1:12" ht="24" customHeight="1"/>
    <row r="11" spans="1:12" ht="24" customHeight="1"/>
    <row r="12" spans="1:12" ht="24" customHeight="1"/>
    <row r="13" spans="1:12" ht="24" customHeight="1"/>
    <row r="14" spans="1:12" ht="24" customHeight="1"/>
    <row r="15" spans="1:12" ht="24" customHeight="1"/>
    <row r="16" spans="1:12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spans="1:12" ht="24" customHeight="1"/>
    <row r="50" spans="1:12" ht="24" customHeight="1"/>
    <row r="51" spans="1:12" ht="31.95" customHeight="1">
      <c r="A51" s="176" t="s">
        <v>410</v>
      </c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</row>
    <row r="52" spans="1:12" ht="43.95" customHeight="1">
      <c r="A52" s="140" t="s">
        <v>313</v>
      </c>
      <c r="B52" s="140" t="s">
        <v>314</v>
      </c>
      <c r="C52" s="140" t="s">
        <v>315</v>
      </c>
      <c r="D52" s="140" t="s">
        <v>316</v>
      </c>
      <c r="E52" s="140" t="s">
        <v>317</v>
      </c>
      <c r="F52" s="140" t="s">
        <v>318</v>
      </c>
      <c r="G52" s="140" t="s">
        <v>319</v>
      </c>
      <c r="H52" s="140" t="s">
        <v>320</v>
      </c>
      <c r="I52" s="140" t="s">
        <v>321</v>
      </c>
      <c r="J52" s="140" t="s">
        <v>322</v>
      </c>
      <c r="K52" s="140" t="s">
        <v>323</v>
      </c>
      <c r="L52" s="140" t="s">
        <v>324</v>
      </c>
    </row>
    <row r="53" spans="1:12" ht="42" customHeight="1">
      <c r="A53" s="139" t="str">
        <f>'04_PERT_Terminaciones'!A171</f>
        <v>Q</v>
      </c>
      <c r="B53" s="139" t="str">
        <f>'04_PERT_Terminaciones'!B171</f>
        <v>4.1</v>
      </c>
      <c r="C53" s="139" t="str">
        <f>'04_PERT_Terminaciones'!D171</f>
        <v>Revestimientos interiores</v>
      </c>
      <c r="D53" s="139" t="s">
        <v>325</v>
      </c>
      <c r="E53" s="142">
        <f>'04_PERT_Terminaciones'!I171</f>
        <v>16.666666666666668</v>
      </c>
      <c r="F53" s="142">
        <f>0</f>
        <v>0</v>
      </c>
      <c r="G53" s="142">
        <f t="shared" ref="G53:G58" si="0">F53+E53</f>
        <v>16.666666666666668</v>
      </c>
      <c r="H53" s="142">
        <f t="shared" ref="H53:H58" si="1">I53-E53</f>
        <v>0</v>
      </c>
      <c r="I53" s="142">
        <f>MIN(H54,H55)</f>
        <v>16.666666666666668</v>
      </c>
      <c r="J53" s="142">
        <f t="shared" ref="J53:J58" si="2">H53-F53</f>
        <v>0</v>
      </c>
      <c r="K53" s="142">
        <f>MIN(F54,F55)-G53</f>
        <v>0</v>
      </c>
      <c r="L53" s="141" t="str">
        <f t="shared" ref="L53:L58" si="3">IF(ABS(J53)&lt;0.0001,"SÍ","NO")</f>
        <v>SÍ</v>
      </c>
    </row>
    <row r="54" spans="1:12" ht="42" customHeight="1">
      <c r="A54" s="139" t="str">
        <f>'04_PERT_Terminaciones'!A172</f>
        <v>R</v>
      </c>
      <c r="B54" s="139" t="str">
        <f>'04_PERT_Terminaciones'!B172</f>
        <v>4.2</v>
      </c>
      <c r="C54" s="139" t="str">
        <f>'04_PERT_Terminaciones'!D172</f>
        <v>Cielos y elementos complementarios</v>
      </c>
      <c r="D54" s="139" t="s">
        <v>139</v>
      </c>
      <c r="E54" s="142">
        <f>'04_PERT_Terminaciones'!I172</f>
        <v>12.5</v>
      </c>
      <c r="F54" s="142">
        <f>MAX(G53)</f>
        <v>16.666666666666668</v>
      </c>
      <c r="G54" s="142">
        <f t="shared" si="0"/>
        <v>29.166666666666668</v>
      </c>
      <c r="H54" s="142">
        <f t="shared" si="1"/>
        <v>16.666666666666668</v>
      </c>
      <c r="I54" s="142">
        <f>MIN(H56)</f>
        <v>29.166666666666668</v>
      </c>
      <c r="J54" s="142">
        <f t="shared" si="2"/>
        <v>0</v>
      </c>
      <c r="K54" s="142">
        <f>MIN(F56)-G54</f>
        <v>0</v>
      </c>
      <c r="L54" s="141" t="str">
        <f t="shared" si="3"/>
        <v>SÍ</v>
      </c>
    </row>
    <row r="55" spans="1:12" ht="42" customHeight="1">
      <c r="A55" s="139" t="str">
        <f>'04_PERT_Terminaciones'!A173</f>
        <v>S</v>
      </c>
      <c r="B55" s="139" t="str">
        <f>'04_PERT_Terminaciones'!B173</f>
        <v>4.3</v>
      </c>
      <c r="C55" s="139" t="str">
        <f>'04_PERT_Terminaciones'!D173</f>
        <v>Pavimentos</v>
      </c>
      <c r="D55" s="139" t="s">
        <v>139</v>
      </c>
      <c r="E55" s="142">
        <f>'04_PERT_Terminaciones'!I173</f>
        <v>10.5</v>
      </c>
      <c r="F55" s="142">
        <f>MAX(G53)</f>
        <v>16.666666666666668</v>
      </c>
      <c r="G55" s="142">
        <f t="shared" si="0"/>
        <v>27.166666666666668</v>
      </c>
      <c r="H55" s="142">
        <f t="shared" si="1"/>
        <v>18.666666666666668</v>
      </c>
      <c r="I55" s="142">
        <f>MIN(H56)</f>
        <v>29.166666666666668</v>
      </c>
      <c r="J55" s="142">
        <f t="shared" si="2"/>
        <v>2</v>
      </c>
      <c r="K55" s="142">
        <f>MIN(F56)-G55</f>
        <v>2</v>
      </c>
      <c r="L55" s="141" t="str">
        <f t="shared" si="3"/>
        <v>NO</v>
      </c>
    </row>
    <row r="56" spans="1:12" ht="42" customHeight="1">
      <c r="A56" s="139" t="str">
        <f>'04_PERT_Terminaciones'!A174</f>
        <v>T</v>
      </c>
      <c r="B56" s="139" t="str">
        <f>'04_PERT_Terminaciones'!B174</f>
        <v>4.4</v>
      </c>
      <c r="C56" s="139" t="str">
        <f>'04_PERT_Terminaciones'!D174</f>
        <v>Pinturas interiores y exteriores</v>
      </c>
      <c r="D56" s="139" t="s">
        <v>377</v>
      </c>
      <c r="E56" s="142">
        <f>'04_PERT_Terminaciones'!I174</f>
        <v>20.833333333333332</v>
      </c>
      <c r="F56" s="142">
        <f>MAX(G54,G55)</f>
        <v>29.166666666666668</v>
      </c>
      <c r="G56" s="142">
        <f t="shared" si="0"/>
        <v>50</v>
      </c>
      <c r="H56" s="142">
        <f t="shared" si="1"/>
        <v>29.166666666666668</v>
      </c>
      <c r="I56" s="142">
        <f>MIN(H58)</f>
        <v>50</v>
      </c>
      <c r="J56" s="142">
        <f t="shared" si="2"/>
        <v>0</v>
      </c>
      <c r="K56" s="142">
        <f>MIN(F58)-G56</f>
        <v>0</v>
      </c>
      <c r="L56" s="141" t="str">
        <f t="shared" si="3"/>
        <v>SÍ</v>
      </c>
    </row>
    <row r="57" spans="1:12" ht="42" customHeight="1">
      <c r="A57" s="139" t="str">
        <f>'04_PERT_Terminaciones'!A175</f>
        <v>U</v>
      </c>
      <c r="B57" s="139" t="str">
        <f>'04_PERT_Terminaciones'!B175</f>
        <v>4.5</v>
      </c>
      <c r="C57" s="139" t="str">
        <f>'04_PERT_Terminaciones'!D175</f>
        <v>Puertas, ventanas y quincallería</v>
      </c>
      <c r="D57" s="139" t="s">
        <v>325</v>
      </c>
      <c r="E57" s="142">
        <f>'04_PERT_Terminaciones'!I175</f>
        <v>16.666666666666668</v>
      </c>
      <c r="F57" s="142">
        <f>0</f>
        <v>0</v>
      </c>
      <c r="G57" s="142">
        <f t="shared" si="0"/>
        <v>16.666666666666668</v>
      </c>
      <c r="H57" s="142">
        <f t="shared" si="1"/>
        <v>33.333333333333329</v>
      </c>
      <c r="I57" s="142">
        <f>MIN(H58)</f>
        <v>50</v>
      </c>
      <c r="J57" s="142">
        <f t="shared" si="2"/>
        <v>33.333333333333329</v>
      </c>
      <c r="K57" s="142">
        <f>MIN(F58)-G57</f>
        <v>33.333333333333329</v>
      </c>
      <c r="L57" s="141" t="str">
        <f t="shared" si="3"/>
        <v>NO</v>
      </c>
    </row>
    <row r="58" spans="1:12" ht="42" customHeight="1">
      <c r="A58" s="139" t="str">
        <f>'04_PERT_Terminaciones'!A176</f>
        <v>V</v>
      </c>
      <c r="B58" s="139" t="str">
        <f>'04_PERT_Terminaciones'!B176</f>
        <v>4.6</v>
      </c>
      <c r="C58" s="139" t="str">
        <f>'04_PERT_Terminaciones'!D176</f>
        <v>Limpieza, remates y entrega</v>
      </c>
      <c r="D58" s="139" t="s">
        <v>411</v>
      </c>
      <c r="E58" s="142">
        <f>'04_PERT_Terminaciones'!I176</f>
        <v>7.5</v>
      </c>
      <c r="F58" s="142">
        <f>MAX(G56,G57)</f>
        <v>50</v>
      </c>
      <c r="G58" s="142">
        <f t="shared" si="0"/>
        <v>57.5</v>
      </c>
      <c r="H58" s="142">
        <f t="shared" si="1"/>
        <v>50</v>
      </c>
      <c r="I58" s="142">
        <f>MAX(G53:G58)</f>
        <v>57.5</v>
      </c>
      <c r="J58" s="142">
        <f t="shared" si="2"/>
        <v>0</v>
      </c>
      <c r="K58" s="142">
        <f>MAX(G53:G58)-G58</f>
        <v>0</v>
      </c>
      <c r="L58" s="141" t="str">
        <f t="shared" si="3"/>
        <v>SÍ</v>
      </c>
    </row>
    <row r="59" spans="1:12" ht="24" customHeight="1"/>
    <row r="60" spans="1:12" ht="24" customHeight="1">
      <c r="A60" s="177" t="s">
        <v>326</v>
      </c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</row>
    <row r="61" spans="1:12" ht="24" customHeight="1">
      <c r="A61" s="177"/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</row>
    <row r="62" spans="1:12" ht="24" customHeight="1">
      <c r="A62" s="177"/>
      <c r="B62" s="177"/>
      <c r="C62" s="177"/>
      <c r="D62" s="177"/>
      <c r="E62" s="177"/>
      <c r="F62" s="177"/>
      <c r="G62" s="177"/>
      <c r="H62" s="177"/>
      <c r="I62" s="177"/>
      <c r="J62" s="177"/>
      <c r="K62" s="177"/>
      <c r="L62" s="177"/>
    </row>
    <row r="63" spans="1:12" ht="24" customHeight="1"/>
    <row r="64" spans="1:12" ht="31.95" customHeight="1">
      <c r="A64" s="176" t="s">
        <v>412</v>
      </c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</row>
    <row r="65" spans="1:12" ht="24" customHeight="1">
      <c r="A65" s="177" t="s">
        <v>413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</row>
    <row r="66" spans="1:12" ht="24" customHeight="1">
      <c r="A66" s="177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</row>
    <row r="68" spans="1:12" ht="24" customHeight="1"/>
    <row r="69" spans="1:12" ht="24" customHeight="1"/>
    <row r="70" spans="1:12" ht="24" customHeight="1"/>
    <row r="71" spans="1:12" ht="24" customHeight="1"/>
    <row r="72" spans="1:12" ht="24" customHeight="1"/>
    <row r="73" spans="1:12" ht="24" customHeight="1"/>
    <row r="74" spans="1:12" ht="24" customHeight="1"/>
    <row r="75" spans="1:12" ht="24" customHeight="1"/>
    <row r="76" spans="1:12" ht="24" customHeight="1"/>
    <row r="77" spans="1:12" ht="24" customHeight="1"/>
    <row r="78" spans="1:12" ht="24" customHeight="1"/>
    <row r="79" spans="1:12" ht="24" customHeight="1"/>
    <row r="80" spans="1:12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spans="1:12" ht="24" customHeight="1"/>
    <row r="98" spans="1:12" ht="24" customHeight="1"/>
    <row r="99" spans="1:12" ht="24" customHeight="1"/>
    <row r="100" spans="1:12" ht="24" customHeight="1"/>
    <row r="101" spans="1:12" ht="31.95" customHeight="1">
      <c r="A101" s="176" t="s">
        <v>329</v>
      </c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</row>
    <row r="102" spans="1:12" ht="24" customHeight="1">
      <c r="A102" s="177" t="s">
        <v>330</v>
      </c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</row>
    <row r="103" spans="1:12" ht="48" customHeight="1">
      <c r="A103" s="140" t="s">
        <v>331</v>
      </c>
      <c r="B103" s="140" t="s">
        <v>313</v>
      </c>
      <c r="C103" s="140" t="s">
        <v>332</v>
      </c>
      <c r="D103" s="140" t="s">
        <v>58</v>
      </c>
      <c r="E103" s="140" t="s">
        <v>333</v>
      </c>
      <c r="F103" s="140" t="s">
        <v>334</v>
      </c>
      <c r="G103" s="140" t="s">
        <v>335</v>
      </c>
      <c r="H103" s="140" t="s">
        <v>336</v>
      </c>
      <c r="I103" s="140" t="s">
        <v>337</v>
      </c>
      <c r="J103" s="140" t="s">
        <v>338</v>
      </c>
      <c r="K103" s="140" t="s">
        <v>339</v>
      </c>
      <c r="L103" s="140" t="s">
        <v>340</v>
      </c>
    </row>
    <row r="104" spans="1:12" ht="42" customHeight="1">
      <c r="A104" s="139" t="str">
        <f>'06_Presupuesto'!A205</f>
        <v>B.2.1.1</v>
      </c>
      <c r="B104" s="139" t="str">
        <f>'06_Presupuesto'!B205</f>
        <v>Q</v>
      </c>
      <c r="C104" s="139" t="str">
        <f>'06_Presupuesto'!C205</f>
        <v>Aislante Térmico Para Muros</v>
      </c>
      <c r="D104" s="139" t="str">
        <f>'06_Presupuesto'!D205</f>
        <v>M2</v>
      </c>
      <c r="E104" s="142">
        <f>'06_Presupuesto'!E205</f>
        <v>236</v>
      </c>
      <c r="F104" s="142">
        <f t="shared" ref="F104:K106" si="4">E53</f>
        <v>16.666666666666668</v>
      </c>
      <c r="G104" s="142">
        <f t="shared" si="4"/>
        <v>0</v>
      </c>
      <c r="H104" s="142">
        <f t="shared" si="4"/>
        <v>16.666666666666668</v>
      </c>
      <c r="I104" s="142">
        <f t="shared" si="4"/>
        <v>0</v>
      </c>
      <c r="J104" s="142">
        <f t="shared" si="4"/>
        <v>16.666666666666668</v>
      </c>
      <c r="K104" s="142">
        <f t="shared" si="4"/>
        <v>0</v>
      </c>
      <c r="L104" s="139" t="str">
        <f>L53</f>
        <v>SÍ</v>
      </c>
    </row>
    <row r="105" spans="1:12" ht="42" customHeight="1">
      <c r="A105" s="139" t="str">
        <f>'06_Presupuesto'!A206</f>
        <v>B.2.1.2</v>
      </c>
      <c r="B105" s="139" t="str">
        <f>'06_Presupuesto'!B206</f>
        <v>R</v>
      </c>
      <c r="C105" s="139" t="str">
        <f>'06_Presupuesto'!C206</f>
        <v>Aislante Térmico Para Cielo</v>
      </c>
      <c r="D105" s="139" t="str">
        <f>'06_Presupuesto'!D206</f>
        <v>M2</v>
      </c>
      <c r="E105" s="142">
        <f>'06_Presupuesto'!E206</f>
        <v>78.61</v>
      </c>
      <c r="F105" s="142">
        <f t="shared" si="4"/>
        <v>12.5</v>
      </c>
      <c r="G105" s="142">
        <f t="shared" si="4"/>
        <v>16.666666666666668</v>
      </c>
      <c r="H105" s="142">
        <f t="shared" si="4"/>
        <v>29.166666666666668</v>
      </c>
      <c r="I105" s="142">
        <f t="shared" si="4"/>
        <v>16.666666666666668</v>
      </c>
      <c r="J105" s="142">
        <f t="shared" si="4"/>
        <v>29.166666666666668</v>
      </c>
      <c r="K105" s="142">
        <f t="shared" si="4"/>
        <v>0</v>
      </c>
      <c r="L105" s="139" t="str">
        <f>L54</f>
        <v>SÍ</v>
      </c>
    </row>
    <row r="106" spans="1:12" ht="42" customHeight="1">
      <c r="A106" s="139" t="str">
        <f>'06_Presupuesto'!A207</f>
        <v>B.2.1.3</v>
      </c>
      <c r="B106" s="139" t="str">
        <f>'06_Presupuesto'!B207</f>
        <v>S</v>
      </c>
      <c r="C106" s="139" t="str">
        <f>'06_Presupuesto'!C207</f>
        <v>Impermeabilización Bajo Pavimentos</v>
      </c>
      <c r="D106" s="139" t="str">
        <f>'06_Presupuesto'!D207</f>
        <v>M2</v>
      </c>
      <c r="E106" s="142">
        <f>'06_Presupuesto'!E207</f>
        <v>85</v>
      </c>
      <c r="F106" s="142">
        <f t="shared" si="4"/>
        <v>10.5</v>
      </c>
      <c r="G106" s="142">
        <f t="shared" si="4"/>
        <v>16.666666666666668</v>
      </c>
      <c r="H106" s="142">
        <f t="shared" si="4"/>
        <v>27.166666666666668</v>
      </c>
      <c r="I106" s="142">
        <f t="shared" si="4"/>
        <v>18.666666666666668</v>
      </c>
      <c r="J106" s="142">
        <f t="shared" si="4"/>
        <v>29.166666666666668</v>
      </c>
      <c r="K106" s="142">
        <f t="shared" si="4"/>
        <v>2</v>
      </c>
      <c r="L106" s="139" t="str">
        <f>L55</f>
        <v>NO</v>
      </c>
    </row>
    <row r="107" spans="1:12" ht="42" customHeight="1">
      <c r="A107" s="139" t="str">
        <f>'06_Presupuesto'!A208</f>
        <v>B.2.2/a)</v>
      </c>
      <c r="B107" s="139" t="str">
        <f>'06_Presupuesto'!B208</f>
        <v>R</v>
      </c>
      <c r="C107" s="139" t="str">
        <f>'06_Presupuesto'!C208</f>
        <v>Yeso Cartón RH</v>
      </c>
      <c r="D107" s="139" t="str">
        <f>'06_Presupuesto'!D208</f>
        <v>M2</v>
      </c>
      <c r="E107" s="142">
        <f>'06_Presupuesto'!E208</f>
        <v>34</v>
      </c>
      <c r="F107" s="142">
        <f t="shared" ref="F107:K107" si="5">E54</f>
        <v>12.5</v>
      </c>
      <c r="G107" s="142">
        <f t="shared" si="5"/>
        <v>16.666666666666668</v>
      </c>
      <c r="H107" s="142">
        <f t="shared" si="5"/>
        <v>29.166666666666668</v>
      </c>
      <c r="I107" s="142">
        <f t="shared" si="5"/>
        <v>16.666666666666668</v>
      </c>
      <c r="J107" s="142">
        <f t="shared" si="5"/>
        <v>29.166666666666668</v>
      </c>
      <c r="K107" s="142">
        <f t="shared" si="5"/>
        <v>0</v>
      </c>
      <c r="L107" s="139" t="str">
        <f>L54</f>
        <v>SÍ</v>
      </c>
    </row>
    <row r="108" spans="1:12" ht="42" customHeight="1">
      <c r="A108" s="139" t="str">
        <f>'06_Presupuesto'!A209</f>
        <v>B.2.3/a)</v>
      </c>
      <c r="B108" s="139" t="str">
        <f>'06_Presupuesto'!B209</f>
        <v>R</v>
      </c>
      <c r="C108" s="139" t="str">
        <f>'06_Presupuesto'!C209</f>
        <v>Yeso Cartón</v>
      </c>
      <c r="D108" s="139" t="str">
        <f>'06_Presupuesto'!D209</f>
        <v>M2</v>
      </c>
      <c r="E108" s="142">
        <f>'06_Presupuesto'!E209</f>
        <v>50</v>
      </c>
      <c r="F108" s="142">
        <f t="shared" ref="F108:K108" si="6">E54</f>
        <v>12.5</v>
      </c>
      <c r="G108" s="142">
        <f t="shared" si="6"/>
        <v>16.666666666666668</v>
      </c>
      <c r="H108" s="142">
        <f t="shared" si="6"/>
        <v>29.166666666666668</v>
      </c>
      <c r="I108" s="142">
        <f t="shared" si="6"/>
        <v>16.666666666666668</v>
      </c>
      <c r="J108" s="142">
        <f t="shared" si="6"/>
        <v>29.166666666666668</v>
      </c>
      <c r="K108" s="142">
        <f t="shared" si="6"/>
        <v>0</v>
      </c>
      <c r="L108" s="139" t="str">
        <f>L54</f>
        <v>SÍ</v>
      </c>
    </row>
    <row r="109" spans="1:12" ht="42" customHeight="1">
      <c r="A109" s="139" t="str">
        <f>'06_Presupuesto'!A214</f>
        <v>B.2.5.1</v>
      </c>
      <c r="B109" s="139" t="str">
        <f>'06_Presupuesto'!B214</f>
        <v>Q</v>
      </c>
      <c r="C109" s="139" t="str">
        <f>'06_Presupuesto'!C214</f>
        <v>Cerámicos Muros</v>
      </c>
      <c r="D109" s="139" t="str">
        <f>'06_Presupuesto'!D214</f>
        <v>M2</v>
      </c>
      <c r="E109" s="142">
        <f>'06_Presupuesto'!E214</f>
        <v>70</v>
      </c>
      <c r="F109" s="142">
        <f t="shared" ref="F109:K109" si="7">E53</f>
        <v>16.666666666666668</v>
      </c>
      <c r="G109" s="142">
        <f t="shared" si="7"/>
        <v>0</v>
      </c>
      <c r="H109" s="142">
        <f t="shared" si="7"/>
        <v>16.666666666666668</v>
      </c>
      <c r="I109" s="142">
        <f t="shared" si="7"/>
        <v>0</v>
      </c>
      <c r="J109" s="142">
        <f t="shared" si="7"/>
        <v>16.666666666666668</v>
      </c>
      <c r="K109" s="142">
        <f t="shared" si="7"/>
        <v>0</v>
      </c>
      <c r="L109" s="139" t="str">
        <f>L53</f>
        <v>SÍ</v>
      </c>
    </row>
    <row r="110" spans="1:12" ht="42" customHeight="1">
      <c r="A110" s="139" t="str">
        <f>'06_Presupuesto'!A215</f>
        <v>B.2.5.2</v>
      </c>
      <c r="B110" s="139" t="str">
        <f>'06_Presupuesto'!B215</f>
        <v>S</v>
      </c>
      <c r="C110" s="139" t="str">
        <f>'06_Presupuesto'!C215</f>
        <v>Cerámicos Pisos</v>
      </c>
      <c r="D110" s="139" t="str">
        <f>'06_Presupuesto'!D215</f>
        <v>M2</v>
      </c>
      <c r="E110" s="142">
        <f>'06_Presupuesto'!E215</f>
        <v>84</v>
      </c>
      <c r="F110" s="142">
        <f t="shared" ref="F110:K111" si="8">E55</f>
        <v>10.5</v>
      </c>
      <c r="G110" s="142">
        <f t="shared" si="8"/>
        <v>16.666666666666668</v>
      </c>
      <c r="H110" s="142">
        <f t="shared" si="8"/>
        <v>27.166666666666668</v>
      </c>
      <c r="I110" s="142">
        <f t="shared" si="8"/>
        <v>18.666666666666668</v>
      </c>
      <c r="J110" s="142">
        <f t="shared" si="8"/>
        <v>29.166666666666668</v>
      </c>
      <c r="K110" s="142">
        <f t="shared" si="8"/>
        <v>2</v>
      </c>
      <c r="L110" s="139" t="str">
        <f>L55</f>
        <v>NO</v>
      </c>
    </row>
    <row r="111" spans="1:12" ht="42" customHeight="1">
      <c r="A111" s="139" t="str">
        <f>'06_Presupuesto'!A216</f>
        <v>B.2.6.1</v>
      </c>
      <c r="B111" s="139" t="str">
        <f>'06_Presupuesto'!B216</f>
        <v>T</v>
      </c>
      <c r="C111" s="139" t="str">
        <f>'06_Presupuesto'!C216</f>
        <v>Pintura Puertas Exteriores Esmalte Sintético</v>
      </c>
      <c r="D111" s="139" t="str">
        <f>'06_Presupuesto'!D216</f>
        <v>M2</v>
      </c>
      <c r="E111" s="142">
        <f>'06_Presupuesto'!E216</f>
        <v>35</v>
      </c>
      <c r="F111" s="142">
        <f t="shared" si="8"/>
        <v>20.833333333333332</v>
      </c>
      <c r="G111" s="142">
        <f t="shared" si="8"/>
        <v>29.166666666666668</v>
      </c>
      <c r="H111" s="142">
        <f t="shared" si="8"/>
        <v>50</v>
      </c>
      <c r="I111" s="142">
        <f t="shared" si="8"/>
        <v>29.166666666666668</v>
      </c>
      <c r="J111" s="142">
        <f t="shared" si="8"/>
        <v>50</v>
      </c>
      <c r="K111" s="142">
        <f t="shared" si="8"/>
        <v>0</v>
      </c>
      <c r="L111" s="139" t="str">
        <f>L56</f>
        <v>SÍ</v>
      </c>
    </row>
    <row r="112" spans="1:12" ht="42" customHeight="1">
      <c r="A112" s="139" t="str">
        <f>'06_Presupuesto'!A217</f>
        <v>B.2.6.2</v>
      </c>
      <c r="B112" s="139" t="str">
        <f>'06_Presupuesto'!B217</f>
        <v>T</v>
      </c>
      <c r="C112" s="139" t="str">
        <f>'06_Presupuesto'!C217</f>
        <v>Pintura Interior</v>
      </c>
      <c r="D112" s="139" t="str">
        <f>'06_Presupuesto'!D217</f>
        <v>M2</v>
      </c>
      <c r="E112" s="142">
        <f>'06_Presupuesto'!E217</f>
        <v>250</v>
      </c>
      <c r="F112" s="142">
        <f t="shared" ref="F112:K113" si="9">E56</f>
        <v>20.833333333333332</v>
      </c>
      <c r="G112" s="142">
        <f t="shared" si="9"/>
        <v>29.166666666666668</v>
      </c>
      <c r="H112" s="142">
        <f t="shared" si="9"/>
        <v>50</v>
      </c>
      <c r="I112" s="142">
        <f t="shared" si="9"/>
        <v>29.166666666666668</v>
      </c>
      <c r="J112" s="142">
        <f t="shared" si="9"/>
        <v>50</v>
      </c>
      <c r="K112" s="142">
        <f t="shared" si="9"/>
        <v>0</v>
      </c>
      <c r="L112" s="139" t="str">
        <f>L56</f>
        <v>SÍ</v>
      </c>
    </row>
    <row r="113" spans="1:12" ht="42" customHeight="1">
      <c r="A113" s="139" t="str">
        <f>'06_Presupuesto'!A218</f>
        <v>B.2.7.1/a)</v>
      </c>
      <c r="B113" s="139" t="str">
        <f>'06_Presupuesto'!B218</f>
        <v>U</v>
      </c>
      <c r="C113" s="139" t="str">
        <f>'06_Presupuesto'!C218</f>
        <v>P1 / Madera Puertas</v>
      </c>
      <c r="D113" s="139" t="str">
        <f>'06_Presupuesto'!D218</f>
        <v>UNI</v>
      </c>
      <c r="E113" s="142">
        <f>'06_Presupuesto'!E218</f>
        <v>1</v>
      </c>
      <c r="F113" s="142">
        <f t="shared" si="9"/>
        <v>16.666666666666668</v>
      </c>
      <c r="G113" s="142">
        <f t="shared" si="9"/>
        <v>0</v>
      </c>
      <c r="H113" s="142">
        <f t="shared" si="9"/>
        <v>16.666666666666668</v>
      </c>
      <c r="I113" s="142">
        <f t="shared" si="9"/>
        <v>33.333333333333329</v>
      </c>
      <c r="J113" s="142">
        <f t="shared" si="9"/>
        <v>50</v>
      </c>
      <c r="K113" s="142">
        <f t="shared" si="9"/>
        <v>33.333333333333329</v>
      </c>
      <c r="L113" s="139" t="str">
        <f>L57</f>
        <v>NO</v>
      </c>
    </row>
    <row r="114" spans="1:12" ht="42" customHeight="1">
      <c r="A114" s="139" t="str">
        <f>'06_Presupuesto'!A219</f>
        <v>B.2.7.1/b)</v>
      </c>
      <c r="B114" s="139" t="str">
        <f>'06_Presupuesto'!B219</f>
        <v>U</v>
      </c>
      <c r="C114" s="139" t="str">
        <f>'06_Presupuesto'!C219</f>
        <v>P2 / Madera Puertas</v>
      </c>
      <c r="D114" s="139" t="str">
        <f>'06_Presupuesto'!D219</f>
        <v>UNI</v>
      </c>
      <c r="E114" s="142">
        <f>'06_Presupuesto'!E219</f>
        <v>2</v>
      </c>
      <c r="F114" s="142">
        <f t="shared" ref="F114:K114" si="10">E57</f>
        <v>16.666666666666668</v>
      </c>
      <c r="G114" s="142">
        <f t="shared" si="10"/>
        <v>0</v>
      </c>
      <c r="H114" s="142">
        <f t="shared" si="10"/>
        <v>16.666666666666668</v>
      </c>
      <c r="I114" s="142">
        <f t="shared" si="10"/>
        <v>33.333333333333329</v>
      </c>
      <c r="J114" s="142">
        <f t="shared" si="10"/>
        <v>50</v>
      </c>
      <c r="K114" s="142">
        <f t="shared" si="10"/>
        <v>33.333333333333329</v>
      </c>
      <c r="L114" s="139" t="str">
        <f>L57</f>
        <v>NO</v>
      </c>
    </row>
    <row r="115" spans="1:12" ht="42" customHeight="1">
      <c r="A115" s="139" t="str">
        <f>'06_Presupuesto'!A220</f>
        <v>B.2.7.1/c)</v>
      </c>
      <c r="B115" s="139" t="str">
        <f>'06_Presupuesto'!B220</f>
        <v>U</v>
      </c>
      <c r="C115" s="139" t="str">
        <f>'06_Presupuesto'!C220</f>
        <v>P3 / Madera Puertas</v>
      </c>
      <c r="D115" s="139" t="str">
        <f>'06_Presupuesto'!D220</f>
        <v>UNI</v>
      </c>
      <c r="E115" s="142">
        <f>'06_Presupuesto'!E220</f>
        <v>3</v>
      </c>
      <c r="F115" s="142">
        <f t="shared" ref="F115:K115" si="11">E57</f>
        <v>16.666666666666668</v>
      </c>
      <c r="G115" s="142">
        <f t="shared" si="11"/>
        <v>0</v>
      </c>
      <c r="H115" s="142">
        <f t="shared" si="11"/>
        <v>16.666666666666668</v>
      </c>
      <c r="I115" s="142">
        <f t="shared" si="11"/>
        <v>33.333333333333329</v>
      </c>
      <c r="J115" s="142">
        <f t="shared" si="11"/>
        <v>50</v>
      </c>
      <c r="K115" s="142">
        <f t="shared" si="11"/>
        <v>33.333333333333329</v>
      </c>
      <c r="L115" s="139" t="str">
        <f>L57</f>
        <v>NO</v>
      </c>
    </row>
    <row r="116" spans="1:12" ht="42" customHeight="1">
      <c r="A116" s="139" t="str">
        <f>'06_Presupuesto'!A221</f>
        <v>B.2.7.1/d)</v>
      </c>
      <c r="B116" s="139" t="str">
        <f>'06_Presupuesto'!B221</f>
        <v>U</v>
      </c>
      <c r="C116" s="139" t="str">
        <f>'06_Presupuesto'!C221</f>
        <v>P4 / Madera Puertas</v>
      </c>
      <c r="D116" s="139" t="str">
        <f>'06_Presupuesto'!D221</f>
        <v>UNI</v>
      </c>
      <c r="E116" s="142">
        <f>'06_Presupuesto'!E221</f>
        <v>1</v>
      </c>
      <c r="F116" s="142">
        <f t="shared" ref="F116:K116" si="12">E57</f>
        <v>16.666666666666668</v>
      </c>
      <c r="G116" s="142">
        <f t="shared" si="12"/>
        <v>0</v>
      </c>
      <c r="H116" s="142">
        <f t="shared" si="12"/>
        <v>16.666666666666668</v>
      </c>
      <c r="I116" s="142">
        <f t="shared" si="12"/>
        <v>33.333333333333329</v>
      </c>
      <c r="J116" s="142">
        <f t="shared" si="12"/>
        <v>50</v>
      </c>
      <c r="K116" s="142">
        <f t="shared" si="12"/>
        <v>33.333333333333329</v>
      </c>
      <c r="L116" s="139" t="str">
        <f>L57</f>
        <v>NO</v>
      </c>
    </row>
    <row r="117" spans="1:12" ht="42" customHeight="1">
      <c r="A117" s="139" t="str">
        <f>'06_Presupuesto'!A222</f>
        <v>B.2.7.2/a)</v>
      </c>
      <c r="B117" s="139" t="str">
        <f>'06_Presupuesto'!B222</f>
        <v>U</v>
      </c>
      <c r="C117" s="139" t="str">
        <f>'06_Presupuesto'!C222</f>
        <v>P1 / Marcos</v>
      </c>
      <c r="D117" s="139" t="str">
        <f>'06_Presupuesto'!D222</f>
        <v>ML</v>
      </c>
      <c r="E117" s="142">
        <f>'06_Presupuesto'!E222</f>
        <v>6</v>
      </c>
      <c r="F117" s="142">
        <f t="shared" ref="F117:K117" si="13">E57</f>
        <v>16.666666666666668</v>
      </c>
      <c r="G117" s="142">
        <f t="shared" si="13"/>
        <v>0</v>
      </c>
      <c r="H117" s="142">
        <f t="shared" si="13"/>
        <v>16.666666666666668</v>
      </c>
      <c r="I117" s="142">
        <f t="shared" si="13"/>
        <v>33.333333333333329</v>
      </c>
      <c r="J117" s="142">
        <f t="shared" si="13"/>
        <v>50</v>
      </c>
      <c r="K117" s="142">
        <f t="shared" si="13"/>
        <v>33.333333333333329</v>
      </c>
      <c r="L117" s="139" t="str">
        <f>L57</f>
        <v>NO</v>
      </c>
    </row>
    <row r="118" spans="1:12" ht="42" customHeight="1">
      <c r="A118" s="139" t="str">
        <f>'06_Presupuesto'!A223</f>
        <v>B.2.7.2/b)</v>
      </c>
      <c r="B118" s="139" t="str">
        <f>'06_Presupuesto'!B223</f>
        <v>U</v>
      </c>
      <c r="C118" s="139" t="str">
        <f>'06_Presupuesto'!C223</f>
        <v>P2 / Marcos</v>
      </c>
      <c r="D118" s="139" t="str">
        <f>'06_Presupuesto'!D223</f>
        <v>ML</v>
      </c>
      <c r="E118" s="142">
        <f>'06_Presupuesto'!E223</f>
        <v>10</v>
      </c>
      <c r="F118" s="142">
        <f t="shared" ref="F118:K118" si="14">E57</f>
        <v>16.666666666666668</v>
      </c>
      <c r="G118" s="142">
        <f t="shared" si="14"/>
        <v>0</v>
      </c>
      <c r="H118" s="142">
        <f t="shared" si="14"/>
        <v>16.666666666666668</v>
      </c>
      <c r="I118" s="142">
        <f t="shared" si="14"/>
        <v>33.333333333333329</v>
      </c>
      <c r="J118" s="142">
        <f t="shared" si="14"/>
        <v>50</v>
      </c>
      <c r="K118" s="142">
        <f t="shared" si="14"/>
        <v>33.333333333333329</v>
      </c>
      <c r="L118" s="139" t="str">
        <f>L57</f>
        <v>NO</v>
      </c>
    </row>
    <row r="119" spans="1:12" ht="42" customHeight="1">
      <c r="A119" s="139" t="str">
        <f>'06_Presupuesto'!A224</f>
        <v>B.2.7.2/c)</v>
      </c>
      <c r="B119" s="139" t="str">
        <f>'06_Presupuesto'!B224</f>
        <v>U</v>
      </c>
      <c r="C119" s="139" t="str">
        <f>'06_Presupuesto'!C224</f>
        <v>P3 / Marcos</v>
      </c>
      <c r="D119" s="139" t="str">
        <f>'06_Presupuesto'!D224</f>
        <v>ML</v>
      </c>
      <c r="E119" s="142">
        <f>'06_Presupuesto'!E224</f>
        <v>15</v>
      </c>
      <c r="F119" s="142">
        <f t="shared" ref="F119:K119" si="15">E57</f>
        <v>16.666666666666668</v>
      </c>
      <c r="G119" s="142">
        <f t="shared" si="15"/>
        <v>0</v>
      </c>
      <c r="H119" s="142">
        <f t="shared" si="15"/>
        <v>16.666666666666668</v>
      </c>
      <c r="I119" s="142">
        <f t="shared" si="15"/>
        <v>33.333333333333329</v>
      </c>
      <c r="J119" s="142">
        <f t="shared" si="15"/>
        <v>50</v>
      </c>
      <c r="K119" s="142">
        <f t="shared" si="15"/>
        <v>33.333333333333329</v>
      </c>
      <c r="L119" s="139" t="str">
        <f>L57</f>
        <v>NO</v>
      </c>
    </row>
    <row r="120" spans="1:12" ht="42" customHeight="1">
      <c r="A120" s="139" t="str">
        <f>'06_Presupuesto'!A225</f>
        <v>B.2.7.2/d)</v>
      </c>
      <c r="B120" s="139" t="str">
        <f>'06_Presupuesto'!B225</f>
        <v>U</v>
      </c>
      <c r="C120" s="139" t="str">
        <f>'06_Presupuesto'!C225</f>
        <v>P4 / Marcos</v>
      </c>
      <c r="D120" s="139" t="str">
        <f>'06_Presupuesto'!D225</f>
        <v>ML</v>
      </c>
      <c r="E120" s="142">
        <f>'06_Presupuesto'!E225</f>
        <v>5</v>
      </c>
      <c r="F120" s="142">
        <f t="shared" ref="F120:K120" si="16">E57</f>
        <v>16.666666666666668</v>
      </c>
      <c r="G120" s="142">
        <f t="shared" si="16"/>
        <v>0</v>
      </c>
      <c r="H120" s="142">
        <f t="shared" si="16"/>
        <v>16.666666666666668</v>
      </c>
      <c r="I120" s="142">
        <f t="shared" si="16"/>
        <v>33.333333333333329</v>
      </c>
      <c r="J120" s="142">
        <f t="shared" si="16"/>
        <v>50</v>
      </c>
      <c r="K120" s="142">
        <f t="shared" si="16"/>
        <v>33.333333333333329</v>
      </c>
      <c r="L120" s="139" t="str">
        <f>L57</f>
        <v>NO</v>
      </c>
    </row>
    <row r="121" spans="1:12" ht="42" customHeight="1">
      <c r="A121" s="139" t="str">
        <f>'06_Presupuesto'!A226</f>
        <v>B.2.8/a)</v>
      </c>
      <c r="B121" s="139" t="str">
        <f>'06_Presupuesto'!B226</f>
        <v>U</v>
      </c>
      <c r="C121" s="139" t="str">
        <f>'06_Presupuesto'!C226</f>
        <v>Bisagras</v>
      </c>
      <c r="D121" s="139" t="str">
        <f>'06_Presupuesto'!D226</f>
        <v>UNI</v>
      </c>
      <c r="E121" s="142">
        <f>'06_Presupuesto'!E226</f>
        <v>28</v>
      </c>
      <c r="F121" s="142">
        <f t="shared" ref="F121:K121" si="17">E57</f>
        <v>16.666666666666668</v>
      </c>
      <c r="G121" s="142">
        <f t="shared" si="17"/>
        <v>0</v>
      </c>
      <c r="H121" s="142">
        <f t="shared" si="17"/>
        <v>16.666666666666668</v>
      </c>
      <c r="I121" s="142">
        <f t="shared" si="17"/>
        <v>33.333333333333329</v>
      </c>
      <c r="J121" s="142">
        <f t="shared" si="17"/>
        <v>50</v>
      </c>
      <c r="K121" s="142">
        <f t="shared" si="17"/>
        <v>33.333333333333329</v>
      </c>
      <c r="L121" s="139" t="str">
        <f>L57</f>
        <v>NO</v>
      </c>
    </row>
    <row r="122" spans="1:12" ht="42" customHeight="1">
      <c r="A122" s="139" t="str">
        <f>'06_Presupuesto'!A227</f>
        <v>B.2.8/b)</v>
      </c>
      <c r="B122" s="139" t="str">
        <f>'06_Presupuesto'!B227</f>
        <v>U</v>
      </c>
      <c r="C122" s="139" t="str">
        <f>'06_Presupuesto'!C227</f>
        <v>Topes de Goma</v>
      </c>
      <c r="D122" s="139" t="str">
        <f>'06_Presupuesto'!D227</f>
        <v>UNI</v>
      </c>
      <c r="E122" s="142">
        <f>'06_Presupuesto'!E227</f>
        <v>8</v>
      </c>
      <c r="F122" s="142">
        <f t="shared" ref="F122:K122" si="18">E57</f>
        <v>16.666666666666668</v>
      </c>
      <c r="G122" s="142">
        <f t="shared" si="18"/>
        <v>0</v>
      </c>
      <c r="H122" s="142">
        <f t="shared" si="18"/>
        <v>16.666666666666668</v>
      </c>
      <c r="I122" s="142">
        <f t="shared" si="18"/>
        <v>33.333333333333329</v>
      </c>
      <c r="J122" s="142">
        <f t="shared" si="18"/>
        <v>50</v>
      </c>
      <c r="K122" s="142">
        <f t="shared" si="18"/>
        <v>33.333333333333329</v>
      </c>
      <c r="L122" s="139" t="str">
        <f>L57</f>
        <v>NO</v>
      </c>
    </row>
    <row r="123" spans="1:12" ht="42" customHeight="1">
      <c r="A123" s="139" t="str">
        <f>'06_Presupuesto'!A228</f>
        <v>B.2.8/c)</v>
      </c>
      <c r="B123" s="139" t="str">
        <f>'06_Presupuesto'!B228</f>
        <v>U</v>
      </c>
      <c r="C123" s="139" t="str">
        <f>'06_Presupuesto'!C228</f>
        <v>Cerraduras</v>
      </c>
      <c r="D123" s="139" t="str">
        <f>'06_Presupuesto'!D228</f>
        <v>UNI</v>
      </c>
      <c r="E123" s="142">
        <f>'06_Presupuesto'!E228</f>
        <v>7</v>
      </c>
      <c r="F123" s="142">
        <f t="shared" ref="F123:K123" si="19">E57</f>
        <v>16.666666666666668</v>
      </c>
      <c r="G123" s="142">
        <f t="shared" si="19"/>
        <v>0</v>
      </c>
      <c r="H123" s="142">
        <f t="shared" si="19"/>
        <v>16.666666666666668</v>
      </c>
      <c r="I123" s="142">
        <f t="shared" si="19"/>
        <v>33.333333333333329</v>
      </c>
      <c r="J123" s="142">
        <f t="shared" si="19"/>
        <v>50</v>
      </c>
      <c r="K123" s="142">
        <f t="shared" si="19"/>
        <v>33.333333333333329</v>
      </c>
      <c r="L123" s="139" t="str">
        <f>L57</f>
        <v>NO</v>
      </c>
    </row>
    <row r="124" spans="1:12" ht="42" customHeight="1">
      <c r="A124" s="139" t="str">
        <f>'06_Presupuesto'!A229</f>
        <v>B.2.8/d)</v>
      </c>
      <c r="B124" s="139" t="str">
        <f>'06_Presupuesto'!B229</f>
        <v>U</v>
      </c>
      <c r="C124" s="139" t="str">
        <f>'06_Presupuesto'!C229</f>
        <v>Picaporte de Uñeta</v>
      </c>
      <c r="D124" s="139" t="str">
        <f>'06_Presupuesto'!D229</f>
        <v>UNI</v>
      </c>
      <c r="E124" s="142">
        <f>'06_Presupuesto'!E229</f>
        <v>2</v>
      </c>
      <c r="F124" s="142">
        <f t="shared" ref="F124:K124" si="20">E57</f>
        <v>16.666666666666668</v>
      </c>
      <c r="G124" s="142">
        <f t="shared" si="20"/>
        <v>0</v>
      </c>
      <c r="H124" s="142">
        <f t="shared" si="20"/>
        <v>16.666666666666668</v>
      </c>
      <c r="I124" s="142">
        <f t="shared" si="20"/>
        <v>33.333333333333329</v>
      </c>
      <c r="J124" s="142">
        <f t="shared" si="20"/>
        <v>50</v>
      </c>
      <c r="K124" s="142">
        <f t="shared" si="20"/>
        <v>33.333333333333329</v>
      </c>
      <c r="L124" s="139" t="str">
        <f>L57</f>
        <v>NO</v>
      </c>
    </row>
    <row r="125" spans="1:12" ht="42" customHeight="1">
      <c r="A125" s="139" t="str">
        <f>'06_Presupuesto'!A230</f>
        <v>B.2.9.1</v>
      </c>
      <c r="B125" s="139" t="str">
        <f>'06_Presupuesto'!B230</f>
        <v>U</v>
      </c>
      <c r="C125" s="139" t="str">
        <f>'06_Presupuesto'!C230</f>
        <v>Ventanas Con Marco De Aluminio Blanco</v>
      </c>
      <c r="D125" s="139" t="str">
        <f>'06_Presupuesto'!D230</f>
        <v>M2</v>
      </c>
      <c r="E125" s="142">
        <f>'06_Presupuesto'!E230</f>
        <v>15</v>
      </c>
      <c r="F125" s="142">
        <f t="shared" ref="F125:K125" si="21">E57</f>
        <v>16.666666666666668</v>
      </c>
      <c r="G125" s="142">
        <f t="shared" si="21"/>
        <v>0</v>
      </c>
      <c r="H125" s="142">
        <f t="shared" si="21"/>
        <v>16.666666666666668</v>
      </c>
      <c r="I125" s="142">
        <f t="shared" si="21"/>
        <v>33.333333333333329</v>
      </c>
      <c r="J125" s="142">
        <f t="shared" si="21"/>
        <v>50</v>
      </c>
      <c r="K125" s="142">
        <f t="shared" si="21"/>
        <v>33.333333333333329</v>
      </c>
      <c r="L125" s="139" t="str">
        <f>L57</f>
        <v>NO</v>
      </c>
    </row>
    <row r="126" spans="1:12" ht="42" customHeight="1">
      <c r="A126" s="139" t="str">
        <f>'06_Presupuesto'!A231</f>
        <v>B.2.9.2</v>
      </c>
      <c r="B126" s="139" t="str">
        <f>'06_Presupuesto'!B231</f>
        <v>U</v>
      </c>
      <c r="C126" s="139" t="str">
        <f>'06_Presupuesto'!C231</f>
        <v>Quincallería</v>
      </c>
      <c r="D126" s="139" t="str">
        <f>'06_Presupuesto'!D231</f>
        <v>UNI</v>
      </c>
      <c r="E126" s="142">
        <f>'06_Presupuesto'!E231</f>
        <v>1</v>
      </c>
      <c r="F126" s="142">
        <f t="shared" ref="F126:K126" si="22">E57</f>
        <v>16.666666666666668</v>
      </c>
      <c r="G126" s="142">
        <f t="shared" si="22"/>
        <v>0</v>
      </c>
      <c r="H126" s="142">
        <f t="shared" si="22"/>
        <v>16.666666666666668</v>
      </c>
      <c r="I126" s="142">
        <f t="shared" si="22"/>
        <v>33.333333333333329</v>
      </c>
      <c r="J126" s="142">
        <f t="shared" si="22"/>
        <v>50</v>
      </c>
      <c r="K126" s="142">
        <f t="shared" si="22"/>
        <v>33.333333333333329</v>
      </c>
      <c r="L126" s="139" t="str">
        <f>L57</f>
        <v>NO</v>
      </c>
    </row>
    <row r="127" spans="1:12" ht="42" customHeight="1">
      <c r="A127" s="139" t="str">
        <f>'06_Presupuesto'!A232</f>
        <v>B.2.10</v>
      </c>
      <c r="B127" s="139" t="str">
        <f>'06_Presupuesto'!B232</f>
        <v>U</v>
      </c>
      <c r="C127" s="139" t="str">
        <f>'06_Presupuesto'!C232</f>
        <v>PROTECCIONES METALICAS TIPO QUEBRAVISTA</v>
      </c>
      <c r="D127" s="139" t="str">
        <f>'06_Presupuesto'!D232</f>
        <v>M2</v>
      </c>
      <c r="E127" s="142">
        <f>'06_Presupuesto'!E232</f>
        <v>15</v>
      </c>
      <c r="F127" s="142">
        <f t="shared" ref="F127:K127" si="23">E57</f>
        <v>16.666666666666668</v>
      </c>
      <c r="G127" s="142">
        <f t="shared" si="23"/>
        <v>0</v>
      </c>
      <c r="H127" s="142">
        <f t="shared" si="23"/>
        <v>16.666666666666668</v>
      </c>
      <c r="I127" s="142">
        <f t="shared" si="23"/>
        <v>33.333333333333329</v>
      </c>
      <c r="J127" s="142">
        <f t="shared" si="23"/>
        <v>50</v>
      </c>
      <c r="K127" s="142">
        <f t="shared" si="23"/>
        <v>33.333333333333329</v>
      </c>
      <c r="L127" s="139" t="str">
        <f>L57</f>
        <v>NO</v>
      </c>
    </row>
    <row r="128" spans="1:12" ht="42" customHeight="1">
      <c r="A128" s="139" t="str">
        <f>'06_Presupuesto'!A233</f>
        <v>B.2.11</v>
      </c>
      <c r="B128" s="139" t="str">
        <f>'06_Presupuesto'!B233</f>
        <v>R</v>
      </c>
      <c r="C128" s="139" t="str">
        <f>'06_Presupuesto'!C233</f>
        <v>CORNISAS</v>
      </c>
      <c r="D128" s="139" t="str">
        <f>'06_Presupuesto'!D233</f>
        <v>ML</v>
      </c>
      <c r="E128" s="142">
        <f>'06_Presupuesto'!E233</f>
        <v>78.3</v>
      </c>
      <c r="F128" s="142">
        <f t="shared" ref="F128:K128" si="24">E54</f>
        <v>12.5</v>
      </c>
      <c r="G128" s="142">
        <f t="shared" si="24"/>
        <v>16.666666666666668</v>
      </c>
      <c r="H128" s="142">
        <f t="shared" si="24"/>
        <v>29.166666666666668</v>
      </c>
      <c r="I128" s="142">
        <f t="shared" si="24"/>
        <v>16.666666666666668</v>
      </c>
      <c r="J128" s="142">
        <f t="shared" si="24"/>
        <v>29.166666666666668</v>
      </c>
      <c r="K128" s="142">
        <f t="shared" si="24"/>
        <v>0</v>
      </c>
      <c r="L128" s="139" t="str">
        <f>L54</f>
        <v>SÍ</v>
      </c>
    </row>
    <row r="129" spans="1:12" ht="42" customHeight="1">
      <c r="A129" s="139" t="str">
        <f>'06_Presupuesto'!A302</f>
        <v>D.1</v>
      </c>
      <c r="B129" s="139" t="str">
        <f>'06_Presupuesto'!B302</f>
        <v>U</v>
      </c>
      <c r="C129" s="139" t="str">
        <f>'06_Presupuesto'!C302</f>
        <v>CIERRE PERIMETRAL</v>
      </c>
      <c r="D129" s="139" t="str">
        <f>'06_Presupuesto'!D302</f>
        <v>ML</v>
      </c>
      <c r="E129" s="142">
        <f>'06_Presupuesto'!E302</f>
        <v>84</v>
      </c>
      <c r="F129" s="142">
        <f t="shared" ref="F129:K129" si="25">E57</f>
        <v>16.666666666666668</v>
      </c>
      <c r="G129" s="142">
        <f t="shared" si="25"/>
        <v>0</v>
      </c>
      <c r="H129" s="142">
        <f t="shared" si="25"/>
        <v>16.666666666666668</v>
      </c>
      <c r="I129" s="142">
        <f t="shared" si="25"/>
        <v>33.333333333333329</v>
      </c>
      <c r="J129" s="142">
        <f t="shared" si="25"/>
        <v>50</v>
      </c>
      <c r="K129" s="142">
        <f t="shared" si="25"/>
        <v>33.333333333333329</v>
      </c>
      <c r="L129" s="139" t="str">
        <f>L57</f>
        <v>NO</v>
      </c>
    </row>
    <row r="130" spans="1:12" ht="42" customHeight="1">
      <c r="A130" s="139" t="str">
        <f>'06_Presupuesto'!A303</f>
        <v>D.2</v>
      </c>
      <c r="B130" s="139" t="str">
        <f>'06_Presupuesto'!B303</f>
        <v>U</v>
      </c>
      <c r="C130" s="139" t="str">
        <f>'06_Presupuesto'!C303</f>
        <v>PUERTA DE ACCESO</v>
      </c>
      <c r="D130" s="139" t="str">
        <f>'06_Presupuesto'!D303</f>
        <v>UNI</v>
      </c>
      <c r="E130" s="142">
        <f>'06_Presupuesto'!E303</f>
        <v>1</v>
      </c>
      <c r="F130" s="142">
        <f t="shared" ref="F130:K130" si="26">E57</f>
        <v>16.666666666666668</v>
      </c>
      <c r="G130" s="142">
        <f t="shared" si="26"/>
        <v>0</v>
      </c>
      <c r="H130" s="142">
        <f t="shared" si="26"/>
        <v>16.666666666666668</v>
      </c>
      <c r="I130" s="142">
        <f t="shared" si="26"/>
        <v>33.333333333333329</v>
      </c>
      <c r="J130" s="142">
        <f t="shared" si="26"/>
        <v>50</v>
      </c>
      <c r="K130" s="142">
        <f t="shared" si="26"/>
        <v>33.333333333333329</v>
      </c>
      <c r="L130" s="139" t="str">
        <f>L57</f>
        <v>NO</v>
      </c>
    </row>
    <row r="131" spans="1:12" ht="42" customHeight="1">
      <c r="A131" s="139" t="str">
        <f>'06_Presupuesto'!A304</f>
        <v>D.3</v>
      </c>
      <c r="B131" s="139" t="str">
        <f>'06_Presupuesto'!B304</f>
        <v>U</v>
      </c>
      <c r="C131" s="139" t="str">
        <f>'06_Presupuesto'!C304</f>
        <v>DEFENSAS DE MURO</v>
      </c>
      <c r="D131" s="139" t="str">
        <f>'06_Presupuesto'!D304</f>
        <v>ML</v>
      </c>
      <c r="E131" s="142">
        <f>'06_Presupuesto'!E304</f>
        <v>84</v>
      </c>
      <c r="F131" s="142">
        <f t="shared" ref="F131:K131" si="27">E57</f>
        <v>16.666666666666668</v>
      </c>
      <c r="G131" s="142">
        <f t="shared" si="27"/>
        <v>0</v>
      </c>
      <c r="H131" s="142">
        <f t="shared" si="27"/>
        <v>16.666666666666668</v>
      </c>
      <c r="I131" s="142">
        <f t="shared" si="27"/>
        <v>33.333333333333329</v>
      </c>
      <c r="J131" s="142">
        <f t="shared" si="27"/>
        <v>50</v>
      </c>
      <c r="K131" s="142">
        <f t="shared" si="27"/>
        <v>33.333333333333329</v>
      </c>
      <c r="L131" s="139" t="str">
        <f>L57</f>
        <v>NO</v>
      </c>
    </row>
    <row r="132" spans="1:12" ht="42" customHeight="1">
      <c r="A132" s="139" t="str">
        <f>'06_Presupuesto'!A305</f>
        <v>D.4</v>
      </c>
      <c r="B132" s="139" t="str">
        <f>'06_Presupuesto'!B305</f>
        <v>S</v>
      </c>
      <c r="C132" s="139" t="str">
        <f>'06_Presupuesto'!C305</f>
        <v>TERRAZA ACCESO</v>
      </c>
      <c r="D132" s="139" t="str">
        <f>'06_Presupuesto'!D305</f>
        <v>M2</v>
      </c>
      <c r="E132" s="142">
        <f>'06_Presupuesto'!E305</f>
        <v>18</v>
      </c>
      <c r="F132" s="142">
        <f t="shared" ref="F132:K132" si="28">E55</f>
        <v>10.5</v>
      </c>
      <c r="G132" s="142">
        <f t="shared" si="28"/>
        <v>16.666666666666668</v>
      </c>
      <c r="H132" s="142">
        <f t="shared" si="28"/>
        <v>27.166666666666668</v>
      </c>
      <c r="I132" s="142">
        <f t="shared" si="28"/>
        <v>18.666666666666668</v>
      </c>
      <c r="J132" s="142">
        <f t="shared" si="28"/>
        <v>29.166666666666668</v>
      </c>
      <c r="K132" s="142">
        <f t="shared" si="28"/>
        <v>2</v>
      </c>
      <c r="L132" s="139" t="str">
        <f>L55</f>
        <v>NO</v>
      </c>
    </row>
    <row r="133" spans="1:12" ht="42" customHeight="1">
      <c r="A133" s="139" t="str">
        <f>'06_Presupuesto'!A306</f>
        <v>E.1</v>
      </c>
      <c r="B133" s="139" t="str">
        <f>'06_Presupuesto'!B306</f>
        <v>U</v>
      </c>
      <c r="C133" s="139" t="str">
        <f>'06_Presupuesto'!C306</f>
        <v>ESCAÑO INCLUSIVO</v>
      </c>
      <c r="D133" s="139" t="str">
        <f>'06_Presupuesto'!D306</f>
        <v>UNI</v>
      </c>
      <c r="E133" s="142">
        <f>'06_Presupuesto'!E306</f>
        <v>4</v>
      </c>
      <c r="F133" s="142">
        <f t="shared" ref="F133:K133" si="29">E57</f>
        <v>16.666666666666668</v>
      </c>
      <c r="G133" s="142">
        <f t="shared" si="29"/>
        <v>0</v>
      </c>
      <c r="H133" s="142">
        <f t="shared" si="29"/>
        <v>16.666666666666668</v>
      </c>
      <c r="I133" s="142">
        <f t="shared" si="29"/>
        <v>33.333333333333329</v>
      </c>
      <c r="J133" s="142">
        <f t="shared" si="29"/>
        <v>50</v>
      </c>
      <c r="K133" s="142">
        <f t="shared" si="29"/>
        <v>33.333333333333329</v>
      </c>
      <c r="L133" s="139" t="str">
        <f>L57</f>
        <v>NO</v>
      </c>
    </row>
    <row r="134" spans="1:12" ht="42" customHeight="1">
      <c r="A134" s="139" t="str">
        <f>'06_Presupuesto'!A307</f>
        <v>F.1</v>
      </c>
      <c r="B134" s="139" t="str">
        <f>'06_Presupuesto'!B307</f>
        <v>S</v>
      </c>
      <c r="C134" s="139" t="str">
        <f>'06_Presupuesto'!C307</f>
        <v>PREPARACIÓN DE SUELO</v>
      </c>
      <c r="D134" s="139" t="str">
        <f>'06_Presupuesto'!D307</f>
        <v>M2</v>
      </c>
      <c r="E134" s="142">
        <f>'06_Presupuesto'!E307</f>
        <v>210</v>
      </c>
      <c r="F134" s="142">
        <f t="shared" ref="F134:K134" si="30">E55</f>
        <v>10.5</v>
      </c>
      <c r="G134" s="142">
        <f t="shared" si="30"/>
        <v>16.666666666666668</v>
      </c>
      <c r="H134" s="142">
        <f t="shared" si="30"/>
        <v>27.166666666666668</v>
      </c>
      <c r="I134" s="142">
        <f t="shared" si="30"/>
        <v>18.666666666666668</v>
      </c>
      <c r="J134" s="142">
        <f t="shared" si="30"/>
        <v>29.166666666666668</v>
      </c>
      <c r="K134" s="142">
        <f t="shared" si="30"/>
        <v>2</v>
      </c>
      <c r="L134" s="139" t="str">
        <f>L55</f>
        <v>NO</v>
      </c>
    </row>
    <row r="135" spans="1:12" ht="42" customHeight="1">
      <c r="A135" s="139" t="str">
        <f>'06_Presupuesto'!A308</f>
        <v>F.2</v>
      </c>
      <c r="B135" s="139" t="str">
        <f>'06_Presupuesto'!B308</f>
        <v>V</v>
      </c>
      <c r="C135" s="139" t="str">
        <f>'06_Presupuesto'!C308</f>
        <v>AGAVE ATTENUATA</v>
      </c>
      <c r="D135" s="139" t="str">
        <f>'06_Presupuesto'!D308</f>
        <v>UNI</v>
      </c>
      <c r="E135" s="142">
        <f>'06_Presupuesto'!E308</f>
        <v>12</v>
      </c>
      <c r="F135" s="142">
        <f t="shared" ref="F135:K135" si="31">E58</f>
        <v>7.5</v>
      </c>
      <c r="G135" s="142">
        <f t="shared" si="31"/>
        <v>50</v>
      </c>
      <c r="H135" s="142">
        <f t="shared" si="31"/>
        <v>57.5</v>
      </c>
      <c r="I135" s="142">
        <f t="shared" si="31"/>
        <v>50</v>
      </c>
      <c r="J135" s="142">
        <f t="shared" si="31"/>
        <v>57.5</v>
      </c>
      <c r="K135" s="142">
        <f t="shared" si="31"/>
        <v>0</v>
      </c>
      <c r="L135" s="139" t="str">
        <f>L58</f>
        <v>SÍ</v>
      </c>
    </row>
    <row r="136" spans="1:12" ht="42" customHeight="1">
      <c r="A136" s="139" t="str">
        <f>'06_Presupuesto'!A309</f>
        <v>F.3</v>
      </c>
      <c r="B136" s="139" t="str">
        <f>'06_Presupuesto'!B309</f>
        <v>V</v>
      </c>
      <c r="C136" s="139" t="str">
        <f>'06_Presupuesto'!C309</f>
        <v>CARDENAL</v>
      </c>
      <c r="D136" s="139" t="str">
        <f>'06_Presupuesto'!D309</f>
        <v>UNI</v>
      </c>
      <c r="E136" s="142">
        <f>'06_Presupuesto'!E309</f>
        <v>9</v>
      </c>
      <c r="F136" s="142">
        <f t="shared" ref="F136:K136" si="32">E58</f>
        <v>7.5</v>
      </c>
      <c r="G136" s="142">
        <f t="shared" si="32"/>
        <v>50</v>
      </c>
      <c r="H136" s="142">
        <f t="shared" si="32"/>
        <v>57.5</v>
      </c>
      <c r="I136" s="142">
        <f t="shared" si="32"/>
        <v>50</v>
      </c>
      <c r="J136" s="142">
        <f t="shared" si="32"/>
        <v>57.5</v>
      </c>
      <c r="K136" s="142">
        <f t="shared" si="32"/>
        <v>0</v>
      </c>
      <c r="L136" s="139" t="str">
        <f>L58</f>
        <v>SÍ</v>
      </c>
    </row>
    <row r="137" spans="1:12" ht="42" customHeight="1">
      <c r="A137" s="139" t="str">
        <f>'06_Presupuesto'!A310</f>
        <v>F.4</v>
      </c>
      <c r="B137" s="139" t="str">
        <f>'06_Presupuesto'!B310</f>
        <v>V</v>
      </c>
      <c r="C137" s="139" t="str">
        <f>'06_Presupuesto'!C310</f>
        <v>ADELFA</v>
      </c>
      <c r="D137" s="139" t="str">
        <f>'06_Presupuesto'!D310</f>
        <v>UNI</v>
      </c>
      <c r="E137" s="142">
        <f>'06_Presupuesto'!E310</f>
        <v>4</v>
      </c>
      <c r="F137" s="142">
        <f t="shared" ref="F137:K137" si="33">E58</f>
        <v>7.5</v>
      </c>
      <c r="G137" s="142">
        <f t="shared" si="33"/>
        <v>50</v>
      </c>
      <c r="H137" s="142">
        <f t="shared" si="33"/>
        <v>57.5</v>
      </c>
      <c r="I137" s="142">
        <f t="shared" si="33"/>
        <v>50</v>
      </c>
      <c r="J137" s="142">
        <f t="shared" si="33"/>
        <v>57.5</v>
      </c>
      <c r="K137" s="142">
        <f t="shared" si="33"/>
        <v>0</v>
      </c>
      <c r="L137" s="139" t="str">
        <f>L58</f>
        <v>SÍ</v>
      </c>
    </row>
    <row r="138" spans="1:12" ht="42" customHeight="1">
      <c r="A138" s="139" t="str">
        <f>'06_Presupuesto'!A311</f>
        <v>F.5</v>
      </c>
      <c r="B138" s="139" t="str">
        <f>'06_Presupuesto'!B311</f>
        <v>V</v>
      </c>
      <c r="C138" s="139" t="str">
        <f>'06_Presupuesto'!C311</f>
        <v>VISCOTE</v>
      </c>
      <c r="D138" s="139" t="str">
        <f>'06_Presupuesto'!D311</f>
        <v>UNI</v>
      </c>
      <c r="E138" s="142">
        <f>'06_Presupuesto'!E311</f>
        <v>5</v>
      </c>
      <c r="F138" s="142">
        <f t="shared" ref="F138:K138" si="34">E58</f>
        <v>7.5</v>
      </c>
      <c r="G138" s="142">
        <f t="shared" si="34"/>
        <v>50</v>
      </c>
      <c r="H138" s="142">
        <f t="shared" si="34"/>
        <v>57.5</v>
      </c>
      <c r="I138" s="142">
        <f t="shared" si="34"/>
        <v>50</v>
      </c>
      <c r="J138" s="142">
        <f t="shared" si="34"/>
        <v>57.5</v>
      </c>
      <c r="K138" s="142">
        <f t="shared" si="34"/>
        <v>0</v>
      </c>
      <c r="L138" s="139" t="str">
        <f>L58</f>
        <v>SÍ</v>
      </c>
    </row>
    <row r="139" spans="1:12" ht="42" customHeight="1">
      <c r="A139" s="139" t="str">
        <f>'06_Presupuesto'!A312</f>
        <v>F.6</v>
      </c>
      <c r="B139" s="139" t="str">
        <f>'06_Presupuesto'!B312</f>
        <v>V</v>
      </c>
      <c r="C139" s="139" t="str">
        <f>'06_Presupuesto'!C312</f>
        <v>JACARANDÁ</v>
      </c>
      <c r="D139" s="139" t="str">
        <f>'06_Presupuesto'!D312</f>
        <v>UNI</v>
      </c>
      <c r="E139" s="142">
        <f>'06_Presupuesto'!E312</f>
        <v>4</v>
      </c>
      <c r="F139" s="142">
        <f t="shared" ref="F139:K139" si="35">E58</f>
        <v>7.5</v>
      </c>
      <c r="G139" s="142">
        <f t="shared" si="35"/>
        <v>50</v>
      </c>
      <c r="H139" s="142">
        <f t="shared" si="35"/>
        <v>57.5</v>
      </c>
      <c r="I139" s="142">
        <f t="shared" si="35"/>
        <v>50</v>
      </c>
      <c r="J139" s="142">
        <f t="shared" si="35"/>
        <v>57.5</v>
      </c>
      <c r="K139" s="142">
        <f t="shared" si="35"/>
        <v>0</v>
      </c>
      <c r="L139" s="139" t="str">
        <f>L58</f>
        <v>SÍ</v>
      </c>
    </row>
    <row r="140" spans="1:12" ht="42" customHeight="1">
      <c r="A140" s="139" t="str">
        <f>'06_Presupuesto'!A313</f>
        <v>G.1</v>
      </c>
      <c r="B140" s="139" t="str">
        <f>'06_Presupuesto'!B313</f>
        <v>V</v>
      </c>
      <c r="C140" s="139" t="str">
        <f>'06_Presupuesto'!C313</f>
        <v>INSTALACIÓN PLACA RECORDATORIA</v>
      </c>
      <c r="D140" s="139" t="str">
        <f>'06_Presupuesto'!D313</f>
        <v>UNI</v>
      </c>
      <c r="E140" s="142">
        <f>'06_Presupuesto'!E313</f>
        <v>1</v>
      </c>
      <c r="F140" s="142">
        <f t="shared" ref="F140:K140" si="36">E58</f>
        <v>7.5</v>
      </c>
      <c r="G140" s="142">
        <f t="shared" si="36"/>
        <v>50</v>
      </c>
      <c r="H140" s="142">
        <f t="shared" si="36"/>
        <v>57.5</v>
      </c>
      <c r="I140" s="142">
        <f t="shared" si="36"/>
        <v>50</v>
      </c>
      <c r="J140" s="142">
        <f t="shared" si="36"/>
        <v>57.5</v>
      </c>
      <c r="K140" s="142">
        <f t="shared" si="36"/>
        <v>0</v>
      </c>
      <c r="L140" s="139" t="str">
        <f>L58</f>
        <v>SÍ</v>
      </c>
    </row>
    <row r="141" spans="1:12" ht="42" customHeight="1">
      <c r="A141" s="139" t="str">
        <f>'06_Presupuesto'!A314</f>
        <v>G.2</v>
      </c>
      <c r="B141" s="139" t="str">
        <f>'06_Presupuesto'!B314</f>
        <v>V</v>
      </c>
      <c r="C141" s="139" t="str">
        <f>'06_Presupuesto'!C314</f>
        <v>ASEO GENERAL</v>
      </c>
      <c r="D141" s="139" t="str">
        <f>'06_Presupuesto'!D314</f>
        <v>M2</v>
      </c>
      <c r="E141" s="142">
        <f>'06_Presupuesto'!E314</f>
        <v>444.51</v>
      </c>
      <c r="F141" s="142">
        <f t="shared" ref="F141:K141" si="37">E58</f>
        <v>7.5</v>
      </c>
      <c r="G141" s="142">
        <f t="shared" si="37"/>
        <v>50</v>
      </c>
      <c r="H141" s="142">
        <f t="shared" si="37"/>
        <v>57.5</v>
      </c>
      <c r="I141" s="142">
        <f t="shared" si="37"/>
        <v>50</v>
      </c>
      <c r="J141" s="142">
        <f t="shared" si="37"/>
        <v>57.5</v>
      </c>
      <c r="K141" s="142">
        <f t="shared" si="37"/>
        <v>0</v>
      </c>
      <c r="L141" s="139" t="str">
        <f>L58</f>
        <v>SÍ</v>
      </c>
    </row>
    <row r="147" spans="1:18" ht="28.05" customHeight="1">
      <c r="A147" s="160" t="s">
        <v>1394</v>
      </c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</row>
    <row r="150" spans="1:18" ht="21">
      <c r="A150" s="190" t="s">
        <v>414</v>
      </c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  <c r="N150" s="190"/>
      <c r="O150" s="190"/>
      <c r="P150" s="190"/>
      <c r="Q150" s="190"/>
      <c r="R150" s="190"/>
    </row>
    <row r="151" spans="1:18">
      <c r="A151" s="191" t="s">
        <v>415</v>
      </c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</row>
    <row r="152" spans="1:18">
      <c r="A152" s="173" t="s">
        <v>416</v>
      </c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</row>
    <row r="154" spans="1:18" ht="24">
      <c r="A154" s="41" t="s">
        <v>115</v>
      </c>
      <c r="B154" s="41" t="s">
        <v>314</v>
      </c>
      <c r="C154" s="41" t="s">
        <v>55</v>
      </c>
      <c r="D154" s="41" t="s">
        <v>56</v>
      </c>
      <c r="E154" s="41" t="s">
        <v>344</v>
      </c>
      <c r="F154" s="41" t="s">
        <v>417</v>
      </c>
      <c r="G154" s="41" t="s">
        <v>418</v>
      </c>
      <c r="H154" s="41" t="s">
        <v>419</v>
      </c>
      <c r="I154" s="41" t="s">
        <v>420</v>
      </c>
      <c r="J154" s="41" t="s">
        <v>421</v>
      </c>
      <c r="K154" s="41" t="s">
        <v>422</v>
      </c>
      <c r="L154" s="41" t="s">
        <v>318</v>
      </c>
      <c r="M154" s="41" t="s">
        <v>319</v>
      </c>
      <c r="N154" s="41" t="s">
        <v>320</v>
      </c>
      <c r="O154" s="41" t="s">
        <v>321</v>
      </c>
      <c r="P154" s="41" t="s">
        <v>423</v>
      </c>
      <c r="Q154" s="41" t="s">
        <v>324</v>
      </c>
      <c r="R154" s="41" t="s">
        <v>424</v>
      </c>
    </row>
    <row r="155" spans="1:18" ht="36">
      <c r="A155" s="35" t="s">
        <v>122</v>
      </c>
      <c r="B155" s="35" t="s">
        <v>348</v>
      </c>
      <c r="C155" s="35" t="s">
        <v>65</v>
      </c>
      <c r="D155" s="35" t="s">
        <v>66</v>
      </c>
      <c r="E155" s="35" t="s">
        <v>325</v>
      </c>
      <c r="F155" s="38">
        <v>5</v>
      </c>
      <c r="G155" s="38">
        <f>'02_Rendimientos'!K6</f>
        <v>6</v>
      </c>
      <c r="H155" s="38">
        <v>7</v>
      </c>
      <c r="I155" s="38">
        <f t="shared" ref="I155:I176" si="38">(F155+4*G155+H155)/6</f>
        <v>6</v>
      </c>
      <c r="J155" s="38">
        <f t="shared" ref="J155:J176" si="39">((H155-F155)/6)^2</f>
        <v>0.1111111111111111</v>
      </c>
      <c r="K155" s="38">
        <f t="shared" ref="K155:K176" si="40">SQRT(J155)</f>
        <v>0.33333333333333331</v>
      </c>
      <c r="L155" s="38">
        <f>0</f>
        <v>0</v>
      </c>
      <c r="M155" s="38">
        <f t="shared" ref="M155:M176" si="41">L155+I155</f>
        <v>6</v>
      </c>
      <c r="N155" s="38">
        <f t="shared" ref="N155:N176" si="42">O155-I155</f>
        <v>2.3980817331903381E-14</v>
      </c>
      <c r="O155" s="38">
        <f>MIN(N156,N157)</f>
        <v>6.000000000000024</v>
      </c>
      <c r="P155" s="38">
        <f t="shared" ref="P155:P176" si="43">ROUND(N155-L155,3)</f>
        <v>0</v>
      </c>
      <c r="Q155" s="35" t="str">
        <f t="shared" ref="Q155:Q176" si="44">IF(ABS(P155)&lt;0.001,"SÍ","NO")</f>
        <v>SÍ</v>
      </c>
      <c r="R155" s="35" t="s">
        <v>425</v>
      </c>
    </row>
    <row r="156" spans="1:18" ht="36">
      <c r="A156" s="35" t="s">
        <v>124</v>
      </c>
      <c r="B156" s="35" t="s">
        <v>350</v>
      </c>
      <c r="C156" s="35" t="s">
        <v>65</v>
      </c>
      <c r="D156" s="35" t="s">
        <v>69</v>
      </c>
      <c r="E156" s="35" t="s">
        <v>122</v>
      </c>
      <c r="F156" s="38">
        <v>4</v>
      </c>
      <c r="G156" s="38">
        <f>'02_Rendimientos'!K7</f>
        <v>5</v>
      </c>
      <c r="H156" s="38">
        <v>7</v>
      </c>
      <c r="I156" s="38">
        <f t="shared" si="38"/>
        <v>5.166666666666667</v>
      </c>
      <c r="J156" s="38">
        <f t="shared" si="39"/>
        <v>0.25</v>
      </c>
      <c r="K156" s="38">
        <f t="shared" si="40"/>
        <v>0.5</v>
      </c>
      <c r="L156" s="38">
        <f>MAX(M155)</f>
        <v>6</v>
      </c>
      <c r="M156" s="38">
        <f t="shared" si="41"/>
        <v>11.166666666666668</v>
      </c>
      <c r="N156" s="38">
        <f t="shared" si="42"/>
        <v>6.000000000000024</v>
      </c>
      <c r="O156" s="38">
        <f>MIN(N158)</f>
        <v>11.166666666666691</v>
      </c>
      <c r="P156" s="38">
        <f t="shared" si="43"/>
        <v>0</v>
      </c>
      <c r="Q156" s="35" t="str">
        <f t="shared" si="44"/>
        <v>SÍ</v>
      </c>
      <c r="R156" s="35" t="s">
        <v>426</v>
      </c>
    </row>
    <row r="157" spans="1:18" ht="34.200000000000003">
      <c r="A157" s="36" t="s">
        <v>125</v>
      </c>
      <c r="B157" s="36" t="s">
        <v>351</v>
      </c>
      <c r="C157" s="36" t="s">
        <v>65</v>
      </c>
      <c r="D157" s="36" t="s">
        <v>72</v>
      </c>
      <c r="E157" s="36" t="s">
        <v>122</v>
      </c>
      <c r="F157" s="39">
        <v>7</v>
      </c>
      <c r="G157" s="39">
        <f>'02_Rendimientos'!K8</f>
        <v>10</v>
      </c>
      <c r="H157" s="39">
        <v>15</v>
      </c>
      <c r="I157" s="39">
        <f t="shared" si="38"/>
        <v>10.333333333333334</v>
      </c>
      <c r="J157" s="39">
        <f t="shared" si="39"/>
        <v>1.7777777777777777</v>
      </c>
      <c r="K157" s="39">
        <f t="shared" si="40"/>
        <v>1.3333333333333333</v>
      </c>
      <c r="L157" s="39">
        <f>MAX(M155)</f>
        <v>6</v>
      </c>
      <c r="M157" s="39">
        <f t="shared" si="41"/>
        <v>16.333333333333336</v>
      </c>
      <c r="N157" s="39">
        <f t="shared" si="42"/>
        <v>144.83333333333334</v>
      </c>
      <c r="O157" s="39">
        <f>O177</f>
        <v>155.16666666666669</v>
      </c>
      <c r="P157" s="39">
        <f t="shared" si="43"/>
        <v>138.833</v>
      </c>
      <c r="Q157" s="36" t="str">
        <f t="shared" si="44"/>
        <v>NO</v>
      </c>
      <c r="R157" s="36" t="s">
        <v>427</v>
      </c>
    </row>
    <row r="158" spans="1:18" ht="36">
      <c r="A158" s="35" t="s">
        <v>126</v>
      </c>
      <c r="B158" s="35" t="s">
        <v>353</v>
      </c>
      <c r="C158" s="35" t="s">
        <v>74</v>
      </c>
      <c r="D158" s="35" t="s">
        <v>75</v>
      </c>
      <c r="E158" s="35" t="s">
        <v>124</v>
      </c>
      <c r="F158" s="38">
        <v>8</v>
      </c>
      <c r="G158" s="38">
        <f>'02_Rendimientos'!K9</f>
        <v>11</v>
      </c>
      <c r="H158" s="38">
        <v>15</v>
      </c>
      <c r="I158" s="38">
        <f t="shared" si="38"/>
        <v>11.166666666666666</v>
      </c>
      <c r="J158" s="38">
        <f t="shared" si="39"/>
        <v>1.3611111111111114</v>
      </c>
      <c r="K158" s="38">
        <f t="shared" si="40"/>
        <v>1.1666666666666667</v>
      </c>
      <c r="L158" s="38">
        <f>MAX(M156)</f>
        <v>11.166666666666668</v>
      </c>
      <c r="M158" s="38">
        <f t="shared" si="41"/>
        <v>22.333333333333336</v>
      </c>
      <c r="N158" s="38">
        <f t="shared" si="42"/>
        <v>11.166666666666691</v>
      </c>
      <c r="O158" s="38">
        <f>MIN(N159)</f>
        <v>22.333333333333357</v>
      </c>
      <c r="P158" s="38">
        <f t="shared" si="43"/>
        <v>0</v>
      </c>
      <c r="Q158" s="35" t="str">
        <f t="shared" si="44"/>
        <v>SÍ</v>
      </c>
      <c r="R158" s="35" t="s">
        <v>428</v>
      </c>
    </row>
    <row r="159" spans="1:18" ht="36">
      <c r="A159" s="35" t="s">
        <v>127</v>
      </c>
      <c r="B159" s="35" t="s">
        <v>354</v>
      </c>
      <c r="C159" s="35" t="s">
        <v>74</v>
      </c>
      <c r="D159" s="35" t="s">
        <v>78</v>
      </c>
      <c r="E159" s="35" t="s">
        <v>126</v>
      </c>
      <c r="F159" s="38">
        <v>7</v>
      </c>
      <c r="G159" s="38">
        <f>'02_Rendimientos'!K10</f>
        <v>9</v>
      </c>
      <c r="H159" s="38">
        <v>13</v>
      </c>
      <c r="I159" s="38">
        <f t="shared" si="38"/>
        <v>9.3333333333333339</v>
      </c>
      <c r="J159" s="38">
        <f t="shared" si="39"/>
        <v>1</v>
      </c>
      <c r="K159" s="38">
        <f t="shared" si="40"/>
        <v>1</v>
      </c>
      <c r="L159" s="38">
        <f>MAX(M158)</f>
        <v>22.333333333333336</v>
      </c>
      <c r="M159" s="38">
        <f t="shared" si="41"/>
        <v>31.666666666666671</v>
      </c>
      <c r="N159" s="38">
        <f t="shared" si="42"/>
        <v>22.333333333333357</v>
      </c>
      <c r="O159" s="38">
        <f>MIN(N160,N168)</f>
        <v>31.666666666666689</v>
      </c>
      <c r="P159" s="38">
        <f t="shared" si="43"/>
        <v>0</v>
      </c>
      <c r="Q159" s="35" t="str">
        <f t="shared" si="44"/>
        <v>SÍ</v>
      </c>
      <c r="R159" s="35" t="s">
        <v>429</v>
      </c>
    </row>
    <row r="160" spans="1:18" ht="48">
      <c r="A160" s="35" t="s">
        <v>128</v>
      </c>
      <c r="B160" s="35" t="s">
        <v>356</v>
      </c>
      <c r="C160" s="35" t="s">
        <v>74</v>
      </c>
      <c r="D160" s="35" t="s">
        <v>79</v>
      </c>
      <c r="E160" s="35" t="s">
        <v>127</v>
      </c>
      <c r="F160" s="38">
        <v>4</v>
      </c>
      <c r="G160" s="38">
        <f>'02_Rendimientos'!K11</f>
        <v>5</v>
      </c>
      <c r="H160" s="38">
        <v>8</v>
      </c>
      <c r="I160" s="38">
        <f t="shared" si="38"/>
        <v>5.333333333333333</v>
      </c>
      <c r="J160" s="38">
        <f t="shared" si="39"/>
        <v>0.44444444444444442</v>
      </c>
      <c r="K160" s="38">
        <f t="shared" si="40"/>
        <v>0.66666666666666663</v>
      </c>
      <c r="L160" s="38">
        <f>MAX(M159)</f>
        <v>31.666666666666671</v>
      </c>
      <c r="M160" s="38">
        <f t="shared" si="41"/>
        <v>37.000000000000007</v>
      </c>
      <c r="N160" s="38">
        <f t="shared" si="42"/>
        <v>31.666666666666689</v>
      </c>
      <c r="O160" s="38">
        <f>MIN(N161)</f>
        <v>37.000000000000021</v>
      </c>
      <c r="P160" s="38">
        <f t="shared" si="43"/>
        <v>0</v>
      </c>
      <c r="Q160" s="35" t="str">
        <f t="shared" si="44"/>
        <v>SÍ</v>
      </c>
      <c r="R160" s="35" t="s">
        <v>430</v>
      </c>
    </row>
    <row r="161" spans="1:18" ht="36">
      <c r="A161" s="35" t="s">
        <v>129</v>
      </c>
      <c r="B161" s="35" t="s">
        <v>357</v>
      </c>
      <c r="C161" s="35" t="s">
        <v>74</v>
      </c>
      <c r="D161" s="35" t="s">
        <v>80</v>
      </c>
      <c r="E161" s="35" t="s">
        <v>128</v>
      </c>
      <c r="F161" s="38">
        <v>10</v>
      </c>
      <c r="G161" s="38">
        <f>'02_Rendimientos'!K12</f>
        <v>13</v>
      </c>
      <c r="H161" s="38">
        <v>18</v>
      </c>
      <c r="I161" s="38">
        <f t="shared" si="38"/>
        <v>13.333333333333334</v>
      </c>
      <c r="J161" s="38">
        <f t="shared" si="39"/>
        <v>1.7777777777777777</v>
      </c>
      <c r="K161" s="38">
        <f t="shared" si="40"/>
        <v>1.3333333333333333</v>
      </c>
      <c r="L161" s="38">
        <f>MAX(M160)</f>
        <v>37.000000000000007</v>
      </c>
      <c r="M161" s="38">
        <f t="shared" si="41"/>
        <v>50.333333333333343</v>
      </c>
      <c r="N161" s="38">
        <f t="shared" si="42"/>
        <v>37.000000000000021</v>
      </c>
      <c r="O161" s="38">
        <f>MIN(N162,N163,N165)</f>
        <v>50.333333333333357</v>
      </c>
      <c r="P161" s="38">
        <f t="shared" si="43"/>
        <v>0</v>
      </c>
      <c r="Q161" s="35" t="str">
        <f t="shared" si="44"/>
        <v>SÍ</v>
      </c>
      <c r="R161" s="35" t="s">
        <v>431</v>
      </c>
    </row>
    <row r="162" spans="1:18" ht="22.8">
      <c r="A162" s="37" t="s">
        <v>130</v>
      </c>
      <c r="B162" s="37" t="s">
        <v>359</v>
      </c>
      <c r="C162" s="37" t="s">
        <v>74</v>
      </c>
      <c r="D162" s="37" t="s">
        <v>82</v>
      </c>
      <c r="E162" s="37" t="s">
        <v>129</v>
      </c>
      <c r="F162" s="40">
        <v>9</v>
      </c>
      <c r="G162" s="40">
        <f>'02_Rendimientos'!K13</f>
        <v>12</v>
      </c>
      <c r="H162" s="40">
        <v>17</v>
      </c>
      <c r="I162" s="40">
        <f t="shared" si="38"/>
        <v>12.333333333333334</v>
      </c>
      <c r="J162" s="40">
        <f t="shared" si="39"/>
        <v>1.7777777777777777</v>
      </c>
      <c r="K162" s="40">
        <f t="shared" si="40"/>
        <v>1.3333333333333333</v>
      </c>
      <c r="L162" s="40">
        <f>MAX(M161)</f>
        <v>50.333333333333343</v>
      </c>
      <c r="M162" s="40">
        <f t="shared" si="41"/>
        <v>62.666666666666679</v>
      </c>
      <c r="N162" s="40">
        <f t="shared" si="42"/>
        <v>71.000000000000028</v>
      </c>
      <c r="O162" s="40">
        <f>MIN(N166)</f>
        <v>83.333333333333357</v>
      </c>
      <c r="P162" s="40">
        <f t="shared" si="43"/>
        <v>20.667000000000002</v>
      </c>
      <c r="Q162" s="37" t="str">
        <f t="shared" si="44"/>
        <v>NO</v>
      </c>
      <c r="R162" s="37" t="s">
        <v>432</v>
      </c>
    </row>
    <row r="163" spans="1:18" ht="36">
      <c r="A163" s="35" t="s">
        <v>131</v>
      </c>
      <c r="B163" s="35" t="s">
        <v>360</v>
      </c>
      <c r="C163" s="35" t="s">
        <v>74</v>
      </c>
      <c r="D163" s="35" t="s">
        <v>83</v>
      </c>
      <c r="E163" s="35" t="s">
        <v>129</v>
      </c>
      <c r="F163" s="38">
        <v>16</v>
      </c>
      <c r="G163" s="38">
        <f>'02_Rendimientos'!K14</f>
        <v>20</v>
      </c>
      <c r="H163" s="38">
        <v>28</v>
      </c>
      <c r="I163" s="38">
        <f t="shared" si="38"/>
        <v>20.666666666666668</v>
      </c>
      <c r="J163" s="38">
        <f t="shared" si="39"/>
        <v>4</v>
      </c>
      <c r="K163" s="38">
        <f t="shared" si="40"/>
        <v>2</v>
      </c>
      <c r="L163" s="38">
        <f>MAX(M161)</f>
        <v>50.333333333333343</v>
      </c>
      <c r="M163" s="38">
        <f t="shared" si="41"/>
        <v>71.000000000000014</v>
      </c>
      <c r="N163" s="38">
        <f t="shared" si="42"/>
        <v>50.333333333333357</v>
      </c>
      <c r="O163" s="38">
        <f>MIN(N164,N166)</f>
        <v>71.000000000000028</v>
      </c>
      <c r="P163" s="38">
        <f t="shared" si="43"/>
        <v>0</v>
      </c>
      <c r="Q163" s="35" t="str">
        <f t="shared" si="44"/>
        <v>SÍ</v>
      </c>
      <c r="R163" s="35" t="s">
        <v>433</v>
      </c>
    </row>
    <row r="164" spans="1:18" ht="36">
      <c r="A164" s="35" t="s">
        <v>132</v>
      </c>
      <c r="B164" s="35" t="s">
        <v>362</v>
      </c>
      <c r="C164" s="35" t="s">
        <v>74</v>
      </c>
      <c r="D164" s="35" t="s">
        <v>86</v>
      </c>
      <c r="E164" s="35" t="s">
        <v>131</v>
      </c>
      <c r="F164" s="38">
        <v>9</v>
      </c>
      <c r="G164" s="38">
        <f>'02_Rendimientos'!K15</f>
        <v>12</v>
      </c>
      <c r="H164" s="38">
        <v>17</v>
      </c>
      <c r="I164" s="38">
        <f t="shared" si="38"/>
        <v>12.333333333333334</v>
      </c>
      <c r="J164" s="38">
        <f t="shared" si="39"/>
        <v>1.7777777777777777</v>
      </c>
      <c r="K164" s="38">
        <f t="shared" si="40"/>
        <v>1.3333333333333333</v>
      </c>
      <c r="L164" s="38">
        <f>MAX(M163)</f>
        <v>71.000000000000014</v>
      </c>
      <c r="M164" s="38">
        <f t="shared" si="41"/>
        <v>83.333333333333343</v>
      </c>
      <c r="N164" s="38">
        <f t="shared" si="42"/>
        <v>71.000000000000028</v>
      </c>
      <c r="O164" s="38">
        <f>MIN(N166,N175)</f>
        <v>83.333333333333357</v>
      </c>
      <c r="P164" s="38">
        <f t="shared" si="43"/>
        <v>0</v>
      </c>
      <c r="Q164" s="35" t="str">
        <f t="shared" si="44"/>
        <v>SÍ</v>
      </c>
      <c r="R164" s="35" t="s">
        <v>434</v>
      </c>
    </row>
    <row r="165" spans="1:18" ht="34.200000000000003">
      <c r="A165" s="36" t="s">
        <v>133</v>
      </c>
      <c r="B165" s="36" t="s">
        <v>364</v>
      </c>
      <c r="C165" s="36" t="s">
        <v>74</v>
      </c>
      <c r="D165" s="36" t="s">
        <v>87</v>
      </c>
      <c r="E165" s="36" t="s">
        <v>129</v>
      </c>
      <c r="F165" s="39">
        <v>14</v>
      </c>
      <c r="G165" s="39">
        <f>'02_Rendimientos'!K16</f>
        <v>18</v>
      </c>
      <c r="H165" s="39">
        <v>25</v>
      </c>
      <c r="I165" s="39">
        <f t="shared" si="38"/>
        <v>18.5</v>
      </c>
      <c r="J165" s="39">
        <f t="shared" si="39"/>
        <v>3.3611111111111107</v>
      </c>
      <c r="K165" s="39">
        <f t="shared" si="40"/>
        <v>1.8333333333333333</v>
      </c>
      <c r="L165" s="39">
        <f>MAX(M161)</f>
        <v>50.333333333333343</v>
      </c>
      <c r="M165" s="39">
        <f t="shared" si="41"/>
        <v>68.833333333333343</v>
      </c>
      <c r="N165" s="39">
        <f t="shared" si="42"/>
        <v>64.833333333333357</v>
      </c>
      <c r="O165" s="39">
        <f>MIN(N166,N167,N171,N175)</f>
        <v>83.333333333333357</v>
      </c>
      <c r="P165" s="39">
        <f t="shared" si="43"/>
        <v>14.5</v>
      </c>
      <c r="Q165" s="36" t="str">
        <f t="shared" si="44"/>
        <v>NO</v>
      </c>
      <c r="R165" s="36" t="s">
        <v>435</v>
      </c>
    </row>
    <row r="166" spans="1:18" ht="60">
      <c r="A166" s="35" t="s">
        <v>134</v>
      </c>
      <c r="B166" s="35" t="s">
        <v>366</v>
      </c>
      <c r="C166" s="35" t="s">
        <v>88</v>
      </c>
      <c r="D166" s="35" t="s">
        <v>89</v>
      </c>
      <c r="E166" s="35" t="s">
        <v>367</v>
      </c>
      <c r="F166" s="38">
        <v>10</v>
      </c>
      <c r="G166" s="38">
        <f>'02_Rendimientos'!K17</f>
        <v>14</v>
      </c>
      <c r="H166" s="38">
        <v>20</v>
      </c>
      <c r="I166" s="38">
        <f t="shared" si="38"/>
        <v>14.333333333333334</v>
      </c>
      <c r="J166" s="38">
        <f t="shared" si="39"/>
        <v>2.7777777777777781</v>
      </c>
      <c r="K166" s="38">
        <f t="shared" si="40"/>
        <v>1.6666666666666667</v>
      </c>
      <c r="L166" s="38">
        <f>MAX(M162,M163,M164,M165)</f>
        <v>83.333333333333343</v>
      </c>
      <c r="M166" s="38">
        <f t="shared" si="41"/>
        <v>97.666666666666671</v>
      </c>
      <c r="N166" s="38">
        <f t="shared" si="42"/>
        <v>83.333333333333357</v>
      </c>
      <c r="O166" s="38">
        <f>MIN(N170,N171)</f>
        <v>97.666666666666686</v>
      </c>
      <c r="P166" s="38">
        <f t="shared" si="43"/>
        <v>0</v>
      </c>
      <c r="Q166" s="35" t="str">
        <f t="shared" si="44"/>
        <v>SÍ</v>
      </c>
      <c r="R166" s="35" t="s">
        <v>436</v>
      </c>
    </row>
    <row r="167" spans="1:18" ht="34.200000000000003">
      <c r="A167" s="36" t="s">
        <v>135</v>
      </c>
      <c r="B167" s="36" t="s">
        <v>369</v>
      </c>
      <c r="C167" s="36" t="s">
        <v>88</v>
      </c>
      <c r="D167" s="36" t="s">
        <v>91</v>
      </c>
      <c r="E167" s="36" t="s">
        <v>133</v>
      </c>
      <c r="F167" s="39">
        <v>9</v>
      </c>
      <c r="G167" s="39">
        <f>'02_Rendimientos'!K18</f>
        <v>12</v>
      </c>
      <c r="H167" s="39">
        <v>18</v>
      </c>
      <c r="I167" s="39">
        <f t="shared" si="38"/>
        <v>12.5</v>
      </c>
      <c r="J167" s="39">
        <f t="shared" si="39"/>
        <v>2.25</v>
      </c>
      <c r="K167" s="39">
        <f t="shared" si="40"/>
        <v>1.5</v>
      </c>
      <c r="L167" s="39">
        <f>MAX(M165)</f>
        <v>68.833333333333343</v>
      </c>
      <c r="M167" s="39">
        <f t="shared" si="41"/>
        <v>81.333333333333343</v>
      </c>
      <c r="N167" s="39">
        <f t="shared" si="42"/>
        <v>118.5</v>
      </c>
      <c r="O167" s="39">
        <f>MIN(N169)</f>
        <v>131</v>
      </c>
      <c r="P167" s="39">
        <f t="shared" si="43"/>
        <v>49.667000000000002</v>
      </c>
      <c r="Q167" s="36" t="str">
        <f t="shared" si="44"/>
        <v>NO</v>
      </c>
      <c r="R167" s="36" t="s">
        <v>437</v>
      </c>
    </row>
    <row r="168" spans="1:18" ht="34.200000000000003">
      <c r="A168" s="37" t="s">
        <v>136</v>
      </c>
      <c r="B168" s="37" t="s">
        <v>370</v>
      </c>
      <c r="C168" s="37" t="s">
        <v>88</v>
      </c>
      <c r="D168" s="37" t="s">
        <v>94</v>
      </c>
      <c r="E168" s="37" t="s">
        <v>127</v>
      </c>
      <c r="F168" s="40">
        <v>10</v>
      </c>
      <c r="G168" s="40">
        <f>'02_Rendimientos'!K19</f>
        <v>14</v>
      </c>
      <c r="H168" s="40">
        <v>21</v>
      </c>
      <c r="I168" s="40">
        <f t="shared" si="38"/>
        <v>14.5</v>
      </c>
      <c r="J168" s="40">
        <f t="shared" si="39"/>
        <v>3.3611111111111107</v>
      </c>
      <c r="K168" s="40">
        <f t="shared" si="40"/>
        <v>1.8333333333333333</v>
      </c>
      <c r="L168" s="40">
        <f>MAX(M159)</f>
        <v>31.666666666666671</v>
      </c>
      <c r="M168" s="40">
        <f t="shared" si="41"/>
        <v>46.166666666666671</v>
      </c>
      <c r="N168" s="40">
        <f t="shared" si="42"/>
        <v>116.5</v>
      </c>
      <c r="O168" s="40">
        <f>MIN(N169)</f>
        <v>131</v>
      </c>
      <c r="P168" s="40">
        <f t="shared" si="43"/>
        <v>84.832999999999998</v>
      </c>
      <c r="Q168" s="37" t="str">
        <f t="shared" si="44"/>
        <v>NO</v>
      </c>
      <c r="R168" s="37" t="s">
        <v>438</v>
      </c>
    </row>
    <row r="169" spans="1:18" ht="34.200000000000003">
      <c r="A169" s="36" t="s">
        <v>137</v>
      </c>
      <c r="B169" s="36" t="s">
        <v>371</v>
      </c>
      <c r="C169" s="36" t="s">
        <v>88</v>
      </c>
      <c r="D169" s="36" t="s">
        <v>95</v>
      </c>
      <c r="E169" s="36" t="s">
        <v>372</v>
      </c>
      <c r="F169" s="39">
        <v>6</v>
      </c>
      <c r="G169" s="39">
        <f>'02_Rendimientos'!K20</f>
        <v>8</v>
      </c>
      <c r="H169" s="39">
        <v>12</v>
      </c>
      <c r="I169" s="39">
        <f t="shared" si="38"/>
        <v>8.3333333333333339</v>
      </c>
      <c r="J169" s="39">
        <f t="shared" si="39"/>
        <v>1</v>
      </c>
      <c r="K169" s="39">
        <f t="shared" si="40"/>
        <v>1</v>
      </c>
      <c r="L169" s="39">
        <f>MAX(M167,M168)</f>
        <v>81.333333333333343</v>
      </c>
      <c r="M169" s="39">
        <f t="shared" si="41"/>
        <v>89.666666666666671</v>
      </c>
      <c r="N169" s="39">
        <f t="shared" si="42"/>
        <v>131</v>
      </c>
      <c r="O169" s="39">
        <f>MIN(N170)</f>
        <v>139.33333333333334</v>
      </c>
      <c r="P169" s="39">
        <f t="shared" si="43"/>
        <v>49.667000000000002</v>
      </c>
      <c r="Q169" s="36" t="str">
        <f t="shared" si="44"/>
        <v>NO</v>
      </c>
      <c r="R169" s="36" t="s">
        <v>439</v>
      </c>
    </row>
    <row r="170" spans="1:18" ht="34.200000000000003">
      <c r="A170" s="37" t="s">
        <v>138</v>
      </c>
      <c r="B170" s="37" t="s">
        <v>373</v>
      </c>
      <c r="C170" s="37" t="s">
        <v>88</v>
      </c>
      <c r="D170" s="37" t="s">
        <v>97</v>
      </c>
      <c r="E170" s="37" t="s">
        <v>374</v>
      </c>
      <c r="F170" s="40">
        <v>6</v>
      </c>
      <c r="G170" s="40">
        <f>'02_Rendimientos'!K21</f>
        <v>8</v>
      </c>
      <c r="H170" s="40">
        <v>12</v>
      </c>
      <c r="I170" s="40">
        <f t="shared" si="38"/>
        <v>8.3333333333333339</v>
      </c>
      <c r="J170" s="40">
        <f t="shared" si="39"/>
        <v>1</v>
      </c>
      <c r="K170" s="40">
        <f t="shared" si="40"/>
        <v>1</v>
      </c>
      <c r="L170" s="40">
        <f>MAX(M166,M169)</f>
        <v>97.666666666666671</v>
      </c>
      <c r="M170" s="40">
        <f t="shared" si="41"/>
        <v>106</v>
      </c>
      <c r="N170" s="40">
        <f t="shared" si="42"/>
        <v>139.33333333333334</v>
      </c>
      <c r="O170" s="40">
        <f>MIN(N176)</f>
        <v>147.66666666666669</v>
      </c>
      <c r="P170" s="40">
        <f t="shared" si="43"/>
        <v>41.667000000000002</v>
      </c>
      <c r="Q170" s="37" t="str">
        <f t="shared" si="44"/>
        <v>NO</v>
      </c>
      <c r="R170" s="37" t="s">
        <v>440</v>
      </c>
    </row>
    <row r="171" spans="1:18" ht="36">
      <c r="A171" s="35" t="s">
        <v>139</v>
      </c>
      <c r="B171" s="35" t="s">
        <v>375</v>
      </c>
      <c r="C171" s="35" t="s">
        <v>99</v>
      </c>
      <c r="D171" s="35" t="s">
        <v>100</v>
      </c>
      <c r="E171" s="35" t="s">
        <v>376</v>
      </c>
      <c r="F171" s="38">
        <v>12</v>
      </c>
      <c r="G171" s="38">
        <f>'02_Rendimientos'!K22</f>
        <v>16</v>
      </c>
      <c r="H171" s="38">
        <v>24</v>
      </c>
      <c r="I171" s="38">
        <f t="shared" si="38"/>
        <v>16.666666666666668</v>
      </c>
      <c r="J171" s="38">
        <f t="shared" si="39"/>
        <v>4</v>
      </c>
      <c r="K171" s="38">
        <f t="shared" si="40"/>
        <v>2</v>
      </c>
      <c r="L171" s="38">
        <f>MAX(M166,M165)</f>
        <v>97.666666666666671</v>
      </c>
      <c r="M171" s="38">
        <f t="shared" si="41"/>
        <v>114.33333333333334</v>
      </c>
      <c r="N171" s="38">
        <f t="shared" si="42"/>
        <v>97.666666666666686</v>
      </c>
      <c r="O171" s="38">
        <f>MIN(N172,N173)</f>
        <v>114.33333333333336</v>
      </c>
      <c r="P171" s="38">
        <f t="shared" si="43"/>
        <v>0</v>
      </c>
      <c r="Q171" s="35" t="str">
        <f t="shared" si="44"/>
        <v>SÍ</v>
      </c>
      <c r="R171" s="35" t="s">
        <v>441</v>
      </c>
    </row>
    <row r="172" spans="1:18" ht="24">
      <c r="A172" s="35" t="s">
        <v>140</v>
      </c>
      <c r="B172" s="35" t="s">
        <v>378</v>
      </c>
      <c r="C172" s="35" t="s">
        <v>99</v>
      </c>
      <c r="D172" s="35" t="s">
        <v>101</v>
      </c>
      <c r="E172" s="35" t="s">
        <v>139</v>
      </c>
      <c r="F172" s="38">
        <v>9</v>
      </c>
      <c r="G172" s="38">
        <f>'02_Rendimientos'!K23</f>
        <v>12</v>
      </c>
      <c r="H172" s="38">
        <v>18</v>
      </c>
      <c r="I172" s="38">
        <f t="shared" si="38"/>
        <v>12.5</v>
      </c>
      <c r="J172" s="38">
        <f t="shared" si="39"/>
        <v>2.25</v>
      </c>
      <c r="K172" s="38">
        <f t="shared" si="40"/>
        <v>1.5</v>
      </c>
      <c r="L172" s="38">
        <f>MAX(M171)</f>
        <v>114.33333333333334</v>
      </c>
      <c r="M172" s="38">
        <f t="shared" si="41"/>
        <v>126.83333333333334</v>
      </c>
      <c r="N172" s="38">
        <f t="shared" si="42"/>
        <v>114.33333333333336</v>
      </c>
      <c r="O172" s="38">
        <f>MIN(N174)</f>
        <v>126.83333333333336</v>
      </c>
      <c r="P172" s="38">
        <f t="shared" si="43"/>
        <v>0</v>
      </c>
      <c r="Q172" s="35" t="str">
        <f t="shared" si="44"/>
        <v>SÍ</v>
      </c>
      <c r="R172" s="35" t="s">
        <v>442</v>
      </c>
    </row>
    <row r="173" spans="1:18" ht="34.200000000000003">
      <c r="A173" s="36" t="s">
        <v>141</v>
      </c>
      <c r="B173" s="36" t="s">
        <v>379</v>
      </c>
      <c r="C173" s="36" t="s">
        <v>99</v>
      </c>
      <c r="D173" s="36" t="s">
        <v>102</v>
      </c>
      <c r="E173" s="36" t="s">
        <v>139</v>
      </c>
      <c r="F173" s="39">
        <v>8</v>
      </c>
      <c r="G173" s="39">
        <f>'02_Rendimientos'!K24</f>
        <v>10</v>
      </c>
      <c r="H173" s="39">
        <v>15</v>
      </c>
      <c r="I173" s="39">
        <f t="shared" si="38"/>
        <v>10.5</v>
      </c>
      <c r="J173" s="39">
        <f t="shared" si="39"/>
        <v>1.3611111111111114</v>
      </c>
      <c r="K173" s="39">
        <f t="shared" si="40"/>
        <v>1.1666666666666667</v>
      </c>
      <c r="L173" s="39">
        <f>MAX(M171)</f>
        <v>114.33333333333334</v>
      </c>
      <c r="M173" s="39">
        <f t="shared" si="41"/>
        <v>124.83333333333334</v>
      </c>
      <c r="N173" s="39">
        <f t="shared" si="42"/>
        <v>116.33333333333336</v>
      </c>
      <c r="O173" s="39">
        <f>MIN(N174)</f>
        <v>126.83333333333336</v>
      </c>
      <c r="P173" s="39">
        <f t="shared" si="43"/>
        <v>2</v>
      </c>
      <c r="Q173" s="36" t="str">
        <f t="shared" si="44"/>
        <v>NO</v>
      </c>
      <c r="R173" s="36" t="s">
        <v>443</v>
      </c>
    </row>
    <row r="174" spans="1:18" ht="36">
      <c r="A174" s="35" t="s">
        <v>142</v>
      </c>
      <c r="B174" s="35" t="s">
        <v>380</v>
      </c>
      <c r="C174" s="35" t="s">
        <v>99</v>
      </c>
      <c r="D174" s="35" t="s">
        <v>103</v>
      </c>
      <c r="E174" s="35" t="s">
        <v>381</v>
      </c>
      <c r="F174" s="38">
        <v>15</v>
      </c>
      <c r="G174" s="38">
        <f>'02_Rendimientos'!K25</f>
        <v>20</v>
      </c>
      <c r="H174" s="38">
        <v>30</v>
      </c>
      <c r="I174" s="38">
        <f t="shared" si="38"/>
        <v>20.833333333333332</v>
      </c>
      <c r="J174" s="38">
        <f t="shared" si="39"/>
        <v>6.25</v>
      </c>
      <c r="K174" s="38">
        <f t="shared" si="40"/>
        <v>2.5</v>
      </c>
      <c r="L174" s="38">
        <f>MAX(M172,M173)</f>
        <v>126.83333333333334</v>
      </c>
      <c r="M174" s="38">
        <f t="shared" si="41"/>
        <v>147.66666666666669</v>
      </c>
      <c r="N174" s="38">
        <f t="shared" si="42"/>
        <v>126.83333333333336</v>
      </c>
      <c r="O174" s="38">
        <f>MIN(N176)</f>
        <v>147.66666666666669</v>
      </c>
      <c r="P174" s="38">
        <f t="shared" si="43"/>
        <v>0</v>
      </c>
      <c r="Q174" s="35" t="str">
        <f t="shared" si="44"/>
        <v>SÍ</v>
      </c>
      <c r="R174" s="35" t="s">
        <v>444</v>
      </c>
    </row>
    <row r="175" spans="1:18" ht="22.8">
      <c r="A175" s="36" t="s">
        <v>143</v>
      </c>
      <c r="B175" s="36" t="s">
        <v>382</v>
      </c>
      <c r="C175" s="36" t="s">
        <v>99</v>
      </c>
      <c r="D175" s="36" t="s">
        <v>104</v>
      </c>
      <c r="E175" s="36" t="s">
        <v>383</v>
      </c>
      <c r="F175" s="39">
        <v>12</v>
      </c>
      <c r="G175" s="39">
        <f>'02_Rendimientos'!K26</f>
        <v>16</v>
      </c>
      <c r="H175" s="39">
        <v>24</v>
      </c>
      <c r="I175" s="39">
        <f t="shared" si="38"/>
        <v>16.666666666666668</v>
      </c>
      <c r="J175" s="39">
        <f t="shared" si="39"/>
        <v>4</v>
      </c>
      <c r="K175" s="39">
        <f t="shared" si="40"/>
        <v>2</v>
      </c>
      <c r="L175" s="39">
        <f>MAX(M164,M165)</f>
        <v>83.333333333333343</v>
      </c>
      <c r="M175" s="39">
        <f t="shared" si="41"/>
        <v>100.00000000000001</v>
      </c>
      <c r="N175" s="39">
        <f t="shared" si="42"/>
        <v>131.00000000000003</v>
      </c>
      <c r="O175" s="39">
        <f>MIN(N176)</f>
        <v>147.66666666666669</v>
      </c>
      <c r="P175" s="39">
        <f t="shared" si="43"/>
        <v>47.667000000000002</v>
      </c>
      <c r="Q175" s="36" t="str">
        <f t="shared" si="44"/>
        <v>NO</v>
      </c>
      <c r="R175" s="36" t="s">
        <v>445</v>
      </c>
    </row>
    <row r="176" spans="1:18" ht="24">
      <c r="A176" s="35" t="s">
        <v>144</v>
      </c>
      <c r="B176" s="35" t="s">
        <v>384</v>
      </c>
      <c r="C176" s="35" t="s">
        <v>99</v>
      </c>
      <c r="D176" s="35" t="s">
        <v>105</v>
      </c>
      <c r="E176" s="35" t="s">
        <v>385</v>
      </c>
      <c r="F176" s="38">
        <v>5</v>
      </c>
      <c r="G176" s="38">
        <f>'02_Rendimientos'!K27</f>
        <v>7</v>
      </c>
      <c r="H176" s="38">
        <v>12</v>
      </c>
      <c r="I176" s="38">
        <f t="shared" si="38"/>
        <v>7.5</v>
      </c>
      <c r="J176" s="38">
        <f t="shared" si="39"/>
        <v>1.3611111111111114</v>
      </c>
      <c r="K176" s="38">
        <f t="shared" si="40"/>
        <v>1.1666666666666667</v>
      </c>
      <c r="L176" s="38">
        <f>MAX(M174,M175,M170)</f>
        <v>147.66666666666669</v>
      </c>
      <c r="M176" s="38">
        <f t="shared" si="41"/>
        <v>155.16666666666669</v>
      </c>
      <c r="N176" s="38">
        <f t="shared" si="42"/>
        <v>147.66666666666669</v>
      </c>
      <c r="O176" s="38">
        <f>O177</f>
        <v>155.16666666666669</v>
      </c>
      <c r="P176" s="38">
        <f t="shared" si="43"/>
        <v>0</v>
      </c>
      <c r="Q176" s="35" t="str">
        <f t="shared" si="44"/>
        <v>SÍ</v>
      </c>
      <c r="R176" s="35" t="s">
        <v>446</v>
      </c>
    </row>
    <row r="177" spans="1:18" ht="24">
      <c r="A177" s="35" t="s">
        <v>352</v>
      </c>
      <c r="B177" s="35" t="s">
        <v>325</v>
      </c>
      <c r="C177" s="35" t="s">
        <v>325</v>
      </c>
      <c r="D177" s="35" t="s">
        <v>447</v>
      </c>
      <c r="E177" s="35" t="s">
        <v>144</v>
      </c>
      <c r="F177" s="38">
        <v>0</v>
      </c>
      <c r="G177" s="38">
        <v>0</v>
      </c>
      <c r="H177" s="38">
        <v>0</v>
      </c>
      <c r="I177" s="38">
        <v>0</v>
      </c>
      <c r="J177" s="38">
        <v>0</v>
      </c>
      <c r="K177" s="38">
        <v>0</v>
      </c>
      <c r="L177" s="38">
        <f>M177</f>
        <v>155.16666666666669</v>
      </c>
      <c r="M177" s="38">
        <f>MAX(M155:M176)</f>
        <v>155.16666666666669</v>
      </c>
      <c r="N177" s="38">
        <f>M177</f>
        <v>155.16666666666669</v>
      </c>
      <c r="O177" s="38">
        <f>M177</f>
        <v>155.16666666666669</v>
      </c>
      <c r="P177" s="38">
        <v>0</v>
      </c>
      <c r="Q177" s="35" t="s">
        <v>387</v>
      </c>
      <c r="R177" s="35" t="s">
        <v>448</v>
      </c>
    </row>
    <row r="180" spans="1:18" ht="15.6">
      <c r="A180" s="170" t="s">
        <v>449</v>
      </c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</row>
    <row r="181" spans="1:18">
      <c r="A181" s="24" t="s">
        <v>450</v>
      </c>
      <c r="B181" s="24" t="s">
        <v>451</v>
      </c>
      <c r="C181" s="24" t="s">
        <v>58</v>
      </c>
      <c r="D181" s="24" t="s">
        <v>121</v>
      </c>
      <c r="F181" s="197" t="s">
        <v>452</v>
      </c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</row>
    <row r="182" spans="1:18">
      <c r="A182" s="25" t="s">
        <v>453</v>
      </c>
      <c r="B182" s="25">
        <v>150</v>
      </c>
      <c r="C182" s="25" t="s">
        <v>454</v>
      </c>
      <c r="D182" s="25" t="s">
        <v>455</v>
      </c>
      <c r="F182" s="193" t="s">
        <v>456</v>
      </c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</row>
    <row r="183" spans="1:18">
      <c r="A183" s="25" t="s">
        <v>457</v>
      </c>
      <c r="B183" s="25">
        <f>M177</f>
        <v>155.16666666666669</v>
      </c>
      <c r="C183" s="25" t="s">
        <v>454</v>
      </c>
      <c r="D183" s="25" t="s">
        <v>458</v>
      </c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</row>
    <row r="184" spans="1:18">
      <c r="A184" s="25" t="s">
        <v>459</v>
      </c>
      <c r="B184" s="25">
        <f>SQRT(SUMIF(Q155:Q176,"SÍ",J155:J176))</f>
        <v>5.2307849421584054</v>
      </c>
      <c r="C184" s="25" t="s">
        <v>454</v>
      </c>
      <c r="D184" s="25" t="s">
        <v>460</v>
      </c>
    </row>
    <row r="185" spans="1:18">
      <c r="A185" s="25" t="s">
        <v>461</v>
      </c>
      <c r="B185" s="49">
        <f>NORMDIST('02_Rendimientos'!B80,B183,B184,TRUE)</f>
        <v>0.16163947756500016</v>
      </c>
      <c r="C185" s="25" t="s">
        <v>462</v>
      </c>
      <c r="D185" s="25" t="s">
        <v>463</v>
      </c>
      <c r="F185" s="178" t="s">
        <v>464</v>
      </c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80"/>
    </row>
    <row r="186" spans="1:18">
      <c r="F186" s="194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6"/>
    </row>
    <row r="187" spans="1:18">
      <c r="F187" s="181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3"/>
    </row>
    <row r="193" spans="1:14">
      <c r="A193" s="175" t="s">
        <v>465</v>
      </c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</row>
    <row r="194" spans="1:14">
      <c r="A194" s="168" t="s">
        <v>1392</v>
      </c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</row>
    <row r="196" spans="1:14">
      <c r="A196" s="50" t="s">
        <v>115</v>
      </c>
      <c r="B196" s="50" t="s">
        <v>396</v>
      </c>
      <c r="C196" s="50" t="s">
        <v>397</v>
      </c>
      <c r="D196" s="50" t="s">
        <v>56</v>
      </c>
      <c r="E196" s="50" t="s">
        <v>318</v>
      </c>
      <c r="F196" s="50" t="s">
        <v>319</v>
      </c>
      <c r="G196" s="50" t="s">
        <v>320</v>
      </c>
      <c r="H196" s="50" t="s">
        <v>321</v>
      </c>
      <c r="I196" s="50" t="s">
        <v>322</v>
      </c>
      <c r="J196" s="50" t="s">
        <v>324</v>
      </c>
    </row>
    <row r="197" spans="1:14" ht="26.4">
      <c r="A197" s="52" t="s">
        <v>139</v>
      </c>
      <c r="B197" s="78">
        <f t="shared" ref="B197:B202" si="45">I171</f>
        <v>16.666666666666668</v>
      </c>
      <c r="C197" s="52" t="s">
        <v>398</v>
      </c>
      <c r="D197" s="52" t="str">
        <f>'03_CPM_Obra_Gruesa'!D161</f>
        <v>Revestimientos interiores</v>
      </c>
      <c r="E197" s="77">
        <f>0</f>
        <v>0</v>
      </c>
      <c r="F197" s="77">
        <f t="shared" ref="F197:F202" si="46">E197+B197</f>
        <v>16.666666666666668</v>
      </c>
      <c r="G197" s="77">
        <f t="shared" ref="G197:G202" si="47">H197-B197</f>
        <v>0</v>
      </c>
      <c r="H197" s="77">
        <f>MIN(G198,G199)</f>
        <v>16.666666666666668</v>
      </c>
      <c r="I197" s="77">
        <f t="shared" ref="I197:I202" si="48">ROUND(G197-E197,6)</f>
        <v>0</v>
      </c>
      <c r="J197" s="52" t="str">
        <f t="shared" ref="J197:J202" si="49">IF(ABS(I197)&lt;0.00001,"SÍ","NO")</f>
        <v>SÍ</v>
      </c>
    </row>
    <row r="198" spans="1:14" ht="26.4">
      <c r="A198" s="51" t="s">
        <v>140</v>
      </c>
      <c r="B198" s="79">
        <f t="shared" si="45"/>
        <v>12.5</v>
      </c>
      <c r="C198" s="51" t="s">
        <v>139</v>
      </c>
      <c r="D198" s="51" t="str">
        <f>'03_CPM_Obra_Gruesa'!D162</f>
        <v>Cielos y elementos complementarios</v>
      </c>
      <c r="E198" s="76">
        <f>MAX(F197)</f>
        <v>16.666666666666668</v>
      </c>
      <c r="F198" s="76">
        <f t="shared" si="46"/>
        <v>29.166666666666668</v>
      </c>
      <c r="G198" s="76">
        <f t="shared" si="47"/>
        <v>16.666666666666668</v>
      </c>
      <c r="H198" s="76">
        <f>MIN(G200)</f>
        <v>29.166666666666668</v>
      </c>
      <c r="I198" s="76">
        <f t="shared" si="48"/>
        <v>0</v>
      </c>
      <c r="J198" s="51" t="str">
        <f t="shared" si="49"/>
        <v>SÍ</v>
      </c>
    </row>
    <row r="199" spans="1:14">
      <c r="A199" s="52" t="s">
        <v>141</v>
      </c>
      <c r="B199" s="78">
        <f t="shared" si="45"/>
        <v>10.5</v>
      </c>
      <c r="C199" s="52" t="s">
        <v>139</v>
      </c>
      <c r="D199" s="52" t="str">
        <f>'03_CPM_Obra_Gruesa'!D163</f>
        <v>Pavimentos</v>
      </c>
      <c r="E199" s="77">
        <f>MAX(F197)</f>
        <v>16.666666666666668</v>
      </c>
      <c r="F199" s="77">
        <f t="shared" si="46"/>
        <v>27.166666666666668</v>
      </c>
      <c r="G199" s="77">
        <f t="shared" si="47"/>
        <v>18.666666666666668</v>
      </c>
      <c r="H199" s="77">
        <f>MIN(G200)</f>
        <v>29.166666666666668</v>
      </c>
      <c r="I199" s="77">
        <f t="shared" si="48"/>
        <v>2</v>
      </c>
      <c r="J199" s="52" t="str">
        <f t="shared" si="49"/>
        <v>NO</v>
      </c>
    </row>
    <row r="200" spans="1:14" ht="26.4">
      <c r="A200" s="51" t="s">
        <v>142</v>
      </c>
      <c r="B200" s="79">
        <f t="shared" si="45"/>
        <v>20.833333333333332</v>
      </c>
      <c r="C200" s="51" t="s">
        <v>381</v>
      </c>
      <c r="D200" s="51" t="str">
        <f>'03_CPM_Obra_Gruesa'!D164</f>
        <v>Pinturas interiores y exteriores</v>
      </c>
      <c r="E200" s="76">
        <f>MAX(F198,F199)</f>
        <v>29.166666666666668</v>
      </c>
      <c r="F200" s="76">
        <f t="shared" si="46"/>
        <v>50</v>
      </c>
      <c r="G200" s="76">
        <f t="shared" si="47"/>
        <v>29.166666666666668</v>
      </c>
      <c r="H200" s="76">
        <f>MIN(G202)</f>
        <v>50</v>
      </c>
      <c r="I200" s="76">
        <f t="shared" si="48"/>
        <v>0</v>
      </c>
      <c r="J200" s="51" t="str">
        <f t="shared" si="49"/>
        <v>SÍ</v>
      </c>
    </row>
    <row r="201" spans="1:14" ht="26.4">
      <c r="A201" s="52" t="s">
        <v>143</v>
      </c>
      <c r="B201" s="78">
        <f t="shared" si="45"/>
        <v>16.666666666666668</v>
      </c>
      <c r="C201" s="52" t="s">
        <v>398</v>
      </c>
      <c r="D201" s="52" t="str">
        <f>'03_CPM_Obra_Gruesa'!D165</f>
        <v>Puertas, ventanas y quincallería</v>
      </c>
      <c r="E201" s="77">
        <f>0</f>
        <v>0</v>
      </c>
      <c r="F201" s="77">
        <f t="shared" si="46"/>
        <v>16.666666666666668</v>
      </c>
      <c r="G201" s="77">
        <f t="shared" si="47"/>
        <v>33.333333333333329</v>
      </c>
      <c r="H201" s="77">
        <f>MIN(G202)</f>
        <v>50</v>
      </c>
      <c r="I201" s="77">
        <f t="shared" si="48"/>
        <v>33.333333000000003</v>
      </c>
      <c r="J201" s="52" t="str">
        <f t="shared" si="49"/>
        <v>NO</v>
      </c>
    </row>
    <row r="202" spans="1:14" ht="26.4">
      <c r="A202" s="51" t="s">
        <v>144</v>
      </c>
      <c r="B202" s="79">
        <f t="shared" si="45"/>
        <v>7.5</v>
      </c>
      <c r="C202" s="51" t="s">
        <v>466</v>
      </c>
      <c r="D202" s="51" t="str">
        <f>'03_CPM_Obra_Gruesa'!D166</f>
        <v>Limpieza, remates y entrega</v>
      </c>
      <c r="E202" s="76">
        <f>MAX(F200,F201)</f>
        <v>50</v>
      </c>
      <c r="F202" s="76">
        <f t="shared" si="46"/>
        <v>57.5</v>
      </c>
      <c r="G202" s="76">
        <f t="shared" si="47"/>
        <v>50</v>
      </c>
      <c r="H202" s="76">
        <f>F203</f>
        <v>57.5</v>
      </c>
      <c r="I202" s="76">
        <f t="shared" si="48"/>
        <v>0</v>
      </c>
      <c r="J202" s="51" t="str">
        <f t="shared" si="49"/>
        <v>SÍ</v>
      </c>
    </row>
    <row r="203" spans="1:14">
      <c r="A203" s="52"/>
      <c r="B203" s="78"/>
      <c r="C203" s="52"/>
      <c r="D203" s="52" t="s">
        <v>399</v>
      </c>
      <c r="E203" s="77"/>
      <c r="F203" s="77">
        <f>MAX(F197:F202)</f>
        <v>57.5</v>
      </c>
      <c r="G203" s="77"/>
      <c r="H203" s="77"/>
      <c r="I203" s="77"/>
      <c r="J203" s="52"/>
    </row>
    <row r="206" spans="1:14">
      <c r="A206" s="175" t="s">
        <v>467</v>
      </c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</row>
    <row r="208" spans="1:14">
      <c r="A208" s="192" t="str">
        <f>A197&amp;" | d="&amp;TEXT(B197,"0.00")</f>
        <v>Q | d=017</v>
      </c>
      <c r="B208" s="192"/>
      <c r="D208" s="192" t="str">
        <f>A198&amp;" | d="&amp;TEXT(B198,"0.00")</f>
        <v>R | d=013</v>
      </c>
      <c r="E208" s="192"/>
      <c r="G208" s="192" t="str">
        <f>A200&amp;" | d="&amp;TEXT(B200,"0.00")</f>
        <v>T | d=021</v>
      </c>
      <c r="H208" s="192"/>
      <c r="J208" s="192" t="str">
        <f>A202&amp;" | d="&amp;TEXT(B202,"0.00")</f>
        <v>V | d=008</v>
      </c>
      <c r="K208" s="192"/>
    </row>
    <row r="209" spans="1:14">
      <c r="A209" s="192" t="str">
        <f>"IT "&amp;TEXT(E197,"0.00")&amp;" | FT "&amp;TEXT(F197,"0.00")</f>
        <v>IT 000 | FT 017</v>
      </c>
      <c r="B209" s="192"/>
      <c r="C209" t="s">
        <v>401</v>
      </c>
      <c r="D209" s="192" t="str">
        <f>"IT "&amp;TEXT(E198,"0.00")&amp;" | FT "&amp;TEXT(F198,"0.00")</f>
        <v>IT 017 | FT 029</v>
      </c>
      <c r="E209" s="192"/>
      <c r="F209" t="s">
        <v>401</v>
      </c>
      <c r="G209" s="192" t="str">
        <f>"IT "&amp;TEXT(E200,"0.00")&amp;" | FT "&amp;TEXT(F200,"0.00")</f>
        <v>IT 029 | FT 050</v>
      </c>
      <c r="H209" s="192"/>
      <c r="I209" t="s">
        <v>401</v>
      </c>
      <c r="J209" s="192" t="str">
        <f>"IT "&amp;TEXT(E202,"0.00")&amp;" | FT "&amp;TEXT(F202,"0.00")</f>
        <v>IT 050 | FT 058</v>
      </c>
      <c r="K209" s="192"/>
    </row>
    <row r="210" spans="1:14">
      <c r="A210" s="192" t="str">
        <f>"ITa "&amp;TEXT(G197,"0.00")&amp;" | FTa "&amp;TEXT(H197,"0.00")</f>
        <v>ITa 000 | FTa 017</v>
      </c>
      <c r="B210" s="192"/>
      <c r="D210" s="192" t="str">
        <f>"ITa "&amp;TEXT(G198,"0.00")&amp;" | FTa "&amp;TEXT(H198,"0.00")</f>
        <v>ITa 017 | FTa 029</v>
      </c>
      <c r="E210" s="192"/>
      <c r="G210" s="192" t="str">
        <f>"ITa "&amp;TEXT(G200,"0.00")&amp;" | FTa "&amp;TEXT(H200,"0.00")</f>
        <v>ITa 029 | FTa 050</v>
      </c>
      <c r="H210" s="192"/>
      <c r="J210" s="192" t="str">
        <f>"ITa "&amp;TEXT(G202,"0.00")&amp;" | FTa "&amp;TEXT(H202,"0.00")</f>
        <v>ITa 050 | FTa 058</v>
      </c>
      <c r="K210" s="192"/>
    </row>
    <row r="211" spans="1:14">
      <c r="A211" s="192" t="str">
        <f>"Holgura "&amp;TEXT(I197,"0.00")</f>
        <v>Holgura 000</v>
      </c>
      <c r="B211" s="192"/>
      <c r="D211" s="192" t="str">
        <f>"Holgura "&amp;TEXT(I198,"0.00")</f>
        <v>Holgura 000</v>
      </c>
      <c r="E211" s="192"/>
      <c r="G211" s="192" t="str">
        <f>"Holgura "&amp;TEXT(I200,"0.00")</f>
        <v>Holgura 000</v>
      </c>
      <c r="H211" s="192"/>
      <c r="J211" s="192" t="str">
        <f>"Holgura "&amp;TEXT(I202,"0.00")</f>
        <v>Holgura 000</v>
      </c>
      <c r="K211" s="192"/>
    </row>
    <row r="213" spans="1:14">
      <c r="D213" t="s">
        <v>468</v>
      </c>
    </row>
    <row r="215" spans="1:14">
      <c r="D215" s="192" t="str">
        <f>A199&amp;" | d="&amp;TEXT(B199,"0.00")</f>
        <v>S | d=011</v>
      </c>
      <c r="E215" s="192"/>
      <c r="G215" s="192" t="str">
        <f>A201&amp;" | d="&amp;TEXT(B201,"0.00")</f>
        <v>U | d=017</v>
      </c>
      <c r="H215" s="192"/>
    </row>
    <row r="216" spans="1:14">
      <c r="D216" s="192" t="str">
        <f>"IT "&amp;TEXT(E199,"0.00")&amp;" | FT "&amp;TEXT(F199,"0.00")</f>
        <v>IT 017 | FT 027</v>
      </c>
      <c r="E216" s="192"/>
      <c r="G216" s="192" t="str">
        <f>"IT "&amp;TEXT(E201,"0.00")&amp;" | FT "&amp;TEXT(F201,"0.00")</f>
        <v>IT 000 | FT 017</v>
      </c>
      <c r="H216" s="192"/>
    </row>
    <row r="217" spans="1:14">
      <c r="D217" s="192" t="str">
        <f>"ITa "&amp;TEXT(G199,"0.00")&amp;" | FTa "&amp;TEXT(H199,"0.00")</f>
        <v>ITa 019 | FTa 029</v>
      </c>
      <c r="E217" s="192"/>
      <c r="G217" s="192" t="str">
        <f>"ITa "&amp;TEXT(G201,"0.00")&amp;" | FTa "&amp;TEXT(H201,"0.00")</f>
        <v>ITa 033 | FTa 050</v>
      </c>
      <c r="H217" s="192"/>
    </row>
    <row r="218" spans="1:14">
      <c r="D218" s="192" t="str">
        <f>"Holgura "&amp;TEXT(I199,"0.00")</f>
        <v>Holgura 002</v>
      </c>
      <c r="E218" s="192"/>
      <c r="G218" s="192" t="str">
        <f>"Holgura "&amp;TEXT(I201,"0.00")</f>
        <v>Holgura 033</v>
      </c>
      <c r="H218" s="192"/>
    </row>
    <row r="220" spans="1:14">
      <c r="D220" t="s">
        <v>469</v>
      </c>
      <c r="G220" t="s">
        <v>470</v>
      </c>
    </row>
    <row r="222" spans="1:14">
      <c r="A222" s="168" t="s">
        <v>471</v>
      </c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</row>
  </sheetData>
  <mergeCells count="46">
    <mergeCell ref="A147:L147"/>
    <mergeCell ref="A222:N222"/>
    <mergeCell ref="D215:E215"/>
    <mergeCell ref="D216:E216"/>
    <mergeCell ref="D217:E217"/>
    <mergeCell ref="D218:E218"/>
    <mergeCell ref="G215:H215"/>
    <mergeCell ref="G216:H216"/>
    <mergeCell ref="G217:H217"/>
    <mergeCell ref="G218:H218"/>
    <mergeCell ref="G210:H210"/>
    <mergeCell ref="G211:H211"/>
    <mergeCell ref="J208:K208"/>
    <mergeCell ref="J209:K209"/>
    <mergeCell ref="J210:K210"/>
    <mergeCell ref="J211:K211"/>
    <mergeCell ref="A210:B210"/>
    <mergeCell ref="A211:B211"/>
    <mergeCell ref="D208:E208"/>
    <mergeCell ref="D209:E209"/>
    <mergeCell ref="D210:E210"/>
    <mergeCell ref="D211:E211"/>
    <mergeCell ref="A193:N193"/>
    <mergeCell ref="A194:N194"/>
    <mergeCell ref="A206:N206"/>
    <mergeCell ref="A208:B208"/>
    <mergeCell ref="A209:B209"/>
    <mergeCell ref="G208:H208"/>
    <mergeCell ref="G209:H209"/>
    <mergeCell ref="F182:R183"/>
    <mergeCell ref="F185:R187"/>
    <mergeCell ref="A150:R150"/>
    <mergeCell ref="A151:R151"/>
    <mergeCell ref="A152:R152"/>
    <mergeCell ref="A180:R180"/>
    <mergeCell ref="F181:R181"/>
    <mergeCell ref="A60:L62"/>
    <mergeCell ref="A64:L64"/>
    <mergeCell ref="A65:L66"/>
    <mergeCell ref="A101:L101"/>
    <mergeCell ref="A102:L102"/>
    <mergeCell ref="A2:L2"/>
    <mergeCell ref="A3:L4"/>
    <mergeCell ref="A5:L6"/>
    <mergeCell ref="A7:L8"/>
    <mergeCell ref="A51:L51"/>
  </mergeCells>
  <conditionalFormatting sqref="A208:B211">
    <cfRule type="expression" dxfId="20" priority="2">
      <formula>ABS($I$48)&lt;0.00001</formula>
    </cfRule>
  </conditionalFormatting>
  <conditionalFormatting sqref="A197:J202">
    <cfRule type="expression" dxfId="19" priority="1">
      <formula>$J197="SÍ"</formula>
    </cfRule>
  </conditionalFormatting>
  <conditionalFormatting sqref="A53:L58">
    <cfRule type="expression" dxfId="18" priority="8">
      <formula>ABS($J53)&lt;0.0001</formula>
    </cfRule>
  </conditionalFormatting>
  <conditionalFormatting sqref="A104:L141">
    <cfRule type="expression" dxfId="17" priority="9">
      <formula>ABS($K104)&lt;0.0001</formula>
    </cfRule>
  </conditionalFormatting>
  <conditionalFormatting sqref="D208:E211">
    <cfRule type="expression" dxfId="16" priority="3">
      <formula>ABS($I$49)&lt;0.00001</formula>
    </cfRule>
  </conditionalFormatting>
  <conditionalFormatting sqref="D215:E218">
    <cfRule type="expression" dxfId="15" priority="6">
      <formula>ABS($I$50)&lt;0.00001</formula>
    </cfRule>
  </conditionalFormatting>
  <conditionalFormatting sqref="G208:H211">
    <cfRule type="expression" dxfId="14" priority="4">
      <formula>ABS($I$51)&lt;0.00001</formula>
    </cfRule>
  </conditionalFormatting>
  <conditionalFormatting sqref="G215:H218">
    <cfRule type="expression" dxfId="13" priority="7">
      <formula>ABS($I$52)&lt;0.00001</formula>
    </cfRule>
  </conditionalFormatting>
  <conditionalFormatting sqref="J208:K211">
    <cfRule type="expression" dxfId="12" priority="5">
      <formula>ABS($I$53)&lt;0.00001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563EB"/>
  </sheetPr>
  <dimension ref="A1:AF46"/>
  <sheetViews>
    <sheetView showGridLines="0" workbookViewId="0"/>
  </sheetViews>
  <sheetFormatPr baseColWidth="10" defaultColWidth="8.796875" defaultRowHeight="13.8"/>
  <cols>
    <col min="1" max="1" width="17.09765625" customWidth="1"/>
    <col min="2" max="2" width="22" customWidth="1"/>
    <col min="3" max="3" width="42" customWidth="1"/>
    <col min="4" max="4" width="18.796875" customWidth="1"/>
    <col min="5" max="6" width="13" customWidth="1"/>
    <col min="7" max="7" width="18" customWidth="1"/>
    <col min="8" max="8" width="11" customWidth="1"/>
    <col min="9" max="9" width="15" customWidth="1"/>
    <col min="10" max="10" width="32" customWidth="1"/>
    <col min="11" max="32" width="7" customWidth="1"/>
  </cols>
  <sheetData>
    <row r="1" spans="1:32" ht="34.049999999999997" customHeight="1">
      <c r="A1" s="174" t="s">
        <v>472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</row>
    <row r="2" spans="1:32" ht="37.950000000000003" customHeight="1">
      <c r="A2" s="168" t="s">
        <v>473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</row>
    <row r="3" spans="1:32" ht="28.95" customHeight="1"/>
    <row r="4" spans="1:32" ht="30" customHeight="1"/>
    <row r="5" spans="1:32" ht="27" customHeight="1">
      <c r="A5" t="s">
        <v>474</v>
      </c>
      <c r="B5" s="58">
        <f>'02_Rendimientos'!B79</f>
        <v>46328</v>
      </c>
      <c r="D5" t="s">
        <v>475</v>
      </c>
      <c r="E5">
        <f>'03_CPM_Obra_Gruesa'!H167</f>
        <v>150</v>
      </c>
      <c r="G5" t="s">
        <v>476</v>
      </c>
      <c r="H5" s="58">
        <f>B5+E5-1</f>
        <v>46477</v>
      </c>
    </row>
    <row r="6" spans="1:32" ht="24" customHeight="1"/>
    <row r="7" spans="1:32" ht="22.05" customHeight="1"/>
    <row r="8" spans="1:32" ht="43.95" customHeight="1">
      <c r="A8" s="50" t="s">
        <v>314</v>
      </c>
      <c r="B8" s="50" t="s">
        <v>55</v>
      </c>
      <c r="C8" s="50" t="s">
        <v>477</v>
      </c>
      <c r="D8" s="50" t="s">
        <v>317</v>
      </c>
      <c r="E8" s="50" t="s">
        <v>478</v>
      </c>
      <c r="F8" s="50" t="s">
        <v>479</v>
      </c>
      <c r="G8" s="50" t="s">
        <v>344</v>
      </c>
      <c r="H8" s="50" t="s">
        <v>480</v>
      </c>
      <c r="I8" s="50" t="s">
        <v>347</v>
      </c>
      <c r="J8" s="50" t="s">
        <v>481</v>
      </c>
      <c r="K8" s="59">
        <f>$B$5+0</f>
        <v>46328</v>
      </c>
      <c r="L8" s="59">
        <f>$B$5+7</f>
        <v>46335</v>
      </c>
      <c r="M8" s="59">
        <f>$B$5+14</f>
        <v>46342</v>
      </c>
      <c r="N8" s="59">
        <f>$B$5+21</f>
        <v>46349</v>
      </c>
      <c r="O8" s="59">
        <f>$B$5+28</f>
        <v>46356</v>
      </c>
      <c r="P8" s="59">
        <f>$B$5+35</f>
        <v>46363</v>
      </c>
      <c r="Q8" s="59">
        <f>$B$5+42</f>
        <v>46370</v>
      </c>
      <c r="R8" s="59">
        <f>$B$5+49</f>
        <v>46377</v>
      </c>
      <c r="S8" s="59">
        <f>$B$5+56</f>
        <v>46384</v>
      </c>
      <c r="T8" s="59">
        <f>$B$5+63</f>
        <v>46391</v>
      </c>
      <c r="U8" s="59">
        <f>$B$5+70</f>
        <v>46398</v>
      </c>
      <c r="V8" s="59">
        <f>$B$5+77</f>
        <v>46405</v>
      </c>
      <c r="W8" s="59">
        <f>$B$5+84</f>
        <v>46412</v>
      </c>
      <c r="X8" s="59">
        <f>$B$5+91</f>
        <v>46419</v>
      </c>
      <c r="Y8" s="59">
        <f>$B$5+98</f>
        <v>46426</v>
      </c>
      <c r="Z8" s="59">
        <f>$B$5+105</f>
        <v>46433</v>
      </c>
      <c r="AA8" s="59">
        <f>$B$5+112</f>
        <v>46440</v>
      </c>
      <c r="AB8" s="59">
        <f>$B$5+119</f>
        <v>46447</v>
      </c>
      <c r="AC8" s="59">
        <f>$B$5+126</f>
        <v>46454</v>
      </c>
      <c r="AD8" s="59">
        <f>$B$5+133</f>
        <v>46461</v>
      </c>
      <c r="AE8" s="59">
        <f>$B$5+140</f>
        <v>46468</v>
      </c>
      <c r="AF8" s="59">
        <f>$B$5+147</f>
        <v>46475</v>
      </c>
    </row>
    <row r="9" spans="1:32" ht="28.05" customHeight="1">
      <c r="A9" s="42" t="s">
        <v>348</v>
      </c>
      <c r="B9" s="42" t="s">
        <v>65</v>
      </c>
      <c r="C9" s="42" t="s">
        <v>66</v>
      </c>
      <c r="D9" s="44">
        <f>'03_CPM_Obra_Gruesa'!E145</f>
        <v>6</v>
      </c>
      <c r="E9" s="46">
        <f>$B$5+'03_CPM_Obra_Gruesa'!G145</f>
        <v>46328</v>
      </c>
      <c r="F9" s="46">
        <f>$B$5+'03_CPM_Obra_Gruesa'!H145-1</f>
        <v>46333</v>
      </c>
      <c r="G9" s="42" t="s">
        <v>325</v>
      </c>
      <c r="H9" s="42" t="str">
        <f>'03_CPM_Obra_Gruesa'!M145</f>
        <v>SÍ</v>
      </c>
      <c r="I9" s="42" t="s">
        <v>349</v>
      </c>
      <c r="J9" s="42" t="s">
        <v>482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</row>
    <row r="10" spans="1:32" ht="28.05" customHeight="1">
      <c r="A10" s="42" t="s">
        <v>350</v>
      </c>
      <c r="B10" s="42" t="s">
        <v>65</v>
      </c>
      <c r="C10" s="42" t="s">
        <v>69</v>
      </c>
      <c r="D10" s="44">
        <f>'03_CPM_Obra_Gruesa'!E146</f>
        <v>5</v>
      </c>
      <c r="E10" s="46">
        <f>$B$5+'03_CPM_Obra_Gruesa'!G146</f>
        <v>46334</v>
      </c>
      <c r="F10" s="46">
        <f>$B$5+'03_CPM_Obra_Gruesa'!H146-1</f>
        <v>46338</v>
      </c>
      <c r="G10" s="42" t="s">
        <v>122</v>
      </c>
      <c r="H10" s="42" t="str">
        <f>'03_CPM_Obra_Gruesa'!M146</f>
        <v>SÍ</v>
      </c>
      <c r="I10" s="42" t="s">
        <v>126</v>
      </c>
      <c r="J10" s="42" t="s">
        <v>482</v>
      </c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</row>
    <row r="11" spans="1:32" ht="28.05" customHeight="1">
      <c r="A11" s="43" t="s">
        <v>351</v>
      </c>
      <c r="B11" s="43" t="s">
        <v>65</v>
      </c>
      <c r="C11" s="43" t="s">
        <v>72</v>
      </c>
      <c r="D11" s="45">
        <f>'03_CPM_Obra_Gruesa'!E147</f>
        <v>10</v>
      </c>
      <c r="E11" s="47">
        <f>$B$5+'03_CPM_Obra_Gruesa'!G147</f>
        <v>46334</v>
      </c>
      <c r="F11" s="47">
        <f>$B$5+'03_CPM_Obra_Gruesa'!H147-1</f>
        <v>46343</v>
      </c>
      <c r="G11" s="43" t="s">
        <v>122</v>
      </c>
      <c r="H11" s="43" t="str">
        <f>'03_CPM_Obra_Gruesa'!M147</f>
        <v>NO</v>
      </c>
      <c r="I11" s="43" t="s">
        <v>352</v>
      </c>
      <c r="J11" s="43" t="s">
        <v>482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</row>
    <row r="12" spans="1:32" ht="28.05" customHeight="1">
      <c r="A12" s="42" t="s">
        <v>353</v>
      </c>
      <c r="B12" s="42" t="s">
        <v>74</v>
      </c>
      <c r="C12" s="42" t="s">
        <v>75</v>
      </c>
      <c r="D12" s="44">
        <f>'03_CPM_Obra_Gruesa'!E148</f>
        <v>11</v>
      </c>
      <c r="E12" s="46">
        <f>$B$5+'03_CPM_Obra_Gruesa'!G148</f>
        <v>46339</v>
      </c>
      <c r="F12" s="46">
        <f>$B$5+'03_CPM_Obra_Gruesa'!H148-1</f>
        <v>46349</v>
      </c>
      <c r="G12" s="42" t="s">
        <v>124</v>
      </c>
      <c r="H12" s="42" t="str">
        <f>'03_CPM_Obra_Gruesa'!M148</f>
        <v>SÍ</v>
      </c>
      <c r="I12" s="42" t="s">
        <v>127</v>
      </c>
      <c r="J12" s="42" t="s">
        <v>482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</row>
    <row r="13" spans="1:32" ht="28.05" customHeight="1">
      <c r="A13" s="42" t="s">
        <v>354</v>
      </c>
      <c r="B13" s="42" t="s">
        <v>74</v>
      </c>
      <c r="C13" s="42" t="s">
        <v>78</v>
      </c>
      <c r="D13" s="44">
        <f>'03_CPM_Obra_Gruesa'!E149</f>
        <v>9</v>
      </c>
      <c r="E13" s="46">
        <f>$B$5+'03_CPM_Obra_Gruesa'!G149</f>
        <v>46350</v>
      </c>
      <c r="F13" s="46">
        <f>$B$5+'03_CPM_Obra_Gruesa'!H149-1</f>
        <v>46358</v>
      </c>
      <c r="G13" s="42" t="s">
        <v>126</v>
      </c>
      <c r="H13" s="42" t="str">
        <f>'03_CPM_Obra_Gruesa'!M149</f>
        <v>SÍ</v>
      </c>
      <c r="I13" s="42" t="s">
        <v>355</v>
      </c>
      <c r="J13" s="42" t="s">
        <v>482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</row>
    <row r="14" spans="1:32" ht="28.05" customHeight="1">
      <c r="A14" s="42" t="s">
        <v>356</v>
      </c>
      <c r="B14" s="42" t="s">
        <v>74</v>
      </c>
      <c r="C14" s="42" t="s">
        <v>79</v>
      </c>
      <c r="D14" s="44">
        <f>'03_CPM_Obra_Gruesa'!E150</f>
        <v>5</v>
      </c>
      <c r="E14" s="46">
        <f>$B$5+'03_CPM_Obra_Gruesa'!G150</f>
        <v>46359</v>
      </c>
      <c r="F14" s="46">
        <f>$B$5+'03_CPM_Obra_Gruesa'!H150-1</f>
        <v>46363</v>
      </c>
      <c r="G14" s="42" t="s">
        <v>127</v>
      </c>
      <c r="H14" s="42" t="str">
        <f>'03_CPM_Obra_Gruesa'!M150</f>
        <v>SÍ</v>
      </c>
      <c r="I14" s="42" t="s">
        <v>129</v>
      </c>
      <c r="J14" s="42" t="s">
        <v>482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</row>
    <row r="15" spans="1:32" ht="28.05" customHeight="1">
      <c r="A15" s="42" t="s">
        <v>357</v>
      </c>
      <c r="B15" s="42" t="s">
        <v>74</v>
      </c>
      <c r="C15" s="42" t="s">
        <v>80</v>
      </c>
      <c r="D15" s="44">
        <f>'03_CPM_Obra_Gruesa'!E151</f>
        <v>13</v>
      </c>
      <c r="E15" s="46">
        <f>$B$5+'03_CPM_Obra_Gruesa'!G151</f>
        <v>46364</v>
      </c>
      <c r="F15" s="46">
        <f>$B$5+'03_CPM_Obra_Gruesa'!H151-1</f>
        <v>46376</v>
      </c>
      <c r="G15" s="42" t="s">
        <v>128</v>
      </c>
      <c r="H15" s="42" t="str">
        <f>'03_CPM_Obra_Gruesa'!M151</f>
        <v>SÍ</v>
      </c>
      <c r="I15" s="42" t="s">
        <v>358</v>
      </c>
      <c r="J15" s="42" t="s">
        <v>482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</row>
    <row r="16" spans="1:32" ht="28.05" customHeight="1">
      <c r="A16" s="43" t="s">
        <v>359</v>
      </c>
      <c r="B16" s="43" t="s">
        <v>74</v>
      </c>
      <c r="C16" s="43" t="s">
        <v>82</v>
      </c>
      <c r="D16" s="45">
        <f>'03_CPM_Obra_Gruesa'!E152</f>
        <v>12</v>
      </c>
      <c r="E16" s="47">
        <f>$B$5+'03_CPM_Obra_Gruesa'!G152</f>
        <v>46377</v>
      </c>
      <c r="F16" s="47">
        <f>$B$5+'03_CPM_Obra_Gruesa'!H152-1</f>
        <v>46388</v>
      </c>
      <c r="G16" s="43" t="s">
        <v>129</v>
      </c>
      <c r="H16" s="43" t="str">
        <f>'03_CPM_Obra_Gruesa'!M152</f>
        <v>NO</v>
      </c>
      <c r="I16" s="43" t="s">
        <v>134</v>
      </c>
      <c r="J16" s="43" t="s">
        <v>482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</row>
    <row r="17" spans="1:32" ht="28.05" customHeight="1">
      <c r="A17" s="42" t="s">
        <v>360</v>
      </c>
      <c r="B17" s="42" t="s">
        <v>74</v>
      </c>
      <c r="C17" s="42" t="s">
        <v>83</v>
      </c>
      <c r="D17" s="44">
        <f>'03_CPM_Obra_Gruesa'!E153</f>
        <v>20</v>
      </c>
      <c r="E17" s="46">
        <f>$B$5+'03_CPM_Obra_Gruesa'!G153</f>
        <v>46377</v>
      </c>
      <c r="F17" s="46">
        <f>$B$5+'03_CPM_Obra_Gruesa'!H153-1</f>
        <v>46396</v>
      </c>
      <c r="G17" s="42" t="s">
        <v>129</v>
      </c>
      <c r="H17" s="42" t="str">
        <f>'03_CPM_Obra_Gruesa'!M153</f>
        <v>SÍ</v>
      </c>
      <c r="I17" s="42" t="s">
        <v>361</v>
      </c>
      <c r="J17" s="42" t="s">
        <v>482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</row>
    <row r="18" spans="1:32" ht="28.05" customHeight="1">
      <c r="A18" s="42" t="s">
        <v>362</v>
      </c>
      <c r="B18" s="42" t="s">
        <v>74</v>
      </c>
      <c r="C18" s="42" t="s">
        <v>86</v>
      </c>
      <c r="D18" s="44">
        <f>'03_CPM_Obra_Gruesa'!E154</f>
        <v>12</v>
      </c>
      <c r="E18" s="46">
        <f>$B$5+'03_CPM_Obra_Gruesa'!G154</f>
        <v>46397</v>
      </c>
      <c r="F18" s="46">
        <f>$B$5+'03_CPM_Obra_Gruesa'!H154-1</f>
        <v>46408</v>
      </c>
      <c r="G18" s="42" t="s">
        <v>131</v>
      </c>
      <c r="H18" s="42" t="str">
        <f>'03_CPM_Obra_Gruesa'!M154</f>
        <v>SÍ</v>
      </c>
      <c r="I18" s="42" t="s">
        <v>363</v>
      </c>
      <c r="J18" s="42" t="s">
        <v>482</v>
      </c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</row>
    <row r="19" spans="1:32" ht="28.05" customHeight="1">
      <c r="A19" s="43" t="s">
        <v>364</v>
      </c>
      <c r="B19" s="43" t="s">
        <v>74</v>
      </c>
      <c r="C19" s="43" t="s">
        <v>87</v>
      </c>
      <c r="D19" s="45">
        <f>'03_CPM_Obra_Gruesa'!E155</f>
        <v>18</v>
      </c>
      <c r="E19" s="47">
        <f>$B$5+'03_CPM_Obra_Gruesa'!G155</f>
        <v>46377</v>
      </c>
      <c r="F19" s="47">
        <f>$B$5+'03_CPM_Obra_Gruesa'!H155-1</f>
        <v>46394</v>
      </c>
      <c r="G19" s="43" t="s">
        <v>129</v>
      </c>
      <c r="H19" s="43" t="str">
        <f>'03_CPM_Obra_Gruesa'!M155</f>
        <v>NO</v>
      </c>
      <c r="I19" s="43" t="s">
        <v>365</v>
      </c>
      <c r="J19" s="43" t="s">
        <v>482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</row>
    <row r="20" spans="1:32" ht="28.05" customHeight="1">
      <c r="A20" s="42" t="s">
        <v>366</v>
      </c>
      <c r="B20" s="42" t="s">
        <v>88</v>
      </c>
      <c r="C20" s="42" t="s">
        <v>89</v>
      </c>
      <c r="D20" s="44">
        <f>'03_CPM_Obra_Gruesa'!E156</f>
        <v>14</v>
      </c>
      <c r="E20" s="46">
        <f>$B$5+'03_CPM_Obra_Gruesa'!G156</f>
        <v>46409</v>
      </c>
      <c r="F20" s="46">
        <f>$B$5+'03_CPM_Obra_Gruesa'!H156-1</f>
        <v>46422</v>
      </c>
      <c r="G20" s="42" t="s">
        <v>367</v>
      </c>
      <c r="H20" s="42" t="str">
        <f>'03_CPM_Obra_Gruesa'!M156</f>
        <v>SÍ</v>
      </c>
      <c r="I20" s="42" t="s">
        <v>368</v>
      </c>
      <c r="J20" s="42" t="s">
        <v>482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</row>
    <row r="21" spans="1:32" ht="28.05" customHeight="1">
      <c r="A21" s="43" t="s">
        <v>369</v>
      </c>
      <c r="B21" s="43" t="s">
        <v>88</v>
      </c>
      <c r="C21" s="43" t="s">
        <v>91</v>
      </c>
      <c r="D21" s="45">
        <f>'03_CPM_Obra_Gruesa'!E157</f>
        <v>12</v>
      </c>
      <c r="E21" s="47">
        <f>$B$5+'03_CPM_Obra_Gruesa'!G157</f>
        <v>46395</v>
      </c>
      <c r="F21" s="47">
        <f>$B$5+'03_CPM_Obra_Gruesa'!H157-1</f>
        <v>46406</v>
      </c>
      <c r="G21" s="43" t="s">
        <v>133</v>
      </c>
      <c r="H21" s="43" t="str">
        <f>'03_CPM_Obra_Gruesa'!M157</f>
        <v>NO</v>
      </c>
      <c r="I21" s="43" t="s">
        <v>137</v>
      </c>
      <c r="J21" s="43" t="s">
        <v>482</v>
      </c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</row>
    <row r="22" spans="1:32" ht="28.05" customHeight="1">
      <c r="A22" s="43" t="s">
        <v>370</v>
      </c>
      <c r="B22" s="43" t="s">
        <v>88</v>
      </c>
      <c r="C22" s="43" t="s">
        <v>94</v>
      </c>
      <c r="D22" s="45">
        <f>'03_CPM_Obra_Gruesa'!E158</f>
        <v>14</v>
      </c>
      <c r="E22" s="47">
        <f>$B$5+'03_CPM_Obra_Gruesa'!G158</f>
        <v>46359</v>
      </c>
      <c r="F22" s="47">
        <f>$B$5+'03_CPM_Obra_Gruesa'!H158-1</f>
        <v>46372</v>
      </c>
      <c r="G22" s="43" t="s">
        <v>127</v>
      </c>
      <c r="H22" s="43" t="str">
        <f>'03_CPM_Obra_Gruesa'!M158</f>
        <v>NO</v>
      </c>
      <c r="I22" s="43" t="s">
        <v>137</v>
      </c>
      <c r="J22" s="43" t="s">
        <v>482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</row>
    <row r="23" spans="1:32" ht="28.05" customHeight="1">
      <c r="A23" s="43" t="s">
        <v>371</v>
      </c>
      <c r="B23" s="43" t="s">
        <v>88</v>
      </c>
      <c r="C23" s="43" t="s">
        <v>95</v>
      </c>
      <c r="D23" s="45">
        <f>'03_CPM_Obra_Gruesa'!E159</f>
        <v>8</v>
      </c>
      <c r="E23" s="47">
        <f>$B$5+'03_CPM_Obra_Gruesa'!G159</f>
        <v>46407</v>
      </c>
      <c r="F23" s="47">
        <f>$B$5+'03_CPM_Obra_Gruesa'!H159-1</f>
        <v>46414</v>
      </c>
      <c r="G23" s="43" t="s">
        <v>372</v>
      </c>
      <c r="H23" s="43" t="str">
        <f>'03_CPM_Obra_Gruesa'!M159</f>
        <v>NO</v>
      </c>
      <c r="I23" s="43" t="s">
        <v>138</v>
      </c>
      <c r="J23" s="43" t="s">
        <v>482</v>
      </c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</row>
    <row r="24" spans="1:32" ht="28.05" customHeight="1">
      <c r="A24" s="43" t="s">
        <v>373</v>
      </c>
      <c r="B24" s="43" t="s">
        <v>88</v>
      </c>
      <c r="C24" s="43" t="s">
        <v>97</v>
      </c>
      <c r="D24" s="45">
        <f>'03_CPM_Obra_Gruesa'!E160</f>
        <v>8</v>
      </c>
      <c r="E24" s="47">
        <f>$B$5+'03_CPM_Obra_Gruesa'!G160</f>
        <v>46423</v>
      </c>
      <c r="F24" s="47">
        <f>$B$5+'03_CPM_Obra_Gruesa'!H160-1</f>
        <v>46430</v>
      </c>
      <c r="G24" s="43" t="s">
        <v>374</v>
      </c>
      <c r="H24" s="43" t="str">
        <f>'03_CPM_Obra_Gruesa'!M160</f>
        <v>NO</v>
      </c>
      <c r="I24" s="43" t="s">
        <v>144</v>
      </c>
      <c r="J24" s="43" t="s">
        <v>482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</row>
    <row r="25" spans="1:32" ht="28.05" customHeight="1">
      <c r="A25" s="42" t="s">
        <v>375</v>
      </c>
      <c r="B25" s="42" t="s">
        <v>99</v>
      </c>
      <c r="C25" s="42" t="s">
        <v>100</v>
      </c>
      <c r="D25" s="44">
        <f>'03_CPM_Obra_Gruesa'!E161</f>
        <v>16</v>
      </c>
      <c r="E25" s="46">
        <f>$B$5+'03_CPM_Obra_Gruesa'!G161</f>
        <v>46423</v>
      </c>
      <c r="F25" s="46">
        <f>$B$5+'03_CPM_Obra_Gruesa'!H161-1</f>
        <v>46438</v>
      </c>
      <c r="G25" s="42" t="s">
        <v>376</v>
      </c>
      <c r="H25" s="42" t="str">
        <f>'03_CPM_Obra_Gruesa'!M161</f>
        <v>SÍ</v>
      </c>
      <c r="I25" s="42" t="s">
        <v>377</v>
      </c>
      <c r="J25" s="42" t="s">
        <v>482</v>
      </c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</row>
    <row r="26" spans="1:32" ht="28.05" customHeight="1">
      <c r="A26" s="42" t="s">
        <v>378</v>
      </c>
      <c r="B26" s="42" t="s">
        <v>99</v>
      </c>
      <c r="C26" s="42" t="s">
        <v>101</v>
      </c>
      <c r="D26" s="44">
        <f>'03_CPM_Obra_Gruesa'!E162</f>
        <v>12</v>
      </c>
      <c r="E26" s="46">
        <f>$B$5+'03_CPM_Obra_Gruesa'!G162</f>
        <v>46439</v>
      </c>
      <c r="F26" s="46">
        <f>$B$5+'03_CPM_Obra_Gruesa'!H162-1</f>
        <v>46450</v>
      </c>
      <c r="G26" s="42" t="s">
        <v>139</v>
      </c>
      <c r="H26" s="42" t="str">
        <f>'03_CPM_Obra_Gruesa'!M162</f>
        <v>SÍ</v>
      </c>
      <c r="I26" s="42" t="s">
        <v>142</v>
      </c>
      <c r="J26" s="42" t="s">
        <v>482</v>
      </c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</row>
    <row r="27" spans="1:32" ht="28.05" customHeight="1">
      <c r="A27" s="43" t="s">
        <v>379</v>
      </c>
      <c r="B27" s="43" t="s">
        <v>99</v>
      </c>
      <c r="C27" s="43" t="s">
        <v>102</v>
      </c>
      <c r="D27" s="45">
        <f>'03_CPM_Obra_Gruesa'!E163</f>
        <v>10</v>
      </c>
      <c r="E27" s="47">
        <f>$B$5+'03_CPM_Obra_Gruesa'!G163</f>
        <v>46439</v>
      </c>
      <c r="F27" s="47">
        <f>$B$5+'03_CPM_Obra_Gruesa'!H163-1</f>
        <v>46448</v>
      </c>
      <c r="G27" s="43" t="s">
        <v>139</v>
      </c>
      <c r="H27" s="43" t="str">
        <f>'03_CPM_Obra_Gruesa'!M163</f>
        <v>NO</v>
      </c>
      <c r="I27" s="43" t="s">
        <v>142</v>
      </c>
      <c r="J27" s="43" t="s">
        <v>482</v>
      </c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</row>
    <row r="28" spans="1:32" ht="28.05" customHeight="1">
      <c r="A28" s="42" t="s">
        <v>380</v>
      </c>
      <c r="B28" s="42" t="s">
        <v>99</v>
      </c>
      <c r="C28" s="42" t="s">
        <v>103</v>
      </c>
      <c r="D28" s="44">
        <f>'03_CPM_Obra_Gruesa'!E164</f>
        <v>20</v>
      </c>
      <c r="E28" s="46">
        <f>$B$5+'03_CPM_Obra_Gruesa'!G164</f>
        <v>46451</v>
      </c>
      <c r="F28" s="46">
        <f>$B$5+'03_CPM_Obra_Gruesa'!H164-1</f>
        <v>46470</v>
      </c>
      <c r="G28" s="42" t="s">
        <v>381</v>
      </c>
      <c r="H28" s="42" t="str">
        <f>'03_CPM_Obra_Gruesa'!M164</f>
        <v>SÍ</v>
      </c>
      <c r="I28" s="42" t="s">
        <v>144</v>
      </c>
      <c r="J28" s="42" t="s">
        <v>482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</row>
    <row r="29" spans="1:32" ht="28.05" customHeight="1">
      <c r="A29" s="43" t="s">
        <v>382</v>
      </c>
      <c r="B29" s="43" t="s">
        <v>99</v>
      </c>
      <c r="C29" s="43" t="s">
        <v>104</v>
      </c>
      <c r="D29" s="45">
        <f>'03_CPM_Obra_Gruesa'!E165</f>
        <v>16</v>
      </c>
      <c r="E29" s="47">
        <f>$B$5+'03_CPM_Obra_Gruesa'!G165</f>
        <v>46409</v>
      </c>
      <c r="F29" s="47">
        <f>$B$5+'03_CPM_Obra_Gruesa'!H165-1</f>
        <v>46424</v>
      </c>
      <c r="G29" s="43" t="s">
        <v>383</v>
      </c>
      <c r="H29" s="43" t="str">
        <f>'03_CPM_Obra_Gruesa'!M165</f>
        <v>NO</v>
      </c>
      <c r="I29" s="43" t="s">
        <v>144</v>
      </c>
      <c r="J29" s="43" t="s">
        <v>482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</row>
    <row r="30" spans="1:32" ht="28.05" customHeight="1">
      <c r="A30" s="42" t="s">
        <v>384</v>
      </c>
      <c r="B30" s="42" t="s">
        <v>99</v>
      </c>
      <c r="C30" s="42" t="s">
        <v>105</v>
      </c>
      <c r="D30" s="44">
        <f>'03_CPM_Obra_Gruesa'!E166</f>
        <v>7</v>
      </c>
      <c r="E30" s="46">
        <f>$B$5+'03_CPM_Obra_Gruesa'!G166</f>
        <v>46471</v>
      </c>
      <c r="F30" s="46">
        <f>$B$5+'03_CPM_Obra_Gruesa'!H166-1</f>
        <v>46477</v>
      </c>
      <c r="G30" s="42" t="s">
        <v>385</v>
      </c>
      <c r="H30" s="42" t="str">
        <f>'03_CPM_Obra_Gruesa'!M166</f>
        <v>SÍ</v>
      </c>
      <c r="I30" s="42" t="s">
        <v>352</v>
      </c>
      <c r="J30" s="42" t="s">
        <v>482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</row>
    <row r="33" spans="1:10" ht="28.05" customHeight="1">
      <c r="A33" s="175" t="s">
        <v>483</v>
      </c>
      <c r="B33" s="175"/>
      <c r="C33" s="175"/>
      <c r="D33" s="175"/>
      <c r="E33" s="175"/>
      <c r="F33" s="175"/>
      <c r="G33" s="175"/>
      <c r="H33" s="175"/>
      <c r="I33" s="175"/>
      <c r="J33" s="175"/>
    </row>
    <row r="34" spans="1:10" ht="43.95" customHeight="1">
      <c r="A34" s="50" t="s">
        <v>55</v>
      </c>
      <c r="B34" s="50" t="s">
        <v>478</v>
      </c>
      <c r="C34" s="50" t="s">
        <v>479</v>
      </c>
      <c r="D34" s="50" t="s">
        <v>484</v>
      </c>
      <c r="E34" s="50" t="s">
        <v>485</v>
      </c>
      <c r="F34" s="50" t="s">
        <v>121</v>
      </c>
    </row>
    <row r="35" spans="1:10" ht="34.049999999999997" customHeight="1">
      <c r="A35" s="51" t="s">
        <v>65</v>
      </c>
      <c r="B35" s="57">
        <f>MIN(E9:E11)</f>
        <v>46328</v>
      </c>
      <c r="C35" s="57">
        <f>MAX(F9:F11)</f>
        <v>46343</v>
      </c>
      <c r="D35" s="51">
        <f>C35-B35+1</f>
        <v>16</v>
      </c>
      <c r="E35" s="60">
        <v>0.08</v>
      </c>
      <c r="F35" s="51" t="s">
        <v>486</v>
      </c>
    </row>
    <row r="36" spans="1:10" ht="34.049999999999997" customHeight="1">
      <c r="A36" s="52" t="s">
        <v>74</v>
      </c>
      <c r="B36" s="56">
        <f>MIN(E12:E19)</f>
        <v>46339</v>
      </c>
      <c r="C36" s="56">
        <f>MAX(F12:F19)</f>
        <v>46408</v>
      </c>
      <c r="D36" s="52">
        <f>C36-B36+1</f>
        <v>70</v>
      </c>
      <c r="E36" s="61">
        <v>0.38</v>
      </c>
      <c r="F36" s="52" t="s">
        <v>486</v>
      </c>
    </row>
    <row r="37" spans="1:10" ht="34.049999999999997" customHeight="1">
      <c r="A37" s="51" t="s">
        <v>88</v>
      </c>
      <c r="B37" s="57">
        <f>MIN(E20:E24)</f>
        <v>46359</v>
      </c>
      <c r="C37" s="57">
        <f>MAX(F20:F24)</f>
        <v>46430</v>
      </c>
      <c r="D37" s="51">
        <f>C37-B37+1</f>
        <v>72</v>
      </c>
      <c r="E37" s="60">
        <v>0.22</v>
      </c>
      <c r="F37" s="51" t="s">
        <v>486</v>
      </c>
    </row>
    <row r="38" spans="1:10" ht="34.049999999999997" customHeight="1">
      <c r="A38" s="52" t="s">
        <v>99</v>
      </c>
      <c r="B38" s="56">
        <f>MIN(E25:E30)</f>
        <v>46409</v>
      </c>
      <c r="C38" s="56">
        <f>MAX(F25:F30)</f>
        <v>46477</v>
      </c>
      <c r="D38" s="52">
        <f>C38-B38+1</f>
        <v>69</v>
      </c>
      <c r="E38" s="61">
        <v>0.32</v>
      </c>
      <c r="F38" s="52" t="s">
        <v>486</v>
      </c>
    </row>
    <row r="39" spans="1:10" ht="27" customHeight="1"/>
    <row r="40" spans="1:10" ht="37.950000000000003" customHeight="1">
      <c r="A40" s="168" t="s">
        <v>1395</v>
      </c>
      <c r="B40" s="168"/>
      <c r="C40" s="168"/>
      <c r="D40" s="168"/>
      <c r="E40" s="168"/>
      <c r="F40" s="168"/>
      <c r="G40" s="168"/>
      <c r="H40" s="168"/>
      <c r="I40" s="168"/>
      <c r="J40" s="168"/>
    </row>
    <row r="42" spans="1:10" ht="30" customHeight="1"/>
    <row r="43" spans="1:10" ht="30" customHeight="1"/>
    <row r="45" spans="1:10" ht="28.05" customHeight="1"/>
    <row r="46" spans="1:10" ht="28.05" customHeight="1"/>
  </sheetData>
  <mergeCells count="4">
    <mergeCell ref="A1:AF1"/>
    <mergeCell ref="A2:AF2"/>
    <mergeCell ref="A33:J33"/>
    <mergeCell ref="A40:J40"/>
  </mergeCells>
  <conditionalFormatting sqref="H9:H30">
    <cfRule type="expression" dxfId="11" priority="6">
      <formula>H9="Sí"</formula>
    </cfRule>
    <cfRule type="expression" dxfId="10" priority="7">
      <formula>H9="No"</formula>
    </cfRule>
  </conditionalFormatting>
  <conditionalFormatting sqref="K9:AF30">
    <cfRule type="expression" dxfId="9" priority="8">
      <formula>AND(K$8&lt;=$F9,K$8+6&gt;=$E9,$H9="SÍ")</formula>
    </cfRule>
    <cfRule type="expression" dxfId="8" priority="9">
      <formula>AND(K$8&lt;=$F9,K$8+6&gt;=$E9,$H9="NO")</formula>
    </cfRule>
  </conditionalFormatting>
  <conditionalFormatting sqref="M9:AD30">
    <cfRule type="expression" dxfId="7" priority="1">
      <formula>AND(M$8&lt;=$F9,M$8+6&gt;=$E9,$H9="No",$B9="Instalación de faenas")</formula>
    </cfRule>
    <cfRule type="expression" dxfId="6" priority="2">
      <formula>AND(M$8&lt;=$F9,M$8+6&gt;=$E9,$H9="No",$B9="Obra Gruesa")</formula>
    </cfRule>
    <cfRule type="expression" dxfId="5" priority="3">
      <formula>AND(M$8&lt;=$F9,M$8+6&gt;=$E9,$H9="No",$B9="Instalaciones")</formula>
    </cfRule>
    <cfRule type="expression" dxfId="4" priority="4">
      <formula>AND(M$8&lt;=$F9,M$8+6&gt;=$E9,$H9="No",$B9="Terminaciones")</formula>
    </cfRule>
    <cfRule type="expression" dxfId="3" priority="5">
      <formula>AND(M$8&lt;=$F9,M$8+6&gt;=$E9,$H9="Sí")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7518"/>
  </sheetPr>
  <dimension ref="A1:P364"/>
  <sheetViews>
    <sheetView showGridLines="0" workbookViewId="0"/>
  </sheetViews>
  <sheetFormatPr baseColWidth="10" defaultColWidth="8.796875" defaultRowHeight="13.8"/>
  <cols>
    <col min="1" max="1" width="19" customWidth="1"/>
    <col min="2" max="2" width="18" customWidth="1"/>
    <col min="3" max="3" width="53" customWidth="1"/>
    <col min="4" max="4" width="17" customWidth="1"/>
    <col min="5" max="5" width="14" customWidth="1"/>
    <col min="6" max="6" width="22" customWidth="1"/>
    <col min="7" max="7" width="23" customWidth="1"/>
    <col min="8" max="9" width="19" customWidth="1"/>
    <col min="10" max="11" width="20" customWidth="1"/>
    <col min="12" max="12" width="53" customWidth="1"/>
    <col min="13" max="13" width="12" customWidth="1"/>
    <col min="14" max="14" width="14" customWidth="1"/>
    <col min="15" max="15" width="22" customWidth="1"/>
    <col min="16" max="16" width="23" customWidth="1"/>
  </cols>
  <sheetData>
    <row r="1" spans="2:16" ht="25.95" customHeight="1">
      <c r="B1" s="119" t="s">
        <v>487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spans="2:16" ht="31.05" customHeight="1">
      <c r="B2" s="82" t="s">
        <v>488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2:16" ht="25.05" customHeight="1">
      <c r="B3" s="83" t="s">
        <v>489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</row>
    <row r="5" spans="2:16" ht="15.6">
      <c r="B5" s="84" t="s">
        <v>490</v>
      </c>
      <c r="C5" s="84"/>
      <c r="D5" s="84"/>
      <c r="E5" s="84"/>
      <c r="F5" s="84"/>
      <c r="G5" s="84"/>
      <c r="H5" s="84"/>
      <c r="I5" s="85">
        <f>(1+'02_Rendimientos'!B83+'02_Rendimientos'!B84)*(1+'02_Rendimientos'!B82)</f>
        <v>1.4874999999999998</v>
      </c>
      <c r="K5" s="86" t="s">
        <v>491</v>
      </c>
      <c r="L5" s="86"/>
      <c r="M5" s="86"/>
      <c r="N5" s="86"/>
      <c r="O5" s="86"/>
      <c r="P5" s="86"/>
    </row>
    <row r="7" spans="2:16" ht="27" customHeight="1">
      <c r="B7" s="87" t="s">
        <v>492</v>
      </c>
      <c r="C7" s="87"/>
      <c r="D7" s="87"/>
      <c r="E7" s="87"/>
      <c r="F7" s="87"/>
      <c r="G7" s="87"/>
      <c r="K7" s="87" t="s">
        <v>493</v>
      </c>
      <c r="L7" s="87"/>
      <c r="M7" s="87"/>
      <c r="N7" s="87"/>
      <c r="O7" s="87"/>
      <c r="P7" s="87"/>
    </row>
    <row r="8" spans="2:16" ht="31.95" customHeight="1">
      <c r="B8" s="88" t="s">
        <v>54</v>
      </c>
      <c r="C8" s="88" t="s">
        <v>56</v>
      </c>
      <c r="D8" s="88" t="s">
        <v>58</v>
      </c>
      <c r="E8" s="88" t="s">
        <v>333</v>
      </c>
      <c r="F8" s="88" t="s">
        <v>494</v>
      </c>
      <c r="G8" s="88" t="s">
        <v>495</v>
      </c>
      <c r="K8" s="88" t="s">
        <v>54</v>
      </c>
      <c r="L8" s="88" t="s">
        <v>56</v>
      </c>
      <c r="M8" s="88" t="s">
        <v>58</v>
      </c>
      <c r="N8" s="88" t="s">
        <v>333</v>
      </c>
      <c r="O8" s="88" t="s">
        <v>496</v>
      </c>
      <c r="P8" s="88" t="s">
        <v>497</v>
      </c>
    </row>
    <row r="9" spans="2:16" ht="21" customHeight="1">
      <c r="B9" t="str">
        <f>'06_Presupuesto'!A175</f>
        <v>A.1.1/a)</v>
      </c>
      <c r="C9" t="str">
        <f>'06_Presupuesto'!C175</f>
        <v>Oficina (con servicios básicos)</v>
      </c>
      <c r="D9" t="str">
        <f>'06_Presupuesto'!D175</f>
        <v>UNI</v>
      </c>
      <c r="E9" s="90">
        <f>'06_Presupuesto'!E175</f>
        <v>1</v>
      </c>
      <c r="F9" s="90">
        <f>'06_Presupuesto'!G175</f>
        <v>1764705.8823529412</v>
      </c>
      <c r="G9" s="90">
        <f t="shared" ref="G9:G40" si="0">E9*F9</f>
        <v>1764705.8823529412</v>
      </c>
      <c r="K9" t="str">
        <f t="shared" ref="K9:K40" si="1">B9</f>
        <v>A.1.1/a)</v>
      </c>
      <c r="L9" t="str">
        <f t="shared" ref="L9:L40" si="2">C9</f>
        <v>Oficina (con servicios básicos)</v>
      </c>
      <c r="M9" t="str">
        <f t="shared" ref="M9:M40" si="3">D9</f>
        <v>UNI</v>
      </c>
      <c r="N9" s="90">
        <f t="shared" ref="N9:N40" si="4">E9</f>
        <v>1</v>
      </c>
      <c r="O9" s="90">
        <f>F9*$I$5</f>
        <v>2624999.9999999995</v>
      </c>
      <c r="P9" s="90">
        <f t="shared" ref="P9:P40" si="5">N9*O9</f>
        <v>2624999.9999999995</v>
      </c>
    </row>
    <row r="10" spans="2:16" ht="21" customHeight="1">
      <c r="B10" s="89" t="str">
        <f>'06_Presupuesto'!A176</f>
        <v>A.1.1/b)</v>
      </c>
      <c r="C10" s="89" t="str">
        <f>'06_Presupuesto'!C176</f>
        <v>Bodega de Materiales</v>
      </c>
      <c r="D10" s="89" t="str">
        <f>'06_Presupuesto'!D176</f>
        <v>UNI</v>
      </c>
      <c r="E10" s="91">
        <f>'06_Presupuesto'!E176</f>
        <v>1</v>
      </c>
      <c r="F10" s="91">
        <f>'06_Presupuesto'!G176</f>
        <v>1008403.3613445378</v>
      </c>
      <c r="G10" s="91">
        <f t="shared" si="0"/>
        <v>1008403.3613445378</v>
      </c>
      <c r="K10" s="89" t="str">
        <f t="shared" si="1"/>
        <v>A.1.1/b)</v>
      </c>
      <c r="L10" s="89" t="str">
        <f t="shared" si="2"/>
        <v>Bodega de Materiales</v>
      </c>
      <c r="M10" s="89" t="str">
        <f t="shared" si="3"/>
        <v>UNI</v>
      </c>
      <c r="N10" s="91">
        <f t="shared" si="4"/>
        <v>1</v>
      </c>
      <c r="O10" s="91">
        <f t="shared" ref="O10:O40" si="6">F10*$I$5</f>
        <v>1499999.9999999998</v>
      </c>
      <c r="P10" s="91">
        <f t="shared" si="5"/>
        <v>1499999.9999999998</v>
      </c>
    </row>
    <row r="11" spans="2:16" ht="21" customHeight="1">
      <c r="B11" t="str">
        <f>'06_Presupuesto'!A177</f>
        <v>A.1.1/c)</v>
      </c>
      <c r="C11" t="str">
        <f>'06_Presupuesto'!C177</f>
        <v>Servicios higiénicos tipo químicos</v>
      </c>
      <c r="D11" t="str">
        <f>'06_Presupuesto'!D177</f>
        <v>UNI</v>
      </c>
      <c r="E11" s="90">
        <f>'06_Presupuesto'!E177</f>
        <v>2</v>
      </c>
      <c r="F11" s="90">
        <f>'06_Presupuesto'!G177</f>
        <v>714285.71428571432</v>
      </c>
      <c r="G11" s="90">
        <f t="shared" si="0"/>
        <v>1428571.4285714286</v>
      </c>
      <c r="K11" t="str">
        <f t="shared" si="1"/>
        <v>A.1.1/c)</v>
      </c>
      <c r="L11" t="str">
        <f t="shared" si="2"/>
        <v>Servicios higiénicos tipo químicos</v>
      </c>
      <c r="M11" t="str">
        <f t="shared" si="3"/>
        <v>UNI</v>
      </c>
      <c r="N11" s="90">
        <f t="shared" si="4"/>
        <v>2</v>
      </c>
      <c r="O11" s="90">
        <f t="shared" si="6"/>
        <v>1062500</v>
      </c>
      <c r="P11" s="90">
        <f t="shared" si="5"/>
        <v>2125000</v>
      </c>
    </row>
    <row r="12" spans="2:16" ht="21" customHeight="1">
      <c r="B12" s="89" t="str">
        <f>'06_Presupuesto'!A178</f>
        <v>A.1.1/d)</v>
      </c>
      <c r="C12" s="89" t="str">
        <f>'06_Presupuesto'!C178</f>
        <v>Comedor</v>
      </c>
      <c r="D12" s="89" t="str">
        <f>'06_Presupuesto'!D178</f>
        <v>M2</v>
      </c>
      <c r="E12" s="91">
        <f>'06_Presupuesto'!E178</f>
        <v>10</v>
      </c>
      <c r="F12" s="91">
        <f>'06_Presupuesto'!G178</f>
        <v>71428.571428571435</v>
      </c>
      <c r="G12" s="91">
        <f t="shared" si="0"/>
        <v>714285.71428571432</v>
      </c>
      <c r="K12" s="89" t="str">
        <f t="shared" si="1"/>
        <v>A.1.1/d)</v>
      </c>
      <c r="L12" s="89" t="str">
        <f t="shared" si="2"/>
        <v>Comedor</v>
      </c>
      <c r="M12" s="89" t="str">
        <f t="shared" si="3"/>
        <v>M2</v>
      </c>
      <c r="N12" s="91">
        <f t="shared" si="4"/>
        <v>10</v>
      </c>
      <c r="O12" s="91">
        <f t="shared" si="6"/>
        <v>106250</v>
      </c>
      <c r="P12" s="91">
        <f t="shared" si="5"/>
        <v>1062500</v>
      </c>
    </row>
    <row r="13" spans="2:16" ht="21" customHeight="1">
      <c r="B13" t="str">
        <f>'06_Presupuesto'!A179</f>
        <v>A.1.2</v>
      </c>
      <c r="C13" t="str">
        <f>'06_Presupuesto'!C179</f>
        <v>CIERRE PROVISORIO</v>
      </c>
      <c r="D13" t="str">
        <f>'06_Presupuesto'!D179</f>
        <v>ML</v>
      </c>
      <c r="E13" s="90">
        <f>'06_Presupuesto'!E179</f>
        <v>84</v>
      </c>
      <c r="F13" s="90">
        <f>'06_Presupuesto'!G179</f>
        <v>12184.873949579833</v>
      </c>
      <c r="G13" s="90">
        <f t="shared" si="0"/>
        <v>1023529.4117647059</v>
      </c>
      <c r="K13" t="str">
        <f t="shared" si="1"/>
        <v>A.1.2</v>
      </c>
      <c r="L13" t="str">
        <f t="shared" si="2"/>
        <v>CIERRE PROVISORIO</v>
      </c>
      <c r="M13" t="str">
        <f t="shared" si="3"/>
        <v>ML</v>
      </c>
      <c r="N13" s="90">
        <f t="shared" si="4"/>
        <v>84</v>
      </c>
      <c r="O13" s="90">
        <f t="shared" si="6"/>
        <v>18125</v>
      </c>
      <c r="P13" s="90">
        <f t="shared" si="5"/>
        <v>1522500</v>
      </c>
    </row>
    <row r="14" spans="2:16" ht="21" customHeight="1">
      <c r="B14" s="89" t="str">
        <f>'06_Presupuesto'!A180</f>
        <v>A.1.3</v>
      </c>
      <c r="C14" s="89" t="str">
        <f>'06_Presupuesto'!C180</f>
        <v>LETRERO DE OBRA</v>
      </c>
      <c r="D14" s="89" t="str">
        <f>'06_Presupuesto'!D180</f>
        <v>UNI</v>
      </c>
      <c r="E14" s="91">
        <f>'06_Presupuesto'!E180</f>
        <v>1</v>
      </c>
      <c r="F14" s="91">
        <f>'06_Presupuesto'!G180</f>
        <v>327731.09243697481</v>
      </c>
      <c r="G14" s="91">
        <f t="shared" si="0"/>
        <v>327731.09243697481</v>
      </c>
      <c r="K14" s="89" t="str">
        <f t="shared" si="1"/>
        <v>A.1.3</v>
      </c>
      <c r="L14" s="89" t="str">
        <f t="shared" si="2"/>
        <v>LETRERO DE OBRA</v>
      </c>
      <c r="M14" s="89" t="str">
        <f t="shared" si="3"/>
        <v>UNI</v>
      </c>
      <c r="N14" s="91">
        <f t="shared" si="4"/>
        <v>1</v>
      </c>
      <c r="O14" s="91">
        <f t="shared" si="6"/>
        <v>487500</v>
      </c>
      <c r="P14" s="91">
        <f t="shared" si="5"/>
        <v>487500</v>
      </c>
    </row>
    <row r="15" spans="2:16" ht="21" customHeight="1">
      <c r="B15" t="str">
        <f>'06_Presupuesto'!A181</f>
        <v>A.2.1</v>
      </c>
      <c r="C15" t="str">
        <f>'06_Presupuesto'!C181</f>
        <v>Limpieza y despeje de Terreno</v>
      </c>
      <c r="D15" t="str">
        <f>'06_Presupuesto'!D181</f>
        <v>M2</v>
      </c>
      <c r="E15" s="90">
        <f>'06_Presupuesto'!E181</f>
        <v>444.51</v>
      </c>
      <c r="F15" s="90">
        <f>'06_Presupuesto'!G181</f>
        <v>1848.7394957983195</v>
      </c>
      <c r="G15" s="90">
        <f t="shared" si="0"/>
        <v>821783.19327731093</v>
      </c>
      <c r="K15" t="str">
        <f t="shared" si="1"/>
        <v>A.2.1</v>
      </c>
      <c r="L15" t="str">
        <f t="shared" si="2"/>
        <v>Limpieza y despeje de Terreno</v>
      </c>
      <c r="M15" t="str">
        <f t="shared" si="3"/>
        <v>M2</v>
      </c>
      <c r="N15" s="90">
        <f t="shared" si="4"/>
        <v>444.51</v>
      </c>
      <c r="O15" s="90">
        <f t="shared" si="6"/>
        <v>2750</v>
      </c>
      <c r="P15" s="90">
        <f t="shared" si="5"/>
        <v>1222402.5</v>
      </c>
    </row>
    <row r="16" spans="2:16" ht="21" customHeight="1">
      <c r="B16" s="89" t="str">
        <f>'06_Presupuesto'!A182</f>
        <v>A.2.2</v>
      </c>
      <c r="C16" s="89" t="str">
        <f>'06_Presupuesto'!C182</f>
        <v>Replanteo, trazado y niveles</v>
      </c>
      <c r="D16" s="89" t="str">
        <f>'06_Presupuesto'!D182</f>
        <v>M2</v>
      </c>
      <c r="E16" s="91">
        <f>'06_Presupuesto'!E182</f>
        <v>444.51</v>
      </c>
      <c r="F16" s="91">
        <f>'06_Presupuesto'!G182</f>
        <v>1764.7058823529412</v>
      </c>
      <c r="G16" s="91">
        <f t="shared" si="0"/>
        <v>784429.4117647059</v>
      </c>
      <c r="K16" s="89" t="str">
        <f t="shared" si="1"/>
        <v>A.2.2</v>
      </c>
      <c r="L16" s="89" t="str">
        <f t="shared" si="2"/>
        <v>Replanteo, trazado y niveles</v>
      </c>
      <c r="M16" s="89" t="str">
        <f t="shared" si="3"/>
        <v>M2</v>
      </c>
      <c r="N16" s="91">
        <f t="shared" si="4"/>
        <v>444.51</v>
      </c>
      <c r="O16" s="91">
        <f t="shared" si="6"/>
        <v>2624.9999999999995</v>
      </c>
      <c r="P16" s="91">
        <f t="shared" si="5"/>
        <v>1166838.7499999998</v>
      </c>
    </row>
    <row r="17" spans="2:16" ht="21" customHeight="1">
      <c r="B17" t="str">
        <f>'06_Presupuesto'!A183</f>
        <v>B.1.1.1</v>
      </c>
      <c r="C17" t="str">
        <f>'06_Presupuesto'!C183</f>
        <v>Excavaciones</v>
      </c>
      <c r="D17" t="str">
        <f>'06_Presupuesto'!D183</f>
        <v>M3</v>
      </c>
      <c r="E17" s="90">
        <f>'06_Presupuesto'!E183</f>
        <v>15</v>
      </c>
      <c r="F17" s="90">
        <f>'06_Presupuesto'!G183</f>
        <v>35294.117647058825</v>
      </c>
      <c r="G17" s="90">
        <f t="shared" si="0"/>
        <v>529411.76470588241</v>
      </c>
      <c r="K17" t="str">
        <f t="shared" si="1"/>
        <v>B.1.1.1</v>
      </c>
      <c r="L17" t="str">
        <f t="shared" si="2"/>
        <v>Excavaciones</v>
      </c>
      <c r="M17" t="str">
        <f t="shared" si="3"/>
        <v>M3</v>
      </c>
      <c r="N17" s="90">
        <f t="shared" si="4"/>
        <v>15</v>
      </c>
      <c r="O17" s="90">
        <f t="shared" si="6"/>
        <v>52499.999999999993</v>
      </c>
      <c r="P17" s="90">
        <f t="shared" si="5"/>
        <v>787499.99999999988</v>
      </c>
    </row>
    <row r="18" spans="2:16" ht="21" customHeight="1">
      <c r="B18" s="89" t="str">
        <f>'06_Presupuesto'!A184</f>
        <v>B.1.1.2</v>
      </c>
      <c r="C18" s="89" t="str">
        <f>'06_Presupuesto'!C184</f>
        <v>Emplantillado</v>
      </c>
      <c r="D18" s="89" t="str">
        <f>'06_Presupuesto'!D184</f>
        <v>M2</v>
      </c>
      <c r="E18" s="91">
        <f>'06_Presupuesto'!E184</f>
        <v>23</v>
      </c>
      <c r="F18" s="91">
        <f>'06_Presupuesto'!G184</f>
        <v>16386.55462184874</v>
      </c>
      <c r="G18" s="91">
        <f t="shared" si="0"/>
        <v>376890.75630252104</v>
      </c>
      <c r="K18" s="89" t="str">
        <f t="shared" si="1"/>
        <v>B.1.1.2</v>
      </c>
      <c r="L18" s="89" t="str">
        <f t="shared" si="2"/>
        <v>Emplantillado</v>
      </c>
      <c r="M18" s="89" t="str">
        <f t="shared" si="3"/>
        <v>M2</v>
      </c>
      <c r="N18" s="91">
        <f t="shared" si="4"/>
        <v>23</v>
      </c>
      <c r="O18" s="91">
        <f t="shared" si="6"/>
        <v>24374.999999999996</v>
      </c>
      <c r="P18" s="91">
        <f t="shared" si="5"/>
        <v>560624.99999999988</v>
      </c>
    </row>
    <row r="19" spans="2:16" ht="21" customHeight="1">
      <c r="B19" t="str">
        <f>'06_Presupuesto'!A185</f>
        <v>B.1.1.3</v>
      </c>
      <c r="C19" t="str">
        <f>'06_Presupuesto'!C185</f>
        <v>Cimientos</v>
      </c>
      <c r="D19" t="str">
        <f>'06_Presupuesto'!D185</f>
        <v>M3</v>
      </c>
      <c r="E19" s="90">
        <f>'06_Presupuesto'!E185</f>
        <v>14</v>
      </c>
      <c r="F19" s="90">
        <f>'06_Presupuesto'!G185</f>
        <v>189075.63025210085</v>
      </c>
      <c r="G19" s="90">
        <f t="shared" si="0"/>
        <v>2647058.823529412</v>
      </c>
      <c r="K19" t="str">
        <f t="shared" si="1"/>
        <v>B.1.1.3</v>
      </c>
      <c r="L19" t="str">
        <f t="shared" si="2"/>
        <v>Cimientos</v>
      </c>
      <c r="M19" t="str">
        <f t="shared" si="3"/>
        <v>M3</v>
      </c>
      <c r="N19" s="90">
        <f t="shared" si="4"/>
        <v>14</v>
      </c>
      <c r="O19" s="90">
        <f t="shared" si="6"/>
        <v>281250</v>
      </c>
      <c r="P19" s="90">
        <f t="shared" si="5"/>
        <v>3937500</v>
      </c>
    </row>
    <row r="20" spans="2:16" ht="21" customHeight="1">
      <c r="B20" s="89" t="str">
        <f>'06_Presupuesto'!A186</f>
        <v>B.1.2.1</v>
      </c>
      <c r="C20" s="89" t="str">
        <f>'06_Presupuesto'!C186</f>
        <v>Preparación de la subrasante</v>
      </c>
      <c r="D20" s="89" t="str">
        <f>'06_Presupuesto'!D186</f>
        <v>M2</v>
      </c>
      <c r="E20" s="91">
        <f>'06_Presupuesto'!E186</f>
        <v>143</v>
      </c>
      <c r="F20" s="91">
        <f>'06_Presupuesto'!G186</f>
        <v>2689.0756302521008</v>
      </c>
      <c r="G20" s="91">
        <f t="shared" si="0"/>
        <v>384537.81512605044</v>
      </c>
      <c r="K20" s="89" t="str">
        <f t="shared" si="1"/>
        <v>B.1.2.1</v>
      </c>
      <c r="L20" s="89" t="str">
        <f t="shared" si="2"/>
        <v>Preparación de la subrasante</v>
      </c>
      <c r="M20" s="89" t="str">
        <f t="shared" si="3"/>
        <v>M2</v>
      </c>
      <c r="N20" s="91">
        <f t="shared" si="4"/>
        <v>143</v>
      </c>
      <c r="O20" s="91">
        <f t="shared" si="6"/>
        <v>3999.9999999999995</v>
      </c>
      <c r="P20" s="91">
        <f t="shared" si="5"/>
        <v>571999.99999999988</v>
      </c>
    </row>
    <row r="21" spans="2:16" ht="21" customHeight="1">
      <c r="B21" t="str">
        <f>'06_Presupuesto'!A187</f>
        <v>B.1.2.2</v>
      </c>
      <c r="C21" t="str">
        <f>'06_Presupuesto'!C187</f>
        <v>Base Estabilizada e=8cm</v>
      </c>
      <c r="D21" t="str">
        <f>'06_Presupuesto'!D187</f>
        <v>M3</v>
      </c>
      <c r="E21" s="90">
        <f>'06_Presupuesto'!E187</f>
        <v>11.44</v>
      </c>
      <c r="F21" s="90">
        <f>'06_Presupuesto'!G187</f>
        <v>35294.117647058825</v>
      </c>
      <c r="G21" s="90">
        <f t="shared" si="0"/>
        <v>403764.70588235295</v>
      </c>
      <c r="K21" t="str">
        <f t="shared" si="1"/>
        <v>B.1.2.2</v>
      </c>
      <c r="L21" t="str">
        <f t="shared" si="2"/>
        <v>Base Estabilizada e=8cm</v>
      </c>
      <c r="M21" t="str">
        <f t="shared" si="3"/>
        <v>M3</v>
      </c>
      <c r="N21" s="90">
        <f t="shared" si="4"/>
        <v>11.44</v>
      </c>
      <c r="O21" s="90">
        <f t="shared" si="6"/>
        <v>52499.999999999993</v>
      </c>
      <c r="P21" s="90">
        <f t="shared" si="5"/>
        <v>600599.99999999988</v>
      </c>
    </row>
    <row r="22" spans="2:16" ht="21" customHeight="1">
      <c r="B22" s="89" t="str">
        <f>'06_Presupuesto'!A188</f>
        <v>B.1.2.3</v>
      </c>
      <c r="C22" s="89" t="str">
        <f>'06_Presupuesto'!C188</f>
        <v>Impermeabilización film de Polietileno e=0,10mm</v>
      </c>
      <c r="D22" s="89" t="str">
        <f>'06_Presupuesto'!D188</f>
        <v>M2</v>
      </c>
      <c r="E22" s="91">
        <f>'06_Presupuesto'!E188</f>
        <v>143</v>
      </c>
      <c r="F22" s="91">
        <f>'06_Presupuesto'!G188</f>
        <v>1344.5378151260504</v>
      </c>
      <c r="G22" s="91">
        <f t="shared" si="0"/>
        <v>192268.90756302522</v>
      </c>
      <c r="K22" s="89" t="str">
        <f t="shared" si="1"/>
        <v>B.1.2.3</v>
      </c>
      <c r="L22" s="89" t="str">
        <f t="shared" si="2"/>
        <v>Impermeabilización film de Polietileno e=0,10mm</v>
      </c>
      <c r="M22" s="89" t="str">
        <f t="shared" si="3"/>
        <v>M2</v>
      </c>
      <c r="N22" s="91">
        <f t="shared" si="4"/>
        <v>143</v>
      </c>
      <c r="O22" s="91">
        <f t="shared" si="6"/>
        <v>1999.9999999999998</v>
      </c>
      <c r="P22" s="91">
        <f t="shared" si="5"/>
        <v>285999.99999999994</v>
      </c>
    </row>
    <row r="23" spans="2:16" ht="21" customHeight="1">
      <c r="B23" t="str">
        <f>'06_Presupuesto'!A189</f>
        <v>B.1.2.4</v>
      </c>
      <c r="C23" t="str">
        <f>'06_Presupuesto'!C189</f>
        <v>Cama de Ripio e=8cm</v>
      </c>
      <c r="D23" t="str">
        <f>'06_Presupuesto'!D189</f>
        <v>M3</v>
      </c>
      <c r="E23" s="90">
        <f>'06_Presupuesto'!E189</f>
        <v>11.44</v>
      </c>
      <c r="F23" s="90">
        <f>'06_Presupuesto'!G189</f>
        <v>37815.126050420171</v>
      </c>
      <c r="G23" s="90">
        <f t="shared" si="0"/>
        <v>432605.04201680672</v>
      </c>
      <c r="K23" t="str">
        <f t="shared" si="1"/>
        <v>B.1.2.4</v>
      </c>
      <c r="L23" t="str">
        <f t="shared" si="2"/>
        <v>Cama de Ripio e=8cm</v>
      </c>
      <c r="M23" t="str">
        <f t="shared" si="3"/>
        <v>M3</v>
      </c>
      <c r="N23" s="90">
        <f t="shared" si="4"/>
        <v>11.44</v>
      </c>
      <c r="O23" s="90">
        <f t="shared" si="6"/>
        <v>56250</v>
      </c>
      <c r="P23" s="90">
        <f t="shared" si="5"/>
        <v>643500</v>
      </c>
    </row>
    <row r="24" spans="2:16" ht="21" customHeight="1">
      <c r="B24" s="89" t="str">
        <f>'06_Presupuesto'!A190</f>
        <v>B.1.2.5</v>
      </c>
      <c r="C24" s="89" t="str">
        <f>'06_Presupuesto'!C190</f>
        <v>Malla Acma C-92</v>
      </c>
      <c r="D24" s="89" t="str">
        <f>'06_Presupuesto'!D190</f>
        <v>M2</v>
      </c>
      <c r="E24" s="91">
        <f>'06_Presupuesto'!E190</f>
        <v>143</v>
      </c>
      <c r="F24" s="91">
        <f>'06_Presupuesto'!G190</f>
        <v>4537.8151260504201</v>
      </c>
      <c r="G24" s="91">
        <f t="shared" si="0"/>
        <v>648907.56302521005</v>
      </c>
      <c r="K24" s="89" t="str">
        <f t="shared" si="1"/>
        <v>B.1.2.5</v>
      </c>
      <c r="L24" s="89" t="str">
        <f t="shared" si="2"/>
        <v>Malla Acma C-92</v>
      </c>
      <c r="M24" s="89" t="str">
        <f t="shared" si="3"/>
        <v>M2</v>
      </c>
      <c r="N24" s="91">
        <f t="shared" si="4"/>
        <v>143</v>
      </c>
      <c r="O24" s="91">
        <f t="shared" si="6"/>
        <v>6749.9999999999991</v>
      </c>
      <c r="P24" s="91">
        <f t="shared" si="5"/>
        <v>965249.99999999988</v>
      </c>
    </row>
    <row r="25" spans="2:16" ht="21" customHeight="1">
      <c r="B25" t="str">
        <f>'06_Presupuesto'!A191</f>
        <v>B.1.2.6</v>
      </c>
      <c r="C25" t="str">
        <f>'06_Presupuesto'!C191</f>
        <v>Radier e= 7cm</v>
      </c>
      <c r="D25" t="str">
        <f>'06_Presupuesto'!D191</f>
        <v>M2</v>
      </c>
      <c r="E25" s="90">
        <f>'06_Presupuesto'!E191</f>
        <v>143</v>
      </c>
      <c r="F25" s="90">
        <f>'06_Presupuesto'!G191</f>
        <v>13277.310924369749</v>
      </c>
      <c r="G25" s="90">
        <f t="shared" si="0"/>
        <v>1898655.4621848741</v>
      </c>
      <c r="K25" t="str">
        <f t="shared" si="1"/>
        <v>B.1.2.6</v>
      </c>
      <c r="L25" t="str">
        <f t="shared" si="2"/>
        <v>Radier e= 7cm</v>
      </c>
      <c r="M25" t="str">
        <f t="shared" si="3"/>
        <v>M2</v>
      </c>
      <c r="N25" s="90">
        <f t="shared" si="4"/>
        <v>143</v>
      </c>
      <c r="O25" s="90">
        <f t="shared" si="6"/>
        <v>19750</v>
      </c>
      <c r="P25" s="90">
        <f t="shared" si="5"/>
        <v>2824250</v>
      </c>
    </row>
    <row r="26" spans="2:16" ht="21" customHeight="1">
      <c r="B26" s="89" t="str">
        <f>'06_Presupuesto'!A192</f>
        <v>B.1.3.1</v>
      </c>
      <c r="C26" s="89" t="str">
        <f>'06_Presupuesto'!C192</f>
        <v>Estabilizado Compactado e=20cm</v>
      </c>
      <c r="D26" s="89" t="str">
        <f>'06_Presupuesto'!D192</f>
        <v>M3</v>
      </c>
      <c r="E26" s="91">
        <f>'06_Presupuesto'!E192</f>
        <v>18.649999999999999</v>
      </c>
      <c r="F26" s="91">
        <f>'06_Presupuesto'!G192</f>
        <v>36974.789915966387</v>
      </c>
      <c r="G26" s="91">
        <f t="shared" si="0"/>
        <v>689579.83193277312</v>
      </c>
      <c r="K26" s="89" t="str">
        <f t="shared" si="1"/>
        <v>B.1.3.1</v>
      </c>
      <c r="L26" s="89" t="str">
        <f t="shared" si="2"/>
        <v>Estabilizado Compactado e=20cm</v>
      </c>
      <c r="M26" s="89" t="str">
        <f t="shared" si="3"/>
        <v>M3</v>
      </c>
      <c r="N26" s="91">
        <f t="shared" si="4"/>
        <v>18.649999999999999</v>
      </c>
      <c r="O26" s="91">
        <f t="shared" si="6"/>
        <v>54999.999999999993</v>
      </c>
      <c r="P26" s="91">
        <f t="shared" si="5"/>
        <v>1025749.9999999998</v>
      </c>
    </row>
    <row r="27" spans="2:16" ht="21" customHeight="1">
      <c r="B27" t="str">
        <f>'06_Presupuesto'!A193</f>
        <v>B.1.3.2</v>
      </c>
      <c r="C27" t="str">
        <f>'06_Presupuesto'!C193</f>
        <v>Ripio Compactado e=10cm</v>
      </c>
      <c r="D27" t="str">
        <f>'06_Presupuesto'!D193</f>
        <v>M3</v>
      </c>
      <c r="E27" s="90">
        <f>'06_Presupuesto'!E193</f>
        <v>9.3239999999999998</v>
      </c>
      <c r="F27" s="90">
        <f>'06_Presupuesto'!G193</f>
        <v>38655.462184873948</v>
      </c>
      <c r="G27" s="90">
        <f t="shared" si="0"/>
        <v>360423.5294117647</v>
      </c>
      <c r="K27" t="str">
        <f t="shared" si="1"/>
        <v>B.1.3.2</v>
      </c>
      <c r="L27" t="str">
        <f t="shared" si="2"/>
        <v>Ripio Compactado e=10cm</v>
      </c>
      <c r="M27" t="str">
        <f t="shared" si="3"/>
        <v>M3</v>
      </c>
      <c r="N27" s="90">
        <f t="shared" si="4"/>
        <v>9.3239999999999998</v>
      </c>
      <c r="O27" s="90">
        <f t="shared" si="6"/>
        <v>57499.999999999993</v>
      </c>
      <c r="P27" s="90">
        <f t="shared" si="5"/>
        <v>536129.99999999988</v>
      </c>
    </row>
    <row r="28" spans="2:16" ht="21" customHeight="1">
      <c r="B28" s="89" t="str">
        <f>'06_Presupuesto'!A194</f>
        <v>B.1.3.3</v>
      </c>
      <c r="C28" s="89" t="str">
        <f>'06_Presupuesto'!C194</f>
        <v>Polietileno e=0,15mm</v>
      </c>
      <c r="D28" s="89" t="str">
        <f>'06_Presupuesto'!D194</f>
        <v>M2</v>
      </c>
      <c r="E28" s="91">
        <f>'06_Presupuesto'!E194</f>
        <v>93.24</v>
      </c>
      <c r="F28" s="91">
        <f>'06_Presupuesto'!G194</f>
        <v>1512.6050420168067</v>
      </c>
      <c r="G28" s="91">
        <f t="shared" si="0"/>
        <v>141035.29411764705</v>
      </c>
      <c r="K28" s="89" t="str">
        <f t="shared" si="1"/>
        <v>B.1.3.3</v>
      </c>
      <c r="L28" s="89" t="str">
        <f t="shared" si="2"/>
        <v>Polietileno e=0,15mm</v>
      </c>
      <c r="M28" s="89" t="str">
        <f t="shared" si="3"/>
        <v>M2</v>
      </c>
      <c r="N28" s="91">
        <f t="shared" si="4"/>
        <v>93.24</v>
      </c>
      <c r="O28" s="91">
        <f t="shared" si="6"/>
        <v>2249.9999999999995</v>
      </c>
      <c r="P28" s="91">
        <f t="shared" si="5"/>
        <v>209789.99999999994</v>
      </c>
    </row>
    <row r="29" spans="2:16" ht="21" customHeight="1">
      <c r="B29" t="str">
        <f>'06_Presupuesto'!A195</f>
        <v>B.1.3.4</v>
      </c>
      <c r="C29" t="str">
        <f>'06_Presupuesto'!C195</f>
        <v>Radier e=10cm</v>
      </c>
      <c r="D29" t="str">
        <f>'06_Presupuesto'!D195</f>
        <v>M2</v>
      </c>
      <c r="E29" s="90">
        <f>'06_Presupuesto'!E195</f>
        <v>93.24</v>
      </c>
      <c r="F29" s="90">
        <f>'06_Presupuesto'!G195</f>
        <v>16638.655462184874</v>
      </c>
      <c r="G29" s="90">
        <f t="shared" si="0"/>
        <v>1551388.2352941176</v>
      </c>
      <c r="K29" t="str">
        <f t="shared" si="1"/>
        <v>B.1.3.4</v>
      </c>
      <c r="L29" t="str">
        <f t="shared" si="2"/>
        <v>Radier e=10cm</v>
      </c>
      <c r="M29" t="str">
        <f t="shared" si="3"/>
        <v>M2</v>
      </c>
      <c r="N29" s="90">
        <f t="shared" si="4"/>
        <v>93.24</v>
      </c>
      <c r="O29" s="90">
        <f t="shared" si="6"/>
        <v>24749.999999999996</v>
      </c>
      <c r="P29" s="90">
        <f t="shared" si="5"/>
        <v>2307689.9999999995</v>
      </c>
    </row>
    <row r="30" spans="2:16" ht="21" customHeight="1">
      <c r="B30" s="89" t="str">
        <f>'06_Presupuesto'!A196</f>
        <v>B.1.4.1</v>
      </c>
      <c r="C30" s="89" t="str">
        <f>'06_Presupuesto'!C196</f>
        <v>Estructura de Metalcon en Muros</v>
      </c>
      <c r="D30" s="89" t="str">
        <f>'06_Presupuesto'!D196</f>
        <v>M2</v>
      </c>
      <c r="E30" s="91">
        <f>'06_Presupuesto'!E196</f>
        <v>236</v>
      </c>
      <c r="F30" s="91">
        <f>'06_Presupuesto'!G196</f>
        <v>21680.672268907565</v>
      </c>
      <c r="G30" s="91">
        <f t="shared" si="0"/>
        <v>5116638.6554621849</v>
      </c>
      <c r="K30" s="89" t="str">
        <f t="shared" si="1"/>
        <v>B.1.4.1</v>
      </c>
      <c r="L30" s="89" t="str">
        <f t="shared" si="2"/>
        <v>Estructura de Metalcon en Muros</v>
      </c>
      <c r="M30" s="89" t="str">
        <f t="shared" si="3"/>
        <v>M2</v>
      </c>
      <c r="N30" s="91">
        <f t="shared" si="4"/>
        <v>236</v>
      </c>
      <c r="O30" s="91">
        <f t="shared" si="6"/>
        <v>32250</v>
      </c>
      <c r="P30" s="91">
        <f t="shared" si="5"/>
        <v>7611000</v>
      </c>
    </row>
    <row r="31" spans="2:16" ht="21" customHeight="1">
      <c r="B31" t="str">
        <f>'06_Presupuesto'!A197</f>
        <v>B.1.4.2</v>
      </c>
      <c r="C31" t="str">
        <f>'06_Presupuesto'!C197</f>
        <v>Planchas de OSB e=11.1mm</v>
      </c>
      <c r="D31" t="str">
        <f>'06_Presupuesto'!D197</f>
        <v>M2</v>
      </c>
      <c r="E31" s="90">
        <f>'06_Presupuesto'!E197</f>
        <v>153</v>
      </c>
      <c r="F31" s="90">
        <f>'06_Presupuesto'!G197</f>
        <v>11092.436974789916</v>
      </c>
      <c r="G31" s="90">
        <f t="shared" si="0"/>
        <v>1697142.8571428573</v>
      </c>
      <c r="K31" t="str">
        <f t="shared" si="1"/>
        <v>B.1.4.2</v>
      </c>
      <c r="L31" t="str">
        <f t="shared" si="2"/>
        <v>Planchas de OSB e=11.1mm</v>
      </c>
      <c r="M31" t="str">
        <f t="shared" si="3"/>
        <v>M2</v>
      </c>
      <c r="N31" s="90">
        <f t="shared" si="4"/>
        <v>153</v>
      </c>
      <c r="O31" s="90">
        <f t="shared" si="6"/>
        <v>16500</v>
      </c>
      <c r="P31" s="90">
        <f t="shared" si="5"/>
        <v>2524500</v>
      </c>
    </row>
    <row r="32" spans="2:16" ht="21" customHeight="1">
      <c r="B32" s="89" t="str">
        <f>'06_Presupuesto'!A198</f>
        <v>B.1.4.3</v>
      </c>
      <c r="C32" s="89" t="str">
        <f>'06_Presupuesto'!C198</f>
        <v>Forro Exterior</v>
      </c>
      <c r="D32" s="89" t="str">
        <f>'06_Presupuesto'!D198</f>
        <v>M2</v>
      </c>
      <c r="E32" s="91">
        <f>'06_Presupuesto'!E198</f>
        <v>153</v>
      </c>
      <c r="F32" s="91">
        <f>'06_Presupuesto'!G198</f>
        <v>19327.731092436974</v>
      </c>
      <c r="G32" s="91">
        <f t="shared" si="0"/>
        <v>2957142.8571428568</v>
      </c>
      <c r="K32" s="89" t="str">
        <f t="shared" si="1"/>
        <v>B.1.4.3</v>
      </c>
      <c r="L32" s="89" t="str">
        <f t="shared" si="2"/>
        <v>Forro Exterior</v>
      </c>
      <c r="M32" s="89" t="str">
        <f t="shared" si="3"/>
        <v>M2</v>
      </c>
      <c r="N32" s="91">
        <f t="shared" si="4"/>
        <v>153</v>
      </c>
      <c r="O32" s="91">
        <f t="shared" si="6"/>
        <v>28749.999999999996</v>
      </c>
      <c r="P32" s="91">
        <f t="shared" si="5"/>
        <v>4398749.9999999991</v>
      </c>
    </row>
    <row r="33" spans="2:16" ht="21" customHeight="1">
      <c r="B33" t="str">
        <f>'06_Presupuesto'!A199</f>
        <v>B.1.4.4</v>
      </c>
      <c r="C33" t="str">
        <f>'06_Presupuesto'!C199</f>
        <v>Forro Interior Volcanita y Aleros Exteriores</v>
      </c>
      <c r="D33" t="str">
        <f>'06_Presupuesto'!D199</f>
        <v>M2</v>
      </c>
      <c r="E33" s="90">
        <f>'06_Presupuesto'!E199</f>
        <v>180</v>
      </c>
      <c r="F33" s="90">
        <f>'06_Presupuesto'!G199</f>
        <v>10756.302521008403</v>
      </c>
      <c r="G33" s="90">
        <f t="shared" si="0"/>
        <v>1936134.4537815126</v>
      </c>
      <c r="K33" t="str">
        <f t="shared" si="1"/>
        <v>B.1.4.4</v>
      </c>
      <c r="L33" t="str">
        <f t="shared" si="2"/>
        <v>Forro Interior Volcanita y Aleros Exteriores</v>
      </c>
      <c r="M33" t="str">
        <f t="shared" si="3"/>
        <v>M2</v>
      </c>
      <c r="N33" s="90">
        <f t="shared" si="4"/>
        <v>180</v>
      </c>
      <c r="O33" s="90">
        <f t="shared" si="6"/>
        <v>15999.999999999998</v>
      </c>
      <c r="P33" s="90">
        <f t="shared" si="5"/>
        <v>2879999.9999999995</v>
      </c>
    </row>
    <row r="34" spans="2:16" ht="21" customHeight="1">
      <c r="B34" s="89" t="str">
        <f>'06_Presupuesto'!A200</f>
        <v>B.1.4.5</v>
      </c>
      <c r="C34" s="89" t="str">
        <f>'06_Presupuesto'!C200</f>
        <v>Forro Interior Fibrocemento</v>
      </c>
      <c r="D34" s="89" t="str">
        <f>'06_Presupuesto'!D200</f>
        <v>M2</v>
      </c>
      <c r="E34" s="91">
        <f>'06_Presupuesto'!E200</f>
        <v>65</v>
      </c>
      <c r="F34" s="91">
        <f>'06_Presupuesto'!G200</f>
        <v>14957.983193277312</v>
      </c>
      <c r="G34" s="91">
        <f t="shared" si="0"/>
        <v>972268.90756302525</v>
      </c>
      <c r="K34" s="89" t="str">
        <f t="shared" si="1"/>
        <v>B.1.4.5</v>
      </c>
      <c r="L34" s="89" t="str">
        <f t="shared" si="2"/>
        <v>Forro Interior Fibrocemento</v>
      </c>
      <c r="M34" s="89" t="str">
        <f t="shared" si="3"/>
        <v>M2</v>
      </c>
      <c r="N34" s="91">
        <f t="shared" si="4"/>
        <v>65</v>
      </c>
      <c r="O34" s="91">
        <f t="shared" si="6"/>
        <v>22250</v>
      </c>
      <c r="P34" s="91">
        <f t="shared" si="5"/>
        <v>1446250</v>
      </c>
    </row>
    <row r="35" spans="2:16" ht="21" customHeight="1">
      <c r="B35" t="str">
        <f>'06_Presupuesto'!A201</f>
        <v>B.1.5.1</v>
      </c>
      <c r="C35" t="str">
        <f>'06_Presupuesto'!C201</f>
        <v>Cerchas y Costaneras de Acero Galvanizado</v>
      </c>
      <c r="D35" t="str">
        <f>'06_Presupuesto'!D201</f>
        <v>M2</v>
      </c>
      <c r="E35" s="90">
        <f>'06_Presupuesto'!E201</f>
        <v>78.61</v>
      </c>
      <c r="F35" s="90">
        <f>'06_Presupuesto'!G201</f>
        <v>28571.428571428572</v>
      </c>
      <c r="G35" s="90">
        <f t="shared" si="0"/>
        <v>2246000</v>
      </c>
      <c r="K35" t="str">
        <f t="shared" si="1"/>
        <v>B.1.5.1</v>
      </c>
      <c r="L35" t="str">
        <f t="shared" si="2"/>
        <v>Cerchas y Costaneras de Acero Galvanizado</v>
      </c>
      <c r="M35" t="str">
        <f t="shared" si="3"/>
        <v>M2</v>
      </c>
      <c r="N35" s="90">
        <f t="shared" si="4"/>
        <v>78.61</v>
      </c>
      <c r="O35" s="90">
        <f t="shared" si="6"/>
        <v>42500</v>
      </c>
      <c r="P35" s="90">
        <f t="shared" si="5"/>
        <v>3340925</v>
      </c>
    </row>
    <row r="36" spans="2:16" ht="21" customHeight="1">
      <c r="B36" s="89" t="str">
        <f>'06_Presupuesto'!A202</f>
        <v>B.1.6.1</v>
      </c>
      <c r="C36" s="89" t="str">
        <f>'06_Presupuesto'!C202</f>
        <v>Aislación Papel Impermeabilizante</v>
      </c>
      <c r="D36" s="89" t="str">
        <f>'06_Presupuesto'!D202</f>
        <v>M2</v>
      </c>
      <c r="E36" s="91">
        <f>'06_Presupuesto'!E202</f>
        <v>78.61</v>
      </c>
      <c r="F36" s="91">
        <f>'06_Presupuesto'!G202</f>
        <v>1932.7731092436975</v>
      </c>
      <c r="G36" s="91">
        <f t="shared" si="0"/>
        <v>151935.29411764705</v>
      </c>
      <c r="K36" s="89" t="str">
        <f t="shared" si="1"/>
        <v>B.1.6.1</v>
      </c>
      <c r="L36" s="89" t="str">
        <f t="shared" si="2"/>
        <v>Aislación Papel Impermeabilizante</v>
      </c>
      <c r="M36" s="89" t="str">
        <f t="shared" si="3"/>
        <v>M2</v>
      </c>
      <c r="N36" s="91">
        <f t="shared" si="4"/>
        <v>78.61</v>
      </c>
      <c r="O36" s="91">
        <f t="shared" si="6"/>
        <v>2874.9999999999995</v>
      </c>
      <c r="P36" s="91">
        <f t="shared" si="5"/>
        <v>226003.74999999997</v>
      </c>
    </row>
    <row r="37" spans="2:16" ht="21" customHeight="1">
      <c r="B37" t="str">
        <f>'06_Presupuesto'!A203</f>
        <v>B.1.6.2</v>
      </c>
      <c r="C37" t="str">
        <f>'06_Presupuesto'!C203</f>
        <v>Planchas OSB e=11.1mm</v>
      </c>
      <c r="D37" t="str">
        <f>'06_Presupuesto'!D203</f>
        <v>M2</v>
      </c>
      <c r="E37" s="90">
        <f>'06_Presupuesto'!E203</f>
        <v>78.61</v>
      </c>
      <c r="F37" s="90">
        <f>'06_Presupuesto'!G203</f>
        <v>11092.436974789916</v>
      </c>
      <c r="G37" s="90">
        <f t="shared" si="0"/>
        <v>871976.4705882353</v>
      </c>
      <c r="K37" t="str">
        <f t="shared" si="1"/>
        <v>B.1.6.2</v>
      </c>
      <c r="L37" t="str">
        <f t="shared" si="2"/>
        <v>Planchas OSB e=11.1mm</v>
      </c>
      <c r="M37" t="str">
        <f t="shared" si="3"/>
        <v>M2</v>
      </c>
      <c r="N37" s="90">
        <f t="shared" si="4"/>
        <v>78.61</v>
      </c>
      <c r="O37" s="90">
        <f t="shared" si="6"/>
        <v>16500</v>
      </c>
      <c r="P37" s="90">
        <f t="shared" si="5"/>
        <v>1297065</v>
      </c>
    </row>
    <row r="38" spans="2:16" ht="21" customHeight="1">
      <c r="B38" s="89" t="str">
        <f>'06_Presupuesto'!A204</f>
        <v>B.1.6.3</v>
      </c>
      <c r="C38" s="89" t="str">
        <f>'06_Presupuesto'!C204</f>
        <v>Cubierta Onda Estándar</v>
      </c>
      <c r="D38" s="89" t="str">
        <f>'06_Presupuesto'!D204</f>
        <v>M2</v>
      </c>
      <c r="E38" s="91">
        <f>'06_Presupuesto'!E204</f>
        <v>78.61</v>
      </c>
      <c r="F38" s="91">
        <f>'06_Presupuesto'!G204</f>
        <v>12436.974789915967</v>
      </c>
      <c r="G38" s="91">
        <f t="shared" si="0"/>
        <v>977670.5882352941</v>
      </c>
      <c r="K38" s="89" t="str">
        <f t="shared" si="1"/>
        <v>B.1.6.3</v>
      </c>
      <c r="L38" s="89" t="str">
        <f t="shared" si="2"/>
        <v>Cubierta Onda Estándar</v>
      </c>
      <c r="M38" s="89" t="str">
        <f t="shared" si="3"/>
        <v>M2</v>
      </c>
      <c r="N38" s="91">
        <f t="shared" si="4"/>
        <v>78.61</v>
      </c>
      <c r="O38" s="91">
        <f t="shared" si="6"/>
        <v>18499.999999999996</v>
      </c>
      <c r="P38" s="91">
        <f t="shared" si="5"/>
        <v>1454284.9999999998</v>
      </c>
    </row>
    <row r="39" spans="2:16" ht="21" customHeight="1">
      <c r="B39" t="str">
        <f>'06_Presupuesto'!A205</f>
        <v>B.2.1.1</v>
      </c>
      <c r="C39" t="str">
        <f>'06_Presupuesto'!C205</f>
        <v>Aislante Térmico Para Muros</v>
      </c>
      <c r="D39" t="str">
        <f>'06_Presupuesto'!D205</f>
        <v>M2</v>
      </c>
      <c r="E39" s="90">
        <f>'06_Presupuesto'!E205</f>
        <v>236</v>
      </c>
      <c r="F39" s="90">
        <f>'06_Presupuesto'!G205</f>
        <v>6218.4873949579833</v>
      </c>
      <c r="G39" s="90">
        <f t="shared" si="0"/>
        <v>1467563.0252100842</v>
      </c>
      <c r="K39" t="str">
        <f t="shared" si="1"/>
        <v>B.2.1.1</v>
      </c>
      <c r="L39" t="str">
        <f t="shared" si="2"/>
        <v>Aislante Térmico Para Muros</v>
      </c>
      <c r="M39" t="str">
        <f t="shared" si="3"/>
        <v>M2</v>
      </c>
      <c r="N39" s="90">
        <f t="shared" si="4"/>
        <v>236</v>
      </c>
      <c r="O39" s="90">
        <f t="shared" si="6"/>
        <v>9249.9999999999982</v>
      </c>
      <c r="P39" s="90">
        <f t="shared" si="5"/>
        <v>2182999.9999999995</v>
      </c>
    </row>
    <row r="40" spans="2:16" ht="21" customHeight="1">
      <c r="B40" s="89" t="str">
        <f>'06_Presupuesto'!A206</f>
        <v>B.2.1.2</v>
      </c>
      <c r="C40" s="89" t="str">
        <f>'06_Presupuesto'!C206</f>
        <v>Aislante Térmico Para Cielo</v>
      </c>
      <c r="D40" s="89" t="str">
        <f>'06_Presupuesto'!D206</f>
        <v>M2</v>
      </c>
      <c r="E40" s="91">
        <f>'06_Presupuesto'!E206</f>
        <v>78.61</v>
      </c>
      <c r="F40" s="91">
        <f>'06_Presupuesto'!G206</f>
        <v>6638.6554621848745</v>
      </c>
      <c r="G40" s="91">
        <f t="shared" si="0"/>
        <v>521864.70588235301</v>
      </c>
      <c r="K40" s="89" t="str">
        <f t="shared" si="1"/>
        <v>B.2.1.2</v>
      </c>
      <c r="L40" s="89" t="str">
        <f t="shared" si="2"/>
        <v>Aislante Térmico Para Cielo</v>
      </c>
      <c r="M40" s="89" t="str">
        <f t="shared" si="3"/>
        <v>M2</v>
      </c>
      <c r="N40" s="91">
        <f t="shared" si="4"/>
        <v>78.61</v>
      </c>
      <c r="O40" s="91">
        <f t="shared" si="6"/>
        <v>9875</v>
      </c>
      <c r="P40" s="91">
        <f t="shared" si="5"/>
        <v>776273.75</v>
      </c>
    </row>
    <row r="41" spans="2:16" ht="21" customHeight="1">
      <c r="B41" t="str">
        <f>'06_Presupuesto'!A207</f>
        <v>B.2.1.3</v>
      </c>
      <c r="C41" t="str">
        <f>'06_Presupuesto'!C207</f>
        <v>Impermeabilización Bajo Pavimentos</v>
      </c>
      <c r="D41" t="str">
        <f>'06_Presupuesto'!D207</f>
        <v>M2</v>
      </c>
      <c r="E41" s="90">
        <f>'06_Presupuesto'!E207</f>
        <v>85</v>
      </c>
      <c r="F41" s="90">
        <f>'06_Presupuesto'!G207</f>
        <v>6218.4873949579833</v>
      </c>
      <c r="G41" s="90">
        <f t="shared" ref="G41:G72" si="7">E41*F41</f>
        <v>528571.42857142852</v>
      </c>
      <c r="K41" t="str">
        <f t="shared" ref="K41:K72" si="8">B41</f>
        <v>B.2.1.3</v>
      </c>
      <c r="L41" t="str">
        <f t="shared" ref="L41:L72" si="9">C41</f>
        <v>Impermeabilización Bajo Pavimentos</v>
      </c>
      <c r="M41" t="str">
        <f t="shared" ref="M41:M72" si="10">D41</f>
        <v>M2</v>
      </c>
      <c r="N41" s="90">
        <f t="shared" ref="N41:N72" si="11">E41</f>
        <v>85</v>
      </c>
      <c r="O41" s="90">
        <f t="shared" ref="O41:O72" si="12">F41*$I$5</f>
        <v>9249.9999999999982</v>
      </c>
      <c r="P41" s="90">
        <f t="shared" ref="P41:P72" si="13">N41*O41</f>
        <v>786249.99999999988</v>
      </c>
    </row>
    <row r="42" spans="2:16" ht="21" customHeight="1">
      <c r="B42" s="89" t="str">
        <f>'06_Presupuesto'!A208</f>
        <v>B.2.2/a)</v>
      </c>
      <c r="C42" s="89" t="str">
        <f>'06_Presupuesto'!C208</f>
        <v>Yeso Cartón RH</v>
      </c>
      <c r="D42" s="89" t="str">
        <f>'06_Presupuesto'!D208</f>
        <v>M2</v>
      </c>
      <c r="E42" s="91">
        <f>'06_Presupuesto'!E208</f>
        <v>34</v>
      </c>
      <c r="F42" s="91">
        <f>'06_Presupuesto'!G208</f>
        <v>16386.55462184874</v>
      </c>
      <c r="G42" s="91">
        <f t="shared" si="7"/>
        <v>557142.85714285716</v>
      </c>
      <c r="K42" s="89" t="str">
        <f t="shared" si="8"/>
        <v>B.2.2/a)</v>
      </c>
      <c r="L42" s="89" t="str">
        <f t="shared" si="9"/>
        <v>Yeso Cartón RH</v>
      </c>
      <c r="M42" s="89" t="str">
        <f t="shared" si="10"/>
        <v>M2</v>
      </c>
      <c r="N42" s="91">
        <f t="shared" si="11"/>
        <v>34</v>
      </c>
      <c r="O42" s="91">
        <f t="shared" si="12"/>
        <v>24374.999999999996</v>
      </c>
      <c r="P42" s="91">
        <f t="shared" si="13"/>
        <v>828749.99999999988</v>
      </c>
    </row>
    <row r="43" spans="2:16" ht="21" customHeight="1">
      <c r="B43" t="str">
        <f>'06_Presupuesto'!A209</f>
        <v>B.2.3/a)</v>
      </c>
      <c r="C43" t="str">
        <f>'06_Presupuesto'!C209</f>
        <v>Yeso Cartón</v>
      </c>
      <c r="D43" t="str">
        <f>'06_Presupuesto'!D209</f>
        <v>M2</v>
      </c>
      <c r="E43" s="90">
        <f>'06_Presupuesto'!E209</f>
        <v>50</v>
      </c>
      <c r="F43" s="90">
        <f>'06_Presupuesto'!G209</f>
        <v>14117.64705882353</v>
      </c>
      <c r="G43" s="90">
        <f t="shared" si="7"/>
        <v>705882.3529411765</v>
      </c>
      <c r="K43" t="str">
        <f t="shared" si="8"/>
        <v>B.2.3/a)</v>
      </c>
      <c r="L43" t="str">
        <f t="shared" si="9"/>
        <v>Yeso Cartón</v>
      </c>
      <c r="M43" t="str">
        <f t="shared" si="10"/>
        <v>M2</v>
      </c>
      <c r="N43" s="90">
        <f t="shared" si="11"/>
        <v>50</v>
      </c>
      <c r="O43" s="90">
        <f t="shared" si="12"/>
        <v>20999.999999999996</v>
      </c>
      <c r="P43" s="90">
        <f t="shared" si="13"/>
        <v>1049999.9999999998</v>
      </c>
    </row>
    <row r="44" spans="2:16" ht="21" customHeight="1">
      <c r="B44" s="89" t="str">
        <f>'06_Presupuesto'!A210</f>
        <v>B.2.4/a)</v>
      </c>
      <c r="C44" s="89" t="str">
        <f>'06_Presupuesto'!C210</f>
        <v>Forros</v>
      </c>
      <c r="D44" s="89" t="str">
        <f>'06_Presupuesto'!D210</f>
        <v>ML</v>
      </c>
      <c r="E44" s="91">
        <f>'06_Presupuesto'!E210</f>
        <v>25</v>
      </c>
      <c r="F44" s="91">
        <f>'06_Presupuesto'!G210</f>
        <v>10504.20168067227</v>
      </c>
      <c r="G44" s="91">
        <f t="shared" si="7"/>
        <v>262605.04201680672</v>
      </c>
      <c r="K44" s="89" t="str">
        <f t="shared" si="8"/>
        <v>B.2.4/a)</v>
      </c>
      <c r="L44" s="89" t="str">
        <f t="shared" si="9"/>
        <v>Forros</v>
      </c>
      <c r="M44" s="89" t="str">
        <f t="shared" si="10"/>
        <v>ML</v>
      </c>
      <c r="N44" s="91">
        <f t="shared" si="11"/>
        <v>25</v>
      </c>
      <c r="O44" s="91">
        <f t="shared" si="12"/>
        <v>15624.999999999998</v>
      </c>
      <c r="P44" s="91">
        <f t="shared" si="13"/>
        <v>390624.99999999994</v>
      </c>
    </row>
    <row r="45" spans="2:16" ht="21" customHeight="1">
      <c r="B45" t="str">
        <f>'06_Presupuesto'!A211</f>
        <v>B.2.4/b)</v>
      </c>
      <c r="C45" t="str">
        <f>'06_Presupuesto'!C211</f>
        <v>Canales</v>
      </c>
      <c r="D45" t="str">
        <f>'06_Presupuesto'!D211</f>
        <v>ML</v>
      </c>
      <c r="E45" s="90">
        <f>'06_Presupuesto'!E211</f>
        <v>45</v>
      </c>
      <c r="F45" s="90">
        <f>'06_Presupuesto'!G211</f>
        <v>14957.983193277312</v>
      </c>
      <c r="G45" s="90">
        <f t="shared" si="7"/>
        <v>673109.24369747902</v>
      </c>
      <c r="K45" t="str">
        <f t="shared" si="8"/>
        <v>B.2.4/b)</v>
      </c>
      <c r="L45" t="str">
        <f t="shared" si="9"/>
        <v>Canales</v>
      </c>
      <c r="M45" t="str">
        <f t="shared" si="10"/>
        <v>ML</v>
      </c>
      <c r="N45" s="90">
        <f t="shared" si="11"/>
        <v>45</v>
      </c>
      <c r="O45" s="90">
        <f t="shared" si="12"/>
        <v>22250</v>
      </c>
      <c r="P45" s="90">
        <f t="shared" si="13"/>
        <v>1001250</v>
      </c>
    </row>
    <row r="46" spans="2:16" ht="21" customHeight="1">
      <c r="B46" s="89" t="str">
        <f>'06_Presupuesto'!A212</f>
        <v>B.2.4/c)</v>
      </c>
      <c r="C46" s="89" t="str">
        <f>'06_Presupuesto'!C212</f>
        <v>Bajadas</v>
      </c>
      <c r="D46" s="89" t="str">
        <f>'06_Presupuesto'!D212</f>
        <v>ML</v>
      </c>
      <c r="E46" s="91">
        <f>'06_Presupuesto'!E212</f>
        <v>24</v>
      </c>
      <c r="F46" s="91">
        <f>'06_Presupuesto'!G212</f>
        <v>11680.672268907563</v>
      </c>
      <c r="G46" s="91">
        <f t="shared" si="7"/>
        <v>280336.13445378153</v>
      </c>
      <c r="K46" s="89" t="str">
        <f t="shared" si="8"/>
        <v>B.2.4/c)</v>
      </c>
      <c r="L46" s="89" t="str">
        <f t="shared" si="9"/>
        <v>Bajadas</v>
      </c>
      <c r="M46" s="89" t="str">
        <f t="shared" si="10"/>
        <v>ML</v>
      </c>
      <c r="N46" s="91">
        <f t="shared" si="11"/>
        <v>24</v>
      </c>
      <c r="O46" s="91">
        <f t="shared" si="12"/>
        <v>17374.999999999996</v>
      </c>
      <c r="P46" s="91">
        <f t="shared" si="13"/>
        <v>416999.99999999988</v>
      </c>
    </row>
    <row r="47" spans="2:16" ht="21" customHeight="1">
      <c r="B47" t="str">
        <f>'06_Presupuesto'!A213</f>
        <v>B.2.4/d)</v>
      </c>
      <c r="C47" t="str">
        <f>'06_Presupuesto'!C213</f>
        <v>Salida Ventilaciones</v>
      </c>
      <c r="D47" t="str">
        <f>'06_Presupuesto'!D213</f>
        <v>ML</v>
      </c>
      <c r="E47" s="90">
        <f>'06_Presupuesto'!E213</f>
        <v>6</v>
      </c>
      <c r="F47" s="90">
        <f>'06_Presupuesto'!G213</f>
        <v>13865.546218487396</v>
      </c>
      <c r="G47" s="90">
        <f t="shared" si="7"/>
        <v>83193.277310924372</v>
      </c>
      <c r="K47" t="str">
        <f t="shared" si="8"/>
        <v>B.2.4/d)</v>
      </c>
      <c r="L47" t="str">
        <f t="shared" si="9"/>
        <v>Salida Ventilaciones</v>
      </c>
      <c r="M47" t="str">
        <f t="shared" si="10"/>
        <v>ML</v>
      </c>
      <c r="N47" s="90">
        <f t="shared" si="11"/>
        <v>6</v>
      </c>
      <c r="O47" s="90">
        <f t="shared" si="12"/>
        <v>20625</v>
      </c>
      <c r="P47" s="90">
        <f t="shared" si="13"/>
        <v>123750</v>
      </c>
    </row>
    <row r="48" spans="2:16" ht="21" customHeight="1">
      <c r="B48" s="89" t="str">
        <f>'06_Presupuesto'!A214</f>
        <v>B.2.5.1</v>
      </c>
      <c r="C48" s="89" t="str">
        <f>'06_Presupuesto'!C214</f>
        <v>Cerámicos Muros</v>
      </c>
      <c r="D48" s="89" t="str">
        <f>'06_Presupuesto'!D214</f>
        <v>M2</v>
      </c>
      <c r="E48" s="91">
        <f>'06_Presupuesto'!E214</f>
        <v>70</v>
      </c>
      <c r="F48" s="91">
        <f>'06_Presupuesto'!G214</f>
        <v>23361.344537815126</v>
      </c>
      <c r="G48" s="91">
        <f t="shared" si="7"/>
        <v>1635294.1176470588</v>
      </c>
      <c r="K48" s="89" t="str">
        <f t="shared" si="8"/>
        <v>B.2.5.1</v>
      </c>
      <c r="L48" s="89" t="str">
        <f t="shared" si="9"/>
        <v>Cerámicos Muros</v>
      </c>
      <c r="M48" s="89" t="str">
        <f t="shared" si="10"/>
        <v>M2</v>
      </c>
      <c r="N48" s="91">
        <f t="shared" si="11"/>
        <v>70</v>
      </c>
      <c r="O48" s="91">
        <f t="shared" si="12"/>
        <v>34749.999999999993</v>
      </c>
      <c r="P48" s="91">
        <f t="shared" si="13"/>
        <v>2432499.9999999995</v>
      </c>
    </row>
    <row r="49" spans="2:16" ht="21" customHeight="1">
      <c r="B49" t="str">
        <f>'06_Presupuesto'!A215</f>
        <v>B.2.5.2</v>
      </c>
      <c r="C49" t="str">
        <f>'06_Presupuesto'!C215</f>
        <v>Cerámicos Pisos</v>
      </c>
      <c r="D49" t="str">
        <f>'06_Presupuesto'!D215</f>
        <v>M2</v>
      </c>
      <c r="E49" s="90">
        <f>'06_Presupuesto'!E215</f>
        <v>84</v>
      </c>
      <c r="F49" s="90">
        <f>'06_Presupuesto'!G215</f>
        <v>22268.907563025212</v>
      </c>
      <c r="G49" s="90">
        <f t="shared" si="7"/>
        <v>1870588.2352941178</v>
      </c>
      <c r="K49" t="str">
        <f t="shared" si="8"/>
        <v>B.2.5.2</v>
      </c>
      <c r="L49" t="str">
        <f t="shared" si="9"/>
        <v>Cerámicos Pisos</v>
      </c>
      <c r="M49" t="str">
        <f t="shared" si="10"/>
        <v>M2</v>
      </c>
      <c r="N49" s="90">
        <f t="shared" si="11"/>
        <v>84</v>
      </c>
      <c r="O49" s="90">
        <f t="shared" si="12"/>
        <v>33125</v>
      </c>
      <c r="P49" s="90">
        <f t="shared" si="13"/>
        <v>2782500</v>
      </c>
    </row>
    <row r="50" spans="2:16" ht="21" customHeight="1">
      <c r="B50" s="89" t="str">
        <f>'06_Presupuesto'!A216</f>
        <v>B.2.6.1</v>
      </c>
      <c r="C50" s="89" t="str">
        <f>'06_Presupuesto'!C216</f>
        <v>Pintura Puertas Exteriores Esmalte Sintético</v>
      </c>
      <c r="D50" s="89" t="str">
        <f>'06_Presupuesto'!D216</f>
        <v>M2</v>
      </c>
      <c r="E50" s="91">
        <f>'06_Presupuesto'!E216</f>
        <v>35</v>
      </c>
      <c r="F50" s="91">
        <f>'06_Presupuesto'!G216</f>
        <v>9663.865546218487</v>
      </c>
      <c r="G50" s="91">
        <f t="shared" si="7"/>
        <v>338235.29411764705</v>
      </c>
      <c r="K50" s="89" t="str">
        <f t="shared" si="8"/>
        <v>B.2.6.1</v>
      </c>
      <c r="L50" s="89" t="str">
        <f t="shared" si="9"/>
        <v>Pintura Puertas Exteriores Esmalte Sintético</v>
      </c>
      <c r="M50" s="89" t="str">
        <f t="shared" si="10"/>
        <v>M2</v>
      </c>
      <c r="N50" s="91">
        <f t="shared" si="11"/>
        <v>35</v>
      </c>
      <c r="O50" s="91">
        <f t="shared" si="12"/>
        <v>14374.999999999998</v>
      </c>
      <c r="P50" s="91">
        <f t="shared" si="13"/>
        <v>503124.99999999994</v>
      </c>
    </row>
    <row r="51" spans="2:16" ht="21" customHeight="1">
      <c r="B51" t="str">
        <f>'06_Presupuesto'!A217</f>
        <v>B.2.6.2</v>
      </c>
      <c r="C51" t="str">
        <f>'06_Presupuesto'!C217</f>
        <v>Pintura Interior</v>
      </c>
      <c r="D51" t="str">
        <f>'06_Presupuesto'!D217</f>
        <v>M2</v>
      </c>
      <c r="E51" s="90">
        <f>'06_Presupuesto'!E217</f>
        <v>250</v>
      </c>
      <c r="F51" s="90">
        <f>'06_Presupuesto'!G217</f>
        <v>6554.6218487394963</v>
      </c>
      <c r="G51" s="90">
        <f t="shared" si="7"/>
        <v>1638655.4621848741</v>
      </c>
      <c r="K51" t="str">
        <f t="shared" si="8"/>
        <v>B.2.6.2</v>
      </c>
      <c r="L51" t="str">
        <f t="shared" si="9"/>
        <v>Pintura Interior</v>
      </c>
      <c r="M51" t="str">
        <f t="shared" si="10"/>
        <v>M2</v>
      </c>
      <c r="N51" s="90">
        <f t="shared" si="11"/>
        <v>250</v>
      </c>
      <c r="O51" s="90">
        <f t="shared" si="12"/>
        <v>9750</v>
      </c>
      <c r="P51" s="90">
        <f t="shared" si="13"/>
        <v>2437500</v>
      </c>
    </row>
    <row r="52" spans="2:16" ht="21" customHeight="1">
      <c r="B52" s="89" t="str">
        <f>'06_Presupuesto'!A218</f>
        <v>B.2.7.1/a)</v>
      </c>
      <c r="C52" s="89" t="str">
        <f>'06_Presupuesto'!C218</f>
        <v>P1 / Madera Puertas</v>
      </c>
      <c r="D52" s="89" t="str">
        <f>'06_Presupuesto'!D218</f>
        <v>UNI</v>
      </c>
      <c r="E52" s="91">
        <f>'06_Presupuesto'!E218</f>
        <v>1</v>
      </c>
      <c r="F52" s="91">
        <f>'06_Presupuesto'!G218</f>
        <v>205882.35294117648</v>
      </c>
      <c r="G52" s="91">
        <f t="shared" si="7"/>
        <v>205882.35294117648</v>
      </c>
      <c r="K52" s="89" t="str">
        <f t="shared" si="8"/>
        <v>B.2.7.1/a)</v>
      </c>
      <c r="L52" s="89" t="str">
        <f t="shared" si="9"/>
        <v>P1 / Madera Puertas</v>
      </c>
      <c r="M52" s="89" t="str">
        <f t="shared" si="10"/>
        <v>UNI</v>
      </c>
      <c r="N52" s="91">
        <f t="shared" si="11"/>
        <v>1</v>
      </c>
      <c r="O52" s="91">
        <f t="shared" si="12"/>
        <v>306250</v>
      </c>
      <c r="P52" s="91">
        <f t="shared" si="13"/>
        <v>306250</v>
      </c>
    </row>
    <row r="53" spans="2:16" ht="21" customHeight="1">
      <c r="B53" t="str">
        <f>'06_Presupuesto'!A219</f>
        <v>B.2.7.1/b)</v>
      </c>
      <c r="C53" t="str">
        <f>'06_Presupuesto'!C219</f>
        <v>P2 / Madera Puertas</v>
      </c>
      <c r="D53" t="str">
        <f>'06_Presupuesto'!D219</f>
        <v>UNI</v>
      </c>
      <c r="E53" s="90">
        <f>'06_Presupuesto'!E219</f>
        <v>2</v>
      </c>
      <c r="F53" s="90">
        <f>'06_Presupuesto'!G219</f>
        <v>163865.5462184874</v>
      </c>
      <c r="G53" s="90">
        <f t="shared" si="7"/>
        <v>327731.09243697481</v>
      </c>
      <c r="K53" t="str">
        <f t="shared" si="8"/>
        <v>B.2.7.1/b)</v>
      </c>
      <c r="L53" t="str">
        <f t="shared" si="9"/>
        <v>P2 / Madera Puertas</v>
      </c>
      <c r="M53" t="str">
        <f t="shared" si="10"/>
        <v>UNI</v>
      </c>
      <c r="N53" s="90">
        <f t="shared" si="11"/>
        <v>2</v>
      </c>
      <c r="O53" s="90">
        <f t="shared" si="12"/>
        <v>243750</v>
      </c>
      <c r="P53" s="90">
        <f t="shared" si="13"/>
        <v>487500</v>
      </c>
    </row>
    <row r="54" spans="2:16" ht="21" customHeight="1">
      <c r="B54" s="89" t="str">
        <f>'06_Presupuesto'!A220</f>
        <v>B.2.7.1/c)</v>
      </c>
      <c r="C54" s="89" t="str">
        <f>'06_Presupuesto'!C220</f>
        <v>P3 / Madera Puertas</v>
      </c>
      <c r="D54" s="89" t="str">
        <f>'06_Presupuesto'!D220</f>
        <v>UNI</v>
      </c>
      <c r="E54" s="91">
        <f>'06_Presupuesto'!E220</f>
        <v>3</v>
      </c>
      <c r="F54" s="91">
        <f>'06_Presupuesto'!G220</f>
        <v>147058.82352941178</v>
      </c>
      <c r="G54" s="91">
        <f t="shared" si="7"/>
        <v>441176.4705882353</v>
      </c>
      <c r="K54" s="89" t="str">
        <f t="shared" si="8"/>
        <v>B.2.7.1/c)</v>
      </c>
      <c r="L54" s="89" t="str">
        <f t="shared" si="9"/>
        <v>P3 / Madera Puertas</v>
      </c>
      <c r="M54" s="89" t="str">
        <f t="shared" si="10"/>
        <v>UNI</v>
      </c>
      <c r="N54" s="91">
        <f t="shared" si="11"/>
        <v>3</v>
      </c>
      <c r="O54" s="91">
        <f t="shared" si="12"/>
        <v>218750</v>
      </c>
      <c r="P54" s="91">
        <f t="shared" si="13"/>
        <v>656250</v>
      </c>
    </row>
    <row r="55" spans="2:16" ht="21" customHeight="1">
      <c r="B55" t="str">
        <f>'06_Presupuesto'!A221</f>
        <v>B.2.7.1/d)</v>
      </c>
      <c r="C55" t="str">
        <f>'06_Presupuesto'!C221</f>
        <v>P4 / Madera Puertas</v>
      </c>
      <c r="D55" t="str">
        <f>'06_Presupuesto'!D221</f>
        <v>UNI</v>
      </c>
      <c r="E55" s="90">
        <f>'06_Presupuesto'!E221</f>
        <v>1</v>
      </c>
      <c r="F55" s="90">
        <f>'06_Presupuesto'!G221</f>
        <v>222689.0756302521</v>
      </c>
      <c r="G55" s="90">
        <f t="shared" si="7"/>
        <v>222689.0756302521</v>
      </c>
      <c r="K55" t="str">
        <f t="shared" si="8"/>
        <v>B.2.7.1/d)</v>
      </c>
      <c r="L55" t="str">
        <f t="shared" si="9"/>
        <v>P4 / Madera Puertas</v>
      </c>
      <c r="M55" t="str">
        <f t="shared" si="10"/>
        <v>UNI</v>
      </c>
      <c r="N55" s="90">
        <f t="shared" si="11"/>
        <v>1</v>
      </c>
      <c r="O55" s="90">
        <f t="shared" si="12"/>
        <v>331249.99999999994</v>
      </c>
      <c r="P55" s="90">
        <f t="shared" si="13"/>
        <v>331249.99999999994</v>
      </c>
    </row>
    <row r="56" spans="2:16" ht="21" customHeight="1">
      <c r="B56" s="89" t="str">
        <f>'06_Presupuesto'!A222</f>
        <v>B.2.7.2/a)</v>
      </c>
      <c r="C56" s="89" t="str">
        <f>'06_Presupuesto'!C222</f>
        <v>P1 / Marcos</v>
      </c>
      <c r="D56" s="89" t="str">
        <f>'06_Presupuesto'!D222</f>
        <v>ML</v>
      </c>
      <c r="E56" s="91">
        <f>'06_Presupuesto'!E222</f>
        <v>6</v>
      </c>
      <c r="F56" s="91">
        <f>'06_Presupuesto'!G222</f>
        <v>10504.20168067227</v>
      </c>
      <c r="G56" s="91">
        <f t="shared" si="7"/>
        <v>63025.210084033621</v>
      </c>
      <c r="K56" s="89" t="str">
        <f t="shared" si="8"/>
        <v>B.2.7.2/a)</v>
      </c>
      <c r="L56" s="89" t="str">
        <f t="shared" si="9"/>
        <v>P1 / Marcos</v>
      </c>
      <c r="M56" s="89" t="str">
        <f t="shared" si="10"/>
        <v>ML</v>
      </c>
      <c r="N56" s="91">
        <f t="shared" si="11"/>
        <v>6</v>
      </c>
      <c r="O56" s="91">
        <f t="shared" si="12"/>
        <v>15624.999999999998</v>
      </c>
      <c r="P56" s="91">
        <f t="shared" si="13"/>
        <v>93749.999999999985</v>
      </c>
    </row>
    <row r="57" spans="2:16" ht="21" customHeight="1">
      <c r="B57" t="str">
        <f>'06_Presupuesto'!A223</f>
        <v>B.2.7.2/b)</v>
      </c>
      <c r="C57" t="str">
        <f>'06_Presupuesto'!C223</f>
        <v>P2 / Marcos</v>
      </c>
      <c r="D57" t="str">
        <f>'06_Presupuesto'!D223</f>
        <v>ML</v>
      </c>
      <c r="E57" s="90">
        <f>'06_Presupuesto'!E223</f>
        <v>10</v>
      </c>
      <c r="F57" s="90">
        <f>'06_Presupuesto'!G223</f>
        <v>10504.20168067227</v>
      </c>
      <c r="G57" s="90">
        <f t="shared" si="7"/>
        <v>105042.01680672269</v>
      </c>
      <c r="K57" t="str">
        <f t="shared" si="8"/>
        <v>B.2.7.2/b)</v>
      </c>
      <c r="L57" t="str">
        <f t="shared" si="9"/>
        <v>P2 / Marcos</v>
      </c>
      <c r="M57" t="str">
        <f t="shared" si="10"/>
        <v>ML</v>
      </c>
      <c r="N57" s="90">
        <f t="shared" si="11"/>
        <v>10</v>
      </c>
      <c r="O57" s="90">
        <f t="shared" si="12"/>
        <v>15624.999999999998</v>
      </c>
      <c r="P57" s="90">
        <f t="shared" si="13"/>
        <v>156249.99999999997</v>
      </c>
    </row>
    <row r="58" spans="2:16" ht="21" customHeight="1">
      <c r="B58" s="89" t="str">
        <f>'06_Presupuesto'!A224</f>
        <v>B.2.7.2/c)</v>
      </c>
      <c r="C58" s="89" t="str">
        <f>'06_Presupuesto'!C224</f>
        <v>P3 / Marcos</v>
      </c>
      <c r="D58" s="89" t="str">
        <f>'06_Presupuesto'!D224</f>
        <v>ML</v>
      </c>
      <c r="E58" s="91">
        <f>'06_Presupuesto'!E224</f>
        <v>15</v>
      </c>
      <c r="F58" s="91">
        <f>'06_Presupuesto'!G224</f>
        <v>10504.20168067227</v>
      </c>
      <c r="G58" s="91">
        <f t="shared" si="7"/>
        <v>157563.02521008404</v>
      </c>
      <c r="K58" s="89" t="str">
        <f t="shared" si="8"/>
        <v>B.2.7.2/c)</v>
      </c>
      <c r="L58" s="89" t="str">
        <f t="shared" si="9"/>
        <v>P3 / Marcos</v>
      </c>
      <c r="M58" s="89" t="str">
        <f t="shared" si="10"/>
        <v>ML</v>
      </c>
      <c r="N58" s="91">
        <f t="shared" si="11"/>
        <v>15</v>
      </c>
      <c r="O58" s="91">
        <f t="shared" si="12"/>
        <v>15624.999999999998</v>
      </c>
      <c r="P58" s="91">
        <f t="shared" si="13"/>
        <v>234374.99999999997</v>
      </c>
    </row>
    <row r="59" spans="2:16" ht="21" customHeight="1">
      <c r="B59" t="str">
        <f>'06_Presupuesto'!A225</f>
        <v>B.2.7.2/d)</v>
      </c>
      <c r="C59" t="str">
        <f>'06_Presupuesto'!C225</f>
        <v>P4 / Marcos</v>
      </c>
      <c r="D59" t="str">
        <f>'06_Presupuesto'!D225</f>
        <v>ML</v>
      </c>
      <c r="E59" s="90">
        <f>'06_Presupuesto'!E225</f>
        <v>5</v>
      </c>
      <c r="F59" s="90">
        <f>'06_Presupuesto'!G225</f>
        <v>10504.20168067227</v>
      </c>
      <c r="G59" s="90">
        <f t="shared" si="7"/>
        <v>52521.008403361346</v>
      </c>
      <c r="K59" t="str">
        <f t="shared" si="8"/>
        <v>B.2.7.2/d)</v>
      </c>
      <c r="L59" t="str">
        <f t="shared" si="9"/>
        <v>P4 / Marcos</v>
      </c>
      <c r="M59" t="str">
        <f t="shared" si="10"/>
        <v>ML</v>
      </c>
      <c r="N59" s="90">
        <f t="shared" si="11"/>
        <v>5</v>
      </c>
      <c r="O59" s="90">
        <f t="shared" si="12"/>
        <v>15624.999999999998</v>
      </c>
      <c r="P59" s="90">
        <f t="shared" si="13"/>
        <v>78124.999999999985</v>
      </c>
    </row>
    <row r="60" spans="2:16" ht="21" customHeight="1">
      <c r="B60" s="89" t="str">
        <f>'06_Presupuesto'!A226</f>
        <v>B.2.8/a)</v>
      </c>
      <c r="C60" s="89" t="str">
        <f>'06_Presupuesto'!C226</f>
        <v>Bisagras</v>
      </c>
      <c r="D60" s="89" t="str">
        <f>'06_Presupuesto'!D226</f>
        <v>UNI</v>
      </c>
      <c r="E60" s="91">
        <f>'06_Presupuesto'!E226</f>
        <v>28</v>
      </c>
      <c r="F60" s="91">
        <f>'06_Presupuesto'!G226</f>
        <v>4033.6134453781515</v>
      </c>
      <c r="G60" s="91">
        <f t="shared" si="7"/>
        <v>112941.17647058824</v>
      </c>
      <c r="K60" s="89" t="str">
        <f t="shared" si="8"/>
        <v>B.2.8/a)</v>
      </c>
      <c r="L60" s="89" t="str">
        <f t="shared" si="9"/>
        <v>Bisagras</v>
      </c>
      <c r="M60" s="89" t="str">
        <f t="shared" si="10"/>
        <v>UNI</v>
      </c>
      <c r="N60" s="91">
        <f t="shared" si="11"/>
        <v>28</v>
      </c>
      <c r="O60" s="91">
        <f t="shared" si="12"/>
        <v>6000</v>
      </c>
      <c r="P60" s="91">
        <f t="shared" si="13"/>
        <v>168000</v>
      </c>
    </row>
    <row r="61" spans="2:16" ht="21" customHeight="1">
      <c r="B61" t="str">
        <f>'06_Presupuesto'!A227</f>
        <v>B.2.8/b)</v>
      </c>
      <c r="C61" t="str">
        <f>'06_Presupuesto'!C227</f>
        <v>Topes de Goma</v>
      </c>
      <c r="D61" t="str">
        <f>'06_Presupuesto'!D227</f>
        <v>UNI</v>
      </c>
      <c r="E61" s="90">
        <f>'06_Presupuesto'!E227</f>
        <v>8</v>
      </c>
      <c r="F61" s="90">
        <f>'06_Presupuesto'!G227</f>
        <v>3193.2773109243699</v>
      </c>
      <c r="G61" s="90">
        <f t="shared" si="7"/>
        <v>25546.218487394959</v>
      </c>
      <c r="K61" t="str">
        <f t="shared" si="8"/>
        <v>B.2.8/b)</v>
      </c>
      <c r="L61" t="str">
        <f t="shared" si="9"/>
        <v>Topes de Goma</v>
      </c>
      <c r="M61" t="str">
        <f t="shared" si="10"/>
        <v>UNI</v>
      </c>
      <c r="N61" s="90">
        <f t="shared" si="11"/>
        <v>8</v>
      </c>
      <c r="O61" s="90">
        <f t="shared" si="12"/>
        <v>4750</v>
      </c>
      <c r="P61" s="90">
        <f t="shared" si="13"/>
        <v>38000</v>
      </c>
    </row>
    <row r="62" spans="2:16" ht="21" customHeight="1">
      <c r="B62" s="89" t="str">
        <f>'06_Presupuesto'!A228</f>
        <v>B.2.8/c)</v>
      </c>
      <c r="C62" s="89" t="str">
        <f>'06_Presupuesto'!C228</f>
        <v>Cerraduras</v>
      </c>
      <c r="D62" s="89" t="str">
        <f>'06_Presupuesto'!D228</f>
        <v>UNI</v>
      </c>
      <c r="E62" s="91">
        <f>'06_Presupuesto'!E228</f>
        <v>7</v>
      </c>
      <c r="F62" s="91">
        <f>'06_Presupuesto'!G228</f>
        <v>23949.579831932773</v>
      </c>
      <c r="G62" s="91">
        <f t="shared" si="7"/>
        <v>167647.0588235294</v>
      </c>
      <c r="K62" s="89" t="str">
        <f t="shared" si="8"/>
        <v>B.2.8/c)</v>
      </c>
      <c r="L62" s="89" t="str">
        <f t="shared" si="9"/>
        <v>Cerraduras</v>
      </c>
      <c r="M62" s="89" t="str">
        <f t="shared" si="10"/>
        <v>UNI</v>
      </c>
      <c r="N62" s="91">
        <f t="shared" si="11"/>
        <v>7</v>
      </c>
      <c r="O62" s="91">
        <f t="shared" si="12"/>
        <v>35624.999999999993</v>
      </c>
      <c r="P62" s="91">
        <f t="shared" si="13"/>
        <v>249374.99999999994</v>
      </c>
    </row>
    <row r="63" spans="2:16" ht="21" customHeight="1">
      <c r="B63" t="str">
        <f>'06_Presupuesto'!A229</f>
        <v>B.2.8/d)</v>
      </c>
      <c r="C63" t="str">
        <f>'06_Presupuesto'!C229</f>
        <v>Picaporte de Uñeta</v>
      </c>
      <c r="D63" t="str">
        <f>'06_Presupuesto'!D229</f>
        <v>UNI</v>
      </c>
      <c r="E63" s="90">
        <f>'06_Presupuesto'!E229</f>
        <v>2</v>
      </c>
      <c r="F63" s="90">
        <f>'06_Presupuesto'!G229</f>
        <v>6302.5210084033615</v>
      </c>
      <c r="G63" s="90">
        <f t="shared" si="7"/>
        <v>12605.042016806723</v>
      </c>
      <c r="K63" t="str">
        <f t="shared" si="8"/>
        <v>B.2.8/d)</v>
      </c>
      <c r="L63" t="str">
        <f t="shared" si="9"/>
        <v>Picaporte de Uñeta</v>
      </c>
      <c r="M63" t="str">
        <f t="shared" si="10"/>
        <v>UNI</v>
      </c>
      <c r="N63" s="90">
        <f t="shared" si="11"/>
        <v>2</v>
      </c>
      <c r="O63" s="90">
        <f t="shared" si="12"/>
        <v>9375</v>
      </c>
      <c r="P63" s="90">
        <f t="shared" si="13"/>
        <v>18750</v>
      </c>
    </row>
    <row r="64" spans="2:16" ht="21" customHeight="1">
      <c r="B64" s="89" t="str">
        <f>'06_Presupuesto'!A230</f>
        <v>B.2.9.1</v>
      </c>
      <c r="C64" s="89" t="str">
        <f>'06_Presupuesto'!C230</f>
        <v>Ventanas Con Marco De Aluminio Blanco</v>
      </c>
      <c r="D64" s="89" t="str">
        <f>'06_Presupuesto'!D230</f>
        <v>M2</v>
      </c>
      <c r="E64" s="91">
        <f>'06_Presupuesto'!E230</f>
        <v>15</v>
      </c>
      <c r="F64" s="91">
        <f>'06_Presupuesto'!G230</f>
        <v>121848.73949579832</v>
      </c>
      <c r="G64" s="91">
        <f t="shared" si="7"/>
        <v>1827731.0924369749</v>
      </c>
      <c r="K64" s="89" t="str">
        <f t="shared" si="8"/>
        <v>B.2.9.1</v>
      </c>
      <c r="L64" s="89" t="str">
        <f t="shared" si="9"/>
        <v>Ventanas Con Marco De Aluminio Blanco</v>
      </c>
      <c r="M64" s="89" t="str">
        <f t="shared" si="10"/>
        <v>M2</v>
      </c>
      <c r="N64" s="91">
        <f t="shared" si="11"/>
        <v>15</v>
      </c>
      <c r="O64" s="91">
        <f t="shared" si="12"/>
        <v>181249.99999999997</v>
      </c>
      <c r="P64" s="91">
        <f t="shared" si="13"/>
        <v>2718749.9999999995</v>
      </c>
    </row>
    <row r="65" spans="2:16" ht="21" customHeight="1">
      <c r="B65" t="str">
        <f>'06_Presupuesto'!A231</f>
        <v>B.2.9.2</v>
      </c>
      <c r="C65" t="str">
        <f>'06_Presupuesto'!C231</f>
        <v>Quincallería</v>
      </c>
      <c r="D65" t="str">
        <f>'06_Presupuesto'!D231</f>
        <v>UNI</v>
      </c>
      <c r="E65" s="90">
        <f>'06_Presupuesto'!E231</f>
        <v>1</v>
      </c>
      <c r="F65" s="90">
        <f>'06_Presupuesto'!G231</f>
        <v>105042.01680672269</v>
      </c>
      <c r="G65" s="90">
        <f t="shared" si="7"/>
        <v>105042.01680672269</v>
      </c>
      <c r="K65" t="str">
        <f t="shared" si="8"/>
        <v>B.2.9.2</v>
      </c>
      <c r="L65" t="str">
        <f t="shared" si="9"/>
        <v>Quincallería</v>
      </c>
      <c r="M65" t="str">
        <f t="shared" si="10"/>
        <v>UNI</v>
      </c>
      <c r="N65" s="90">
        <f t="shared" si="11"/>
        <v>1</v>
      </c>
      <c r="O65" s="90">
        <f t="shared" si="12"/>
        <v>156249.99999999997</v>
      </c>
      <c r="P65" s="90">
        <f t="shared" si="13"/>
        <v>156249.99999999997</v>
      </c>
    </row>
    <row r="66" spans="2:16" ht="21" customHeight="1">
      <c r="B66" s="89" t="str">
        <f>'06_Presupuesto'!A232</f>
        <v>B.2.10</v>
      </c>
      <c r="C66" s="89" t="str">
        <f>'06_Presupuesto'!C232</f>
        <v>PROTECCIONES METALICAS TIPO QUEBRAVISTA</v>
      </c>
      <c r="D66" s="89" t="str">
        <f>'06_Presupuesto'!D232</f>
        <v>M2</v>
      </c>
      <c r="E66" s="91">
        <f>'06_Presupuesto'!E232</f>
        <v>15</v>
      </c>
      <c r="F66" s="91">
        <f>'06_Presupuesto'!G232</f>
        <v>81512.605042016818</v>
      </c>
      <c r="G66" s="91">
        <f t="shared" si="7"/>
        <v>1222689.0756302522</v>
      </c>
      <c r="K66" s="89" t="str">
        <f t="shared" si="8"/>
        <v>B.2.10</v>
      </c>
      <c r="L66" s="89" t="str">
        <f t="shared" si="9"/>
        <v>PROTECCIONES METALICAS TIPO QUEBRAVISTA</v>
      </c>
      <c r="M66" s="89" t="str">
        <f t="shared" si="10"/>
        <v>M2</v>
      </c>
      <c r="N66" s="91">
        <f t="shared" si="11"/>
        <v>15</v>
      </c>
      <c r="O66" s="91">
        <f t="shared" si="12"/>
        <v>121250</v>
      </c>
      <c r="P66" s="91">
        <f t="shared" si="13"/>
        <v>1818750</v>
      </c>
    </row>
    <row r="67" spans="2:16" ht="21" customHeight="1">
      <c r="B67" t="str">
        <f>'06_Presupuesto'!A233</f>
        <v>B.2.11</v>
      </c>
      <c r="C67" t="str">
        <f>'06_Presupuesto'!C233</f>
        <v>CORNISAS</v>
      </c>
      <c r="D67" t="str">
        <f>'06_Presupuesto'!D233</f>
        <v>ML</v>
      </c>
      <c r="E67" s="90">
        <f>'06_Presupuesto'!E233</f>
        <v>78.3</v>
      </c>
      <c r="F67" s="90">
        <f>'06_Presupuesto'!G233</f>
        <v>4369.7478991596645</v>
      </c>
      <c r="G67" s="90">
        <f t="shared" si="7"/>
        <v>342151.26050420169</v>
      </c>
      <c r="K67" t="str">
        <f t="shared" si="8"/>
        <v>B.2.11</v>
      </c>
      <c r="L67" t="str">
        <f t="shared" si="9"/>
        <v>CORNISAS</v>
      </c>
      <c r="M67" t="str">
        <f t="shared" si="10"/>
        <v>ML</v>
      </c>
      <c r="N67" s="90">
        <f t="shared" si="11"/>
        <v>78.3</v>
      </c>
      <c r="O67" s="90">
        <f t="shared" si="12"/>
        <v>6500</v>
      </c>
      <c r="P67" s="90">
        <f t="shared" si="13"/>
        <v>508950</v>
      </c>
    </row>
    <row r="68" spans="2:16" ht="21" customHeight="1">
      <c r="B68" s="89" t="str">
        <f>'06_Presupuesto'!A234</f>
        <v>C.1.1.1</v>
      </c>
      <c r="C68" s="89" t="str">
        <f>'06_Presupuesto'!C234</f>
        <v>EMT Ø32mm</v>
      </c>
      <c r="D68" s="89" t="str">
        <f>'06_Presupuesto'!D234</f>
        <v>UNI</v>
      </c>
      <c r="E68" s="91">
        <f>'06_Presupuesto'!E234</f>
        <v>1</v>
      </c>
      <c r="F68" s="91">
        <f>'06_Presupuesto'!G234</f>
        <v>57142.857142857145</v>
      </c>
      <c r="G68" s="91">
        <f t="shared" si="7"/>
        <v>57142.857142857145</v>
      </c>
      <c r="K68" s="89" t="str">
        <f t="shared" si="8"/>
        <v>C.1.1.1</v>
      </c>
      <c r="L68" s="89" t="str">
        <f t="shared" si="9"/>
        <v>EMT Ø32mm</v>
      </c>
      <c r="M68" s="89" t="str">
        <f t="shared" si="10"/>
        <v>UNI</v>
      </c>
      <c r="N68" s="91">
        <f t="shared" si="11"/>
        <v>1</v>
      </c>
      <c r="O68" s="91">
        <f t="shared" si="12"/>
        <v>85000</v>
      </c>
      <c r="P68" s="91">
        <f t="shared" si="13"/>
        <v>85000</v>
      </c>
    </row>
    <row r="69" spans="2:16" ht="21" customHeight="1">
      <c r="B69" t="str">
        <f>'06_Presupuesto'!A235</f>
        <v>C.1.1.2</v>
      </c>
      <c r="C69" t="str">
        <f>'06_Presupuesto'!C235</f>
        <v>Conductor Concentrico 2x6mm2</v>
      </c>
      <c r="D69" t="str">
        <f>'06_Presupuesto'!D235</f>
        <v>ML</v>
      </c>
      <c r="E69" s="90">
        <f>'06_Presupuesto'!E235</f>
        <v>23</v>
      </c>
      <c r="F69" s="90">
        <f>'06_Presupuesto'!G235</f>
        <v>7731.09243697479</v>
      </c>
      <c r="G69" s="90">
        <f t="shared" si="7"/>
        <v>177815.12605042016</v>
      </c>
      <c r="K69" t="str">
        <f t="shared" si="8"/>
        <v>C.1.1.2</v>
      </c>
      <c r="L69" t="str">
        <f t="shared" si="9"/>
        <v>Conductor Concentrico 2x6mm2</v>
      </c>
      <c r="M69" t="str">
        <f t="shared" si="10"/>
        <v>ML</v>
      </c>
      <c r="N69" s="90">
        <f t="shared" si="11"/>
        <v>23</v>
      </c>
      <c r="O69" s="90">
        <f t="shared" si="12"/>
        <v>11499.999999999998</v>
      </c>
      <c r="P69" s="90">
        <f t="shared" si="13"/>
        <v>264499.99999999994</v>
      </c>
    </row>
    <row r="70" spans="2:16" ht="21" customHeight="1">
      <c r="B70" s="89" t="str">
        <f>'06_Presupuesto'!A236</f>
        <v>C.1.1.3</v>
      </c>
      <c r="C70" s="89" t="str">
        <f>'06_Presupuesto'!C236</f>
        <v>Medidor BT1</v>
      </c>
      <c r="D70" s="89" t="str">
        <f>'06_Presupuesto'!D236</f>
        <v>UNI</v>
      </c>
      <c r="E70" s="91">
        <f>'06_Presupuesto'!E236</f>
        <v>1</v>
      </c>
      <c r="F70" s="91">
        <f>'06_Presupuesto'!G236</f>
        <v>151260.50420168068</v>
      </c>
      <c r="G70" s="91">
        <f t="shared" si="7"/>
        <v>151260.50420168068</v>
      </c>
      <c r="K70" s="89" t="str">
        <f t="shared" si="8"/>
        <v>C.1.1.3</v>
      </c>
      <c r="L70" s="89" t="str">
        <f t="shared" si="9"/>
        <v>Medidor BT1</v>
      </c>
      <c r="M70" s="89" t="str">
        <f t="shared" si="10"/>
        <v>UNI</v>
      </c>
      <c r="N70" s="91">
        <f t="shared" si="11"/>
        <v>1</v>
      </c>
      <c r="O70" s="91">
        <f t="shared" si="12"/>
        <v>225000</v>
      </c>
      <c r="P70" s="91">
        <f t="shared" si="13"/>
        <v>225000</v>
      </c>
    </row>
    <row r="71" spans="2:16" ht="21" customHeight="1">
      <c r="B71" t="str">
        <f>'06_Presupuesto'!A237</f>
        <v>C.1.1.4</v>
      </c>
      <c r="C71" t="str">
        <f>'06_Presupuesto'!C237</f>
        <v>Automaticos Saime 25 A</v>
      </c>
      <c r="D71" t="str">
        <f>'06_Presupuesto'!D237</f>
        <v>UNI</v>
      </c>
      <c r="E71" s="90">
        <f>'06_Presupuesto'!E237</f>
        <v>1</v>
      </c>
      <c r="F71" s="90">
        <f>'06_Presupuesto'!G237</f>
        <v>23949.579831932773</v>
      </c>
      <c r="G71" s="90">
        <f t="shared" si="7"/>
        <v>23949.579831932773</v>
      </c>
      <c r="K71" t="str">
        <f t="shared" si="8"/>
        <v>C.1.1.4</v>
      </c>
      <c r="L71" t="str">
        <f t="shared" si="9"/>
        <v>Automaticos Saime 25 A</v>
      </c>
      <c r="M71" t="str">
        <f t="shared" si="10"/>
        <v>UNI</v>
      </c>
      <c r="N71" s="90">
        <f t="shared" si="11"/>
        <v>1</v>
      </c>
      <c r="O71" s="90">
        <f t="shared" si="12"/>
        <v>35624.999999999993</v>
      </c>
      <c r="P71" s="90">
        <f t="shared" si="13"/>
        <v>35624.999999999993</v>
      </c>
    </row>
    <row r="72" spans="2:16" ht="21" customHeight="1">
      <c r="B72" s="89" t="str">
        <f>'06_Presupuesto'!A238</f>
        <v>C.1.1.5</v>
      </c>
      <c r="C72" s="89" t="str">
        <f>'06_Presupuesto'!C238</f>
        <v>Caja proteccion empalme 500×300×250mm</v>
      </c>
      <c r="D72" s="89" t="str">
        <f>'06_Presupuesto'!D238</f>
        <v>UNI</v>
      </c>
      <c r="E72" s="91">
        <f>'06_Presupuesto'!E238</f>
        <v>1</v>
      </c>
      <c r="F72" s="91">
        <f>'06_Presupuesto'!G238</f>
        <v>121848.73949579832</v>
      </c>
      <c r="G72" s="91">
        <f t="shared" si="7"/>
        <v>121848.73949579832</v>
      </c>
      <c r="K72" s="89" t="str">
        <f t="shared" si="8"/>
        <v>C.1.1.5</v>
      </c>
      <c r="L72" s="89" t="str">
        <f t="shared" si="9"/>
        <v>Caja proteccion empalme 500×300×250mm</v>
      </c>
      <c r="M72" s="89" t="str">
        <f t="shared" si="10"/>
        <v>UNI</v>
      </c>
      <c r="N72" s="91">
        <f t="shared" si="11"/>
        <v>1</v>
      </c>
      <c r="O72" s="91">
        <f t="shared" si="12"/>
        <v>181249.99999999997</v>
      </c>
      <c r="P72" s="91">
        <f t="shared" si="13"/>
        <v>181249.99999999997</v>
      </c>
    </row>
    <row r="73" spans="2:16" ht="21" customHeight="1">
      <c r="B73" t="str">
        <f>'06_Presupuesto'!A239</f>
        <v>C.1.1.6</v>
      </c>
      <c r="C73" t="str">
        <f>'06_Presupuesto'!C239</f>
        <v>Malla tierra de proteccion y servicio 2×2m</v>
      </c>
      <c r="D73" t="str">
        <f>'06_Presupuesto'!D239</f>
        <v>UNI</v>
      </c>
      <c r="E73" s="90">
        <f>'06_Presupuesto'!E239</f>
        <v>1</v>
      </c>
      <c r="F73" s="90">
        <f>'06_Presupuesto'!G239</f>
        <v>285714.28571428574</v>
      </c>
      <c r="G73" s="90">
        <f t="shared" ref="G73:G104" si="14">E73*F73</f>
        <v>285714.28571428574</v>
      </c>
      <c r="K73" t="str">
        <f t="shared" ref="K73:K104" si="15">B73</f>
        <v>C.1.1.6</v>
      </c>
      <c r="L73" t="str">
        <f t="shared" ref="L73:L104" si="16">C73</f>
        <v>Malla tierra de proteccion y servicio 2×2m</v>
      </c>
      <c r="M73" t="str">
        <f t="shared" ref="M73:M104" si="17">D73</f>
        <v>UNI</v>
      </c>
      <c r="N73" s="90">
        <f t="shared" ref="N73:N104" si="18">E73</f>
        <v>1</v>
      </c>
      <c r="O73" s="90">
        <f t="shared" ref="O73:O104" si="19">F73*$I$5</f>
        <v>425000</v>
      </c>
      <c r="P73" s="90">
        <f t="shared" ref="P73:P104" si="20">N73*O73</f>
        <v>425000</v>
      </c>
    </row>
    <row r="74" spans="2:16" ht="21" customHeight="1">
      <c r="B74" s="89" t="str">
        <f>'06_Presupuesto'!A240</f>
        <v>C.1.2.1</v>
      </c>
      <c r="C74" s="89" t="str">
        <f>'06_Presupuesto'!C240</f>
        <v>Tablero Metalico 1200x800x300mm</v>
      </c>
      <c r="D74" s="89" t="str">
        <f>'06_Presupuesto'!D240</f>
        <v>UNI</v>
      </c>
      <c r="E74" s="91">
        <f>'06_Presupuesto'!E240</f>
        <v>1</v>
      </c>
      <c r="F74" s="91">
        <f>'06_Presupuesto'!G240</f>
        <v>352941.17647058825</v>
      </c>
      <c r="G74" s="91">
        <f t="shared" si="14"/>
        <v>352941.17647058825</v>
      </c>
      <c r="K74" s="89" t="str">
        <f t="shared" si="15"/>
        <v>C.1.2.1</v>
      </c>
      <c r="L74" s="89" t="str">
        <f t="shared" si="16"/>
        <v>Tablero Metalico 1200x800x300mm</v>
      </c>
      <c r="M74" s="89" t="str">
        <f t="shared" si="17"/>
        <v>UNI</v>
      </c>
      <c r="N74" s="91">
        <f t="shared" si="18"/>
        <v>1</v>
      </c>
      <c r="O74" s="91">
        <f t="shared" si="19"/>
        <v>525000</v>
      </c>
      <c r="P74" s="91">
        <f t="shared" si="20"/>
        <v>525000</v>
      </c>
    </row>
    <row r="75" spans="2:16" ht="21" customHeight="1">
      <c r="B75" t="str">
        <f>'06_Presupuesto'!A241</f>
        <v>C.1.2.4</v>
      </c>
      <c r="C75" t="str">
        <f>'06_Presupuesto'!C241</f>
        <v>Automaticos 25A</v>
      </c>
      <c r="D75" t="str">
        <f>'06_Presupuesto'!D241</f>
        <v>UNI</v>
      </c>
      <c r="E75" s="90">
        <f>'06_Presupuesto'!E241</f>
        <v>1</v>
      </c>
      <c r="F75" s="90">
        <f>'06_Presupuesto'!G241</f>
        <v>15546.218487394959</v>
      </c>
      <c r="G75" s="90">
        <f t="shared" si="14"/>
        <v>15546.218487394959</v>
      </c>
      <c r="K75" t="str">
        <f t="shared" si="15"/>
        <v>C.1.2.4</v>
      </c>
      <c r="L75" t="str">
        <f t="shared" si="16"/>
        <v>Automaticos 25A</v>
      </c>
      <c r="M75" t="str">
        <f t="shared" si="17"/>
        <v>UNI</v>
      </c>
      <c r="N75" s="90">
        <f t="shared" si="18"/>
        <v>1</v>
      </c>
      <c r="O75" s="90">
        <f t="shared" si="19"/>
        <v>23125</v>
      </c>
      <c r="P75" s="90">
        <f t="shared" si="20"/>
        <v>23125</v>
      </c>
    </row>
    <row r="76" spans="2:16" ht="21" customHeight="1">
      <c r="B76" s="89" t="str">
        <f>'06_Presupuesto'!A242</f>
        <v>C.1.2.5</v>
      </c>
      <c r="C76" s="89" t="str">
        <f>'06_Presupuesto'!C242</f>
        <v>Automaticos 16A</v>
      </c>
      <c r="D76" s="89" t="str">
        <f>'06_Presupuesto'!D242</f>
        <v>UNI</v>
      </c>
      <c r="E76" s="91">
        <f>'06_Presupuesto'!E242</f>
        <v>2</v>
      </c>
      <c r="F76" s="91">
        <f>'06_Presupuesto'!G242</f>
        <v>14705.882352941177</v>
      </c>
      <c r="G76" s="91">
        <f t="shared" si="14"/>
        <v>29411.764705882353</v>
      </c>
      <c r="K76" s="89" t="str">
        <f t="shared" si="15"/>
        <v>C.1.2.5</v>
      </c>
      <c r="L76" s="89" t="str">
        <f t="shared" si="16"/>
        <v>Automaticos 16A</v>
      </c>
      <c r="M76" s="89" t="str">
        <f t="shared" si="17"/>
        <v>UNI</v>
      </c>
      <c r="N76" s="91">
        <f t="shared" si="18"/>
        <v>2</v>
      </c>
      <c r="O76" s="91">
        <f t="shared" si="19"/>
        <v>21874.999999999996</v>
      </c>
      <c r="P76" s="91">
        <f t="shared" si="20"/>
        <v>43749.999999999993</v>
      </c>
    </row>
    <row r="77" spans="2:16" ht="21" customHeight="1">
      <c r="B77" t="str">
        <f>'06_Presupuesto'!A243</f>
        <v>C.1.2.6</v>
      </c>
      <c r="C77" t="str">
        <f>'06_Presupuesto'!C243</f>
        <v>Automaticos 10A</v>
      </c>
      <c r="D77" t="str">
        <f>'06_Presupuesto'!D243</f>
        <v>UNI</v>
      </c>
      <c r="E77" s="90">
        <f>'06_Presupuesto'!E243</f>
        <v>2</v>
      </c>
      <c r="F77" s="90">
        <f>'06_Presupuesto'!G243</f>
        <v>14705.882352941177</v>
      </c>
      <c r="G77" s="90">
        <f t="shared" si="14"/>
        <v>29411.764705882353</v>
      </c>
      <c r="K77" t="str">
        <f t="shared" si="15"/>
        <v>C.1.2.6</v>
      </c>
      <c r="L77" t="str">
        <f t="shared" si="16"/>
        <v>Automaticos 10A</v>
      </c>
      <c r="M77" t="str">
        <f t="shared" si="17"/>
        <v>UNI</v>
      </c>
      <c r="N77" s="90">
        <f t="shared" si="18"/>
        <v>2</v>
      </c>
      <c r="O77" s="90">
        <f t="shared" si="19"/>
        <v>21874.999999999996</v>
      </c>
      <c r="P77" s="90">
        <f t="shared" si="20"/>
        <v>43749.999999999993</v>
      </c>
    </row>
    <row r="78" spans="2:16" ht="21" customHeight="1">
      <c r="B78" s="89" t="str">
        <f>'06_Presupuesto'!A244</f>
        <v>C.1.2.7</v>
      </c>
      <c r="C78" s="89" t="str">
        <f>'06_Presupuesto'!C244</f>
        <v>P. Diferencial 2x25A</v>
      </c>
      <c r="D78" s="89" t="str">
        <f>'06_Presupuesto'!D244</f>
        <v>UNI</v>
      </c>
      <c r="E78" s="91">
        <f>'06_Presupuesto'!E244</f>
        <v>2</v>
      </c>
      <c r="F78" s="91">
        <f>'06_Presupuesto'!G244</f>
        <v>33193.277310924372</v>
      </c>
      <c r="G78" s="91">
        <f t="shared" si="14"/>
        <v>66386.554621848743</v>
      </c>
      <c r="K78" s="89" t="str">
        <f t="shared" si="15"/>
        <v>C.1.2.7</v>
      </c>
      <c r="L78" s="89" t="str">
        <f t="shared" si="16"/>
        <v>P. Diferencial 2x25A</v>
      </c>
      <c r="M78" s="89" t="str">
        <f t="shared" si="17"/>
        <v>UNI</v>
      </c>
      <c r="N78" s="91">
        <f t="shared" si="18"/>
        <v>2</v>
      </c>
      <c r="O78" s="91">
        <f t="shared" si="19"/>
        <v>49375</v>
      </c>
      <c r="P78" s="91">
        <f t="shared" si="20"/>
        <v>98750</v>
      </c>
    </row>
    <row r="79" spans="2:16" ht="21" customHeight="1">
      <c r="B79" t="str">
        <f>'06_Presupuesto'!A245</f>
        <v>C.1.3.1</v>
      </c>
      <c r="C79" t="str">
        <f>'06_Presupuesto'!C245</f>
        <v>Conductor libre halógeno (EVA) 2.5MM</v>
      </c>
      <c r="D79" t="str">
        <f>'06_Presupuesto'!D245</f>
        <v>ML</v>
      </c>
      <c r="E79" s="90">
        <f>'06_Presupuesto'!E245</f>
        <v>150</v>
      </c>
      <c r="F79" s="90">
        <f>'06_Presupuesto'!G245</f>
        <v>1764.7058823529412</v>
      </c>
      <c r="G79" s="90">
        <f t="shared" si="14"/>
        <v>264705.8823529412</v>
      </c>
      <c r="K79" t="str">
        <f t="shared" si="15"/>
        <v>C.1.3.1</v>
      </c>
      <c r="L79" t="str">
        <f t="shared" si="16"/>
        <v>Conductor libre halógeno (EVA) 2.5MM</v>
      </c>
      <c r="M79" t="str">
        <f t="shared" si="17"/>
        <v>ML</v>
      </c>
      <c r="N79" s="90">
        <f t="shared" si="18"/>
        <v>150</v>
      </c>
      <c r="O79" s="90">
        <f t="shared" si="19"/>
        <v>2624.9999999999995</v>
      </c>
      <c r="P79" s="90">
        <f t="shared" si="20"/>
        <v>393749.99999999994</v>
      </c>
    </row>
    <row r="80" spans="2:16" ht="21" customHeight="1">
      <c r="B80" s="89" t="str">
        <f>'06_Presupuesto'!A246</f>
        <v>C.1.3.2</v>
      </c>
      <c r="C80" s="89" t="str">
        <f>'06_Presupuesto'!C246</f>
        <v>Tuberías libre halógeno 20MMx3MTS</v>
      </c>
      <c r="D80" s="89" t="str">
        <f>'06_Presupuesto'!D246</f>
        <v>ML</v>
      </c>
      <c r="E80" s="91">
        <f>'06_Presupuesto'!E246</f>
        <v>50</v>
      </c>
      <c r="F80" s="91">
        <f>'06_Presupuesto'!G246</f>
        <v>2605.0420168067226</v>
      </c>
      <c r="G80" s="91">
        <f t="shared" si="14"/>
        <v>130252.10084033613</v>
      </c>
      <c r="K80" s="89" t="str">
        <f t="shared" si="15"/>
        <v>C.1.3.2</v>
      </c>
      <c r="L80" s="89" t="str">
        <f t="shared" si="16"/>
        <v>Tuberías libre halógeno 20MMx3MTS</v>
      </c>
      <c r="M80" s="89" t="str">
        <f t="shared" si="17"/>
        <v>ML</v>
      </c>
      <c r="N80" s="91">
        <f t="shared" si="18"/>
        <v>50</v>
      </c>
      <c r="O80" s="91">
        <f t="shared" si="19"/>
        <v>3874.9999999999995</v>
      </c>
      <c r="P80" s="91">
        <f t="shared" si="20"/>
        <v>193749.99999999997</v>
      </c>
    </row>
    <row r="81" spans="2:16" ht="21" customHeight="1">
      <c r="B81" t="str">
        <f>'06_Presupuesto'!A247</f>
        <v>C.1.3.3</v>
      </c>
      <c r="C81" t="str">
        <f>'06_Presupuesto'!C247</f>
        <v>Caja de derivación</v>
      </c>
      <c r="D81" t="str">
        <f>'06_Presupuesto'!D247</f>
        <v>UNI</v>
      </c>
      <c r="E81" s="90">
        <f>'06_Presupuesto'!E247</f>
        <v>11</v>
      </c>
      <c r="F81" s="90">
        <f>'06_Presupuesto'!G247</f>
        <v>6554.6218487394963</v>
      </c>
      <c r="G81" s="90">
        <f t="shared" si="14"/>
        <v>72100.840336134454</v>
      </c>
      <c r="K81" t="str">
        <f t="shared" si="15"/>
        <v>C.1.3.3</v>
      </c>
      <c r="L81" t="str">
        <f t="shared" si="16"/>
        <v>Caja de derivación</v>
      </c>
      <c r="M81" t="str">
        <f t="shared" si="17"/>
        <v>UNI</v>
      </c>
      <c r="N81" s="90">
        <f t="shared" si="18"/>
        <v>11</v>
      </c>
      <c r="O81" s="90">
        <f t="shared" si="19"/>
        <v>9750</v>
      </c>
      <c r="P81" s="90">
        <f t="shared" si="20"/>
        <v>107250</v>
      </c>
    </row>
    <row r="82" spans="2:16" ht="21" customHeight="1">
      <c r="B82" s="89" t="str">
        <f>'06_Presupuesto'!A248</f>
        <v>C.1.3.4</v>
      </c>
      <c r="C82" s="89" t="str">
        <f>'06_Presupuesto'!C248</f>
        <v>Enchufe triple</v>
      </c>
      <c r="D82" s="89" t="str">
        <f>'06_Presupuesto'!D248</f>
        <v>UNI</v>
      </c>
      <c r="E82" s="91">
        <f>'06_Presupuesto'!E248</f>
        <v>8</v>
      </c>
      <c r="F82" s="91">
        <f>'06_Presupuesto'!G248</f>
        <v>16386.55462184874</v>
      </c>
      <c r="G82" s="91">
        <f t="shared" si="14"/>
        <v>131092.43697478992</v>
      </c>
      <c r="K82" s="89" t="str">
        <f t="shared" si="15"/>
        <v>C.1.3.4</v>
      </c>
      <c r="L82" s="89" t="str">
        <f t="shared" si="16"/>
        <v>Enchufe triple</v>
      </c>
      <c r="M82" s="89" t="str">
        <f t="shared" si="17"/>
        <v>UNI</v>
      </c>
      <c r="N82" s="91">
        <f t="shared" si="18"/>
        <v>8</v>
      </c>
      <c r="O82" s="91">
        <f t="shared" si="19"/>
        <v>24374.999999999996</v>
      </c>
      <c r="P82" s="91">
        <f t="shared" si="20"/>
        <v>194999.99999999997</v>
      </c>
    </row>
    <row r="83" spans="2:16" ht="21" customHeight="1">
      <c r="B83" t="str">
        <f>'06_Presupuesto'!A249</f>
        <v>C.1.4.1</v>
      </c>
      <c r="C83" t="str">
        <f>'06_Presupuesto'!C249</f>
        <v>Conductor libre halógeno (EVA) 1.5MM</v>
      </c>
      <c r="D83" t="str">
        <f>'06_Presupuesto'!D249</f>
        <v>ML</v>
      </c>
      <c r="E83" s="90">
        <f>'06_Presupuesto'!E249</f>
        <v>540</v>
      </c>
      <c r="F83" s="90">
        <f>'06_Presupuesto'!G249</f>
        <v>1386.5546218487395</v>
      </c>
      <c r="G83" s="90">
        <f t="shared" si="14"/>
        <v>748739.49579831935</v>
      </c>
      <c r="K83" t="str">
        <f t="shared" si="15"/>
        <v>C.1.4.1</v>
      </c>
      <c r="L83" t="str">
        <f t="shared" si="16"/>
        <v>Conductor libre halógeno (EVA) 1.5MM</v>
      </c>
      <c r="M83" t="str">
        <f t="shared" si="17"/>
        <v>ML</v>
      </c>
      <c r="N83" s="90">
        <f t="shared" si="18"/>
        <v>540</v>
      </c>
      <c r="O83" s="90">
        <f t="shared" si="19"/>
        <v>2062.5</v>
      </c>
      <c r="P83" s="90">
        <f t="shared" si="20"/>
        <v>1113750</v>
      </c>
    </row>
    <row r="84" spans="2:16" ht="21" customHeight="1">
      <c r="B84" s="89" t="str">
        <f>'06_Presupuesto'!A250</f>
        <v>C.1.4.2</v>
      </c>
      <c r="C84" s="89" t="str">
        <f>'06_Presupuesto'!C250</f>
        <v>Tubería libre halógeno 20MMx3 MTS</v>
      </c>
      <c r="D84" s="89" t="str">
        <f>'06_Presupuesto'!D250</f>
        <v>ML</v>
      </c>
      <c r="E84" s="91">
        <f>'06_Presupuesto'!E250</f>
        <v>180</v>
      </c>
      <c r="F84" s="91">
        <f>'06_Presupuesto'!G250</f>
        <v>2605.0420168067226</v>
      </c>
      <c r="G84" s="91">
        <f t="shared" si="14"/>
        <v>468907.56302521005</v>
      </c>
      <c r="K84" s="89" t="str">
        <f t="shared" si="15"/>
        <v>C.1.4.2</v>
      </c>
      <c r="L84" s="89" t="str">
        <f t="shared" si="16"/>
        <v>Tubería libre halógeno 20MMx3 MTS</v>
      </c>
      <c r="M84" s="89" t="str">
        <f t="shared" si="17"/>
        <v>ML</v>
      </c>
      <c r="N84" s="91">
        <f t="shared" si="18"/>
        <v>180</v>
      </c>
      <c r="O84" s="91">
        <f t="shared" si="19"/>
        <v>3874.9999999999995</v>
      </c>
      <c r="P84" s="91">
        <f t="shared" si="20"/>
        <v>697499.99999999988</v>
      </c>
    </row>
    <row r="85" spans="2:16" ht="21" customHeight="1">
      <c r="B85" t="str">
        <f>'06_Presupuesto'!A251</f>
        <v>C.1.4.3</v>
      </c>
      <c r="C85" t="str">
        <f>'06_Presupuesto'!C251</f>
        <v>Cajas de derivación</v>
      </c>
      <c r="D85" t="str">
        <f>'06_Presupuesto'!D251</f>
        <v>UNI</v>
      </c>
      <c r="E85" s="90">
        <f>'06_Presupuesto'!E251</f>
        <v>11</v>
      </c>
      <c r="F85" s="90">
        <f>'06_Presupuesto'!G251</f>
        <v>6554.6218487394963</v>
      </c>
      <c r="G85" s="90">
        <f t="shared" si="14"/>
        <v>72100.840336134454</v>
      </c>
      <c r="K85" t="str">
        <f t="shared" si="15"/>
        <v>C.1.4.3</v>
      </c>
      <c r="L85" t="str">
        <f t="shared" si="16"/>
        <v>Cajas de derivación</v>
      </c>
      <c r="M85" t="str">
        <f t="shared" si="17"/>
        <v>UNI</v>
      </c>
      <c r="N85" s="90">
        <f t="shared" si="18"/>
        <v>11</v>
      </c>
      <c r="O85" s="90">
        <f t="shared" si="19"/>
        <v>9750</v>
      </c>
      <c r="P85" s="90">
        <f t="shared" si="20"/>
        <v>107250</v>
      </c>
    </row>
    <row r="86" spans="2:16" ht="21" customHeight="1">
      <c r="B86" s="89" t="str">
        <f>'06_Presupuesto'!A252</f>
        <v>C.1.4.4</v>
      </c>
      <c r="C86" s="89" t="str">
        <f>'06_Presupuesto'!C252</f>
        <v>Interruptor simple</v>
      </c>
      <c r="D86" s="89" t="str">
        <f>'06_Presupuesto'!D252</f>
        <v>UNI</v>
      </c>
      <c r="E86" s="91">
        <f>'06_Presupuesto'!E252</f>
        <v>5</v>
      </c>
      <c r="F86" s="91">
        <f>'06_Presupuesto'!G252</f>
        <v>12184.873949579833</v>
      </c>
      <c r="G86" s="91">
        <f t="shared" si="14"/>
        <v>60924.369747899167</v>
      </c>
      <c r="K86" s="89" t="str">
        <f t="shared" si="15"/>
        <v>C.1.4.4</v>
      </c>
      <c r="L86" s="89" t="str">
        <f t="shared" si="16"/>
        <v>Interruptor simple</v>
      </c>
      <c r="M86" s="89" t="str">
        <f t="shared" si="17"/>
        <v>UNI</v>
      </c>
      <c r="N86" s="91">
        <f t="shared" si="18"/>
        <v>5</v>
      </c>
      <c r="O86" s="91">
        <f t="shared" si="19"/>
        <v>18125</v>
      </c>
      <c r="P86" s="91">
        <f t="shared" si="20"/>
        <v>90625</v>
      </c>
    </row>
    <row r="87" spans="2:16" ht="21" customHeight="1">
      <c r="B87" t="str">
        <f>'06_Presupuesto'!A253</f>
        <v>C.1.4.5</v>
      </c>
      <c r="C87" t="str">
        <f>'06_Presupuesto'!C253</f>
        <v>Interruptor doble</v>
      </c>
      <c r="D87" t="str">
        <f>'06_Presupuesto'!D253</f>
        <v>UNI</v>
      </c>
      <c r="E87" s="90">
        <f>'06_Presupuesto'!E253</f>
        <v>1</v>
      </c>
      <c r="F87" s="90">
        <f>'06_Presupuesto'!G253</f>
        <v>14705.882352941177</v>
      </c>
      <c r="G87" s="90">
        <f t="shared" si="14"/>
        <v>14705.882352941177</v>
      </c>
      <c r="K87" t="str">
        <f t="shared" si="15"/>
        <v>C.1.4.5</v>
      </c>
      <c r="L87" t="str">
        <f t="shared" si="16"/>
        <v>Interruptor doble</v>
      </c>
      <c r="M87" t="str">
        <f t="shared" si="17"/>
        <v>UNI</v>
      </c>
      <c r="N87" s="90">
        <f t="shared" si="18"/>
        <v>1</v>
      </c>
      <c r="O87" s="90">
        <f t="shared" si="19"/>
        <v>21874.999999999996</v>
      </c>
      <c r="P87" s="90">
        <f t="shared" si="20"/>
        <v>21874.999999999996</v>
      </c>
    </row>
    <row r="88" spans="2:16" ht="21" customHeight="1">
      <c r="B88" s="89" t="str">
        <f>'06_Presupuesto'!A254</f>
        <v>C.1.4.6</v>
      </c>
      <c r="C88" s="89" t="str">
        <f>'06_Presupuesto'!C254</f>
        <v>Interruptor triple</v>
      </c>
      <c r="D88" s="89" t="str">
        <f>'06_Presupuesto'!D254</f>
        <v>UNI</v>
      </c>
      <c r="E88" s="91">
        <f>'06_Presupuesto'!E254</f>
        <v>1</v>
      </c>
      <c r="F88" s="91">
        <f>'06_Presupuesto'!G254</f>
        <v>17226.89075630252</v>
      </c>
      <c r="G88" s="91">
        <f t="shared" si="14"/>
        <v>17226.89075630252</v>
      </c>
      <c r="K88" s="89" t="str">
        <f t="shared" si="15"/>
        <v>C.1.4.6</v>
      </c>
      <c r="L88" s="89" t="str">
        <f t="shared" si="16"/>
        <v>Interruptor triple</v>
      </c>
      <c r="M88" s="89" t="str">
        <f t="shared" si="17"/>
        <v>UNI</v>
      </c>
      <c r="N88" s="91">
        <f t="shared" si="18"/>
        <v>1</v>
      </c>
      <c r="O88" s="91">
        <f t="shared" si="19"/>
        <v>25624.999999999996</v>
      </c>
      <c r="P88" s="91">
        <f t="shared" si="20"/>
        <v>25624.999999999996</v>
      </c>
    </row>
    <row r="89" spans="2:16" ht="21" customHeight="1">
      <c r="B89" t="str">
        <f>'06_Presupuesto'!A255</f>
        <v>C.1.4.7/a)</v>
      </c>
      <c r="C89" t="str">
        <f>'06_Presupuesto'!C255</f>
        <v>Plafón portalámpara SSHH</v>
      </c>
      <c r="D89" t="str">
        <f>'06_Presupuesto'!D255</f>
        <v>UNI</v>
      </c>
      <c r="E89" s="90">
        <f>'06_Presupuesto'!E255</f>
        <v>2</v>
      </c>
      <c r="F89" s="90">
        <f>'06_Presupuesto'!G255</f>
        <v>18907.563025210085</v>
      </c>
      <c r="G89" s="90">
        <f t="shared" si="14"/>
        <v>37815.126050420171</v>
      </c>
      <c r="K89" t="str">
        <f t="shared" si="15"/>
        <v>C.1.4.7/a)</v>
      </c>
      <c r="L89" t="str">
        <f t="shared" si="16"/>
        <v>Plafón portalámpara SSHH</v>
      </c>
      <c r="M89" t="str">
        <f t="shared" si="17"/>
        <v>UNI</v>
      </c>
      <c r="N89" s="90">
        <f t="shared" si="18"/>
        <v>2</v>
      </c>
      <c r="O89" s="90">
        <f t="shared" si="19"/>
        <v>28125</v>
      </c>
      <c r="P89" s="90">
        <f t="shared" si="20"/>
        <v>56250</v>
      </c>
    </row>
    <row r="90" spans="2:16" ht="21" customHeight="1">
      <c r="B90" s="89" t="str">
        <f>'06_Presupuesto'!A256</f>
        <v>C.1.4.7/b)</v>
      </c>
      <c r="C90" s="89" t="str">
        <f>'06_Presupuesto'!C256</f>
        <v>Plafón portalámpara Cocina y Bodega</v>
      </c>
      <c r="D90" s="89" t="str">
        <f>'06_Presupuesto'!D256</f>
        <v>UNI</v>
      </c>
      <c r="E90" s="91">
        <f>'06_Presupuesto'!E256</f>
        <v>2</v>
      </c>
      <c r="F90" s="91">
        <f>'06_Presupuesto'!G256</f>
        <v>18907.563025210085</v>
      </c>
      <c r="G90" s="91">
        <f t="shared" si="14"/>
        <v>37815.126050420171</v>
      </c>
      <c r="K90" s="89" t="str">
        <f t="shared" si="15"/>
        <v>C.1.4.7/b)</v>
      </c>
      <c r="L90" s="89" t="str">
        <f t="shared" si="16"/>
        <v>Plafón portalámpara Cocina y Bodega</v>
      </c>
      <c r="M90" s="89" t="str">
        <f t="shared" si="17"/>
        <v>UNI</v>
      </c>
      <c r="N90" s="91">
        <f t="shared" si="18"/>
        <v>2</v>
      </c>
      <c r="O90" s="91">
        <f t="shared" si="19"/>
        <v>28125</v>
      </c>
      <c r="P90" s="91">
        <f t="shared" si="20"/>
        <v>56250</v>
      </c>
    </row>
    <row r="91" spans="2:16" ht="21" customHeight="1">
      <c r="B91" t="str">
        <f>'06_Presupuesto'!A257</f>
        <v>C.1.4.7/c)</v>
      </c>
      <c r="C91" t="str">
        <f>'06_Presupuesto'!C257</f>
        <v>Equipo Cielo sobrepuestos</v>
      </c>
      <c r="D91" t="str">
        <f>'06_Presupuesto'!D257</f>
        <v>UNI</v>
      </c>
      <c r="E91" s="90">
        <f>'06_Presupuesto'!E257</f>
        <v>7</v>
      </c>
      <c r="F91" s="90">
        <f>'06_Presupuesto'!G257</f>
        <v>41176.470588235294</v>
      </c>
      <c r="G91" s="90">
        <f t="shared" si="14"/>
        <v>288235.29411764705</v>
      </c>
      <c r="K91" t="str">
        <f t="shared" si="15"/>
        <v>C.1.4.7/c)</v>
      </c>
      <c r="L91" t="str">
        <f t="shared" si="16"/>
        <v>Equipo Cielo sobrepuestos</v>
      </c>
      <c r="M91" t="str">
        <f t="shared" si="17"/>
        <v>UNI</v>
      </c>
      <c r="N91" s="90">
        <f t="shared" si="18"/>
        <v>7</v>
      </c>
      <c r="O91" s="90">
        <f t="shared" si="19"/>
        <v>61249.999999999993</v>
      </c>
      <c r="P91" s="90">
        <f t="shared" si="20"/>
        <v>428749.99999999994</v>
      </c>
    </row>
    <row r="92" spans="2:16" ht="21" customHeight="1">
      <c r="B92" s="89" t="str">
        <f>'06_Presupuesto'!A258</f>
        <v>C.1.4.7/d)</v>
      </c>
      <c r="C92" s="89" t="str">
        <f>'06_Presupuesto'!C258</f>
        <v>Equipo Exteriores</v>
      </c>
      <c r="D92" s="89" t="str">
        <f>'06_Presupuesto'!D258</f>
        <v>UNI</v>
      </c>
      <c r="E92" s="91">
        <f>'06_Presupuesto'!E258</f>
        <v>6</v>
      </c>
      <c r="F92" s="91">
        <f>'06_Presupuesto'!G258</f>
        <v>36134.45378151261</v>
      </c>
      <c r="G92" s="91">
        <f t="shared" si="14"/>
        <v>216806.72268907566</v>
      </c>
      <c r="K92" s="89" t="str">
        <f t="shared" si="15"/>
        <v>C.1.4.7/d)</v>
      </c>
      <c r="L92" s="89" t="str">
        <f t="shared" si="16"/>
        <v>Equipo Exteriores</v>
      </c>
      <c r="M92" s="89" t="str">
        <f t="shared" si="17"/>
        <v>UNI</v>
      </c>
      <c r="N92" s="91">
        <f t="shared" si="18"/>
        <v>6</v>
      </c>
      <c r="O92" s="91">
        <f t="shared" si="19"/>
        <v>53750</v>
      </c>
      <c r="P92" s="91">
        <f t="shared" si="20"/>
        <v>322500</v>
      </c>
    </row>
    <row r="93" spans="2:16" ht="21" customHeight="1">
      <c r="B93" t="str">
        <f>'06_Presupuesto'!A259</f>
        <v>C.1.4.7/e)</v>
      </c>
      <c r="C93" t="str">
        <f>'06_Presupuesto'!C259</f>
        <v>Equipos Halógenos</v>
      </c>
      <c r="D93" t="str">
        <f>'06_Presupuesto'!D259</f>
        <v>UNI</v>
      </c>
      <c r="E93" s="90">
        <f>'06_Presupuesto'!E259</f>
        <v>1</v>
      </c>
      <c r="F93" s="90">
        <f>'06_Presupuesto'!G259</f>
        <v>48739.495798319331</v>
      </c>
      <c r="G93" s="90">
        <f t="shared" si="14"/>
        <v>48739.495798319331</v>
      </c>
      <c r="K93" t="str">
        <f t="shared" si="15"/>
        <v>C.1.4.7/e)</v>
      </c>
      <c r="L93" t="str">
        <f t="shared" si="16"/>
        <v>Equipos Halógenos</v>
      </c>
      <c r="M93" t="str">
        <f t="shared" si="17"/>
        <v>UNI</v>
      </c>
      <c r="N93" s="90">
        <f t="shared" si="18"/>
        <v>1</v>
      </c>
      <c r="O93" s="90">
        <f t="shared" si="19"/>
        <v>72500</v>
      </c>
      <c r="P93" s="90">
        <f t="shared" si="20"/>
        <v>72500</v>
      </c>
    </row>
    <row r="94" spans="2:16" ht="21" customHeight="1">
      <c r="B94" s="89" t="str">
        <f>'06_Presupuesto'!A260</f>
        <v>C.1.4.7/f)</v>
      </c>
      <c r="C94" s="89" t="str">
        <f>'06_Presupuesto'!C260</f>
        <v>Equipos de Emergencia</v>
      </c>
      <c r="D94" s="89" t="str">
        <f>'06_Presupuesto'!D260</f>
        <v>UNI</v>
      </c>
      <c r="E94" s="91">
        <f>'06_Presupuesto'!E260</f>
        <v>3</v>
      </c>
      <c r="F94" s="91">
        <f>'06_Presupuesto'!G260</f>
        <v>43697.478991596639</v>
      </c>
      <c r="G94" s="91">
        <f t="shared" si="14"/>
        <v>131092.43697478992</v>
      </c>
      <c r="K94" s="89" t="str">
        <f t="shared" si="15"/>
        <v>C.1.4.7/f)</v>
      </c>
      <c r="L94" s="89" t="str">
        <f t="shared" si="16"/>
        <v>Equipos de Emergencia</v>
      </c>
      <c r="M94" s="89" t="str">
        <f t="shared" si="17"/>
        <v>UNI</v>
      </c>
      <c r="N94" s="91">
        <f t="shared" si="18"/>
        <v>3</v>
      </c>
      <c r="O94" s="91">
        <f t="shared" si="19"/>
        <v>64999.999999999993</v>
      </c>
      <c r="P94" s="91">
        <f t="shared" si="20"/>
        <v>194999.99999999997</v>
      </c>
    </row>
    <row r="95" spans="2:16" ht="21" customHeight="1">
      <c r="B95" t="str">
        <f>'06_Presupuesto'!A261</f>
        <v>C.2.1.1</v>
      </c>
      <c r="C95" t="str">
        <f>'06_Presupuesto'!C261</f>
        <v>Excavación en zanja de 0-2 (m)</v>
      </c>
      <c r="D95" t="str">
        <f>'06_Presupuesto'!D261</f>
        <v>M3</v>
      </c>
      <c r="E95" s="90">
        <f>'06_Presupuesto'!E261</f>
        <v>4.24</v>
      </c>
      <c r="F95" s="90">
        <f>'06_Presupuesto'!G261</f>
        <v>35294.117647058825</v>
      </c>
      <c r="G95" s="90">
        <f t="shared" si="14"/>
        <v>149647.05882352943</v>
      </c>
      <c r="K95" t="str">
        <f t="shared" si="15"/>
        <v>C.2.1.1</v>
      </c>
      <c r="L95" t="str">
        <f t="shared" si="16"/>
        <v>Excavación en zanja de 0-2 (m)</v>
      </c>
      <c r="M95" t="str">
        <f t="shared" si="17"/>
        <v>M3</v>
      </c>
      <c r="N95" s="90">
        <f t="shared" si="18"/>
        <v>4.24</v>
      </c>
      <c r="O95" s="90">
        <f t="shared" si="19"/>
        <v>52499.999999999993</v>
      </c>
      <c r="P95" s="90">
        <f t="shared" si="20"/>
        <v>222599.99999999997</v>
      </c>
    </row>
    <row r="96" spans="2:16" ht="21" customHeight="1">
      <c r="B96" s="89" t="str">
        <f>'06_Presupuesto'!A262</f>
        <v>C.2.1.2</v>
      </c>
      <c r="C96" s="89" t="str">
        <f>'06_Presupuesto'!C262</f>
        <v>Cama apoyo tuberías</v>
      </c>
      <c r="D96" s="89" t="str">
        <f>'06_Presupuesto'!D262</f>
        <v>M3</v>
      </c>
      <c r="E96" s="91">
        <f>'06_Presupuesto'!E262</f>
        <v>1.71</v>
      </c>
      <c r="F96" s="91">
        <f>'06_Presupuesto'!G262</f>
        <v>46218.487394957985</v>
      </c>
      <c r="G96" s="91">
        <f t="shared" si="14"/>
        <v>79033.613445378156</v>
      </c>
      <c r="K96" s="89" t="str">
        <f t="shared" si="15"/>
        <v>C.2.1.2</v>
      </c>
      <c r="L96" s="89" t="str">
        <f t="shared" si="16"/>
        <v>Cama apoyo tuberías</v>
      </c>
      <c r="M96" s="89" t="str">
        <f t="shared" si="17"/>
        <v>M3</v>
      </c>
      <c r="N96" s="91">
        <f t="shared" si="18"/>
        <v>1.71</v>
      </c>
      <c r="O96" s="91">
        <f t="shared" si="19"/>
        <v>68750</v>
      </c>
      <c r="P96" s="91">
        <f t="shared" si="20"/>
        <v>117562.5</v>
      </c>
    </row>
    <row r="97" spans="2:16" ht="21" customHeight="1">
      <c r="B97" t="str">
        <f>'06_Presupuesto'!A263</f>
        <v>C.2.1.3</v>
      </c>
      <c r="C97" t="str">
        <f>'06_Presupuesto'!C263</f>
        <v>Relleno de zanjas con material de obras</v>
      </c>
      <c r="D97" t="str">
        <f>'06_Presupuesto'!D263</f>
        <v>M3</v>
      </c>
      <c r="E97" s="90">
        <f>'06_Presupuesto'!E263</f>
        <v>2.52</v>
      </c>
      <c r="F97" s="90">
        <f>'06_Presupuesto'!G263</f>
        <v>26890.756302521011</v>
      </c>
      <c r="G97" s="90">
        <f t="shared" si="14"/>
        <v>67764.705882352951</v>
      </c>
      <c r="K97" t="str">
        <f t="shared" si="15"/>
        <v>C.2.1.3</v>
      </c>
      <c r="L97" t="str">
        <f t="shared" si="16"/>
        <v>Relleno de zanjas con material de obras</v>
      </c>
      <c r="M97" t="str">
        <f t="shared" si="17"/>
        <v>M3</v>
      </c>
      <c r="N97" s="90">
        <f t="shared" si="18"/>
        <v>2.52</v>
      </c>
      <c r="O97" s="90">
        <f t="shared" si="19"/>
        <v>40000</v>
      </c>
      <c r="P97" s="90">
        <f t="shared" si="20"/>
        <v>100800</v>
      </c>
    </row>
    <row r="98" spans="2:16" ht="21" customHeight="1">
      <c r="B98" s="89" t="str">
        <f>'06_Presupuesto'!A264</f>
        <v>C.2.2.1/a)</v>
      </c>
      <c r="C98" s="89" t="str">
        <f>'06_Presupuesto'!C264</f>
        <v>Cañeria cobre 1/2" Tipo L</v>
      </c>
      <c r="D98" s="89" t="str">
        <f>'06_Presupuesto'!D264</f>
        <v>ML</v>
      </c>
      <c r="E98" s="91">
        <f>'06_Presupuesto'!E264</f>
        <v>18</v>
      </c>
      <c r="F98" s="91">
        <f>'06_Presupuesto'!G264</f>
        <v>6890.7563025210084</v>
      </c>
      <c r="G98" s="91">
        <f t="shared" si="14"/>
        <v>124033.61344537816</v>
      </c>
      <c r="K98" s="89" t="str">
        <f t="shared" si="15"/>
        <v>C.2.2.1/a)</v>
      </c>
      <c r="L98" s="89" t="str">
        <f t="shared" si="16"/>
        <v>Cañeria cobre 1/2" Tipo L</v>
      </c>
      <c r="M98" s="89" t="str">
        <f t="shared" si="17"/>
        <v>ML</v>
      </c>
      <c r="N98" s="91">
        <f t="shared" si="18"/>
        <v>18</v>
      </c>
      <c r="O98" s="91">
        <f t="shared" si="19"/>
        <v>10249.999999999998</v>
      </c>
      <c r="P98" s="91">
        <f t="shared" si="20"/>
        <v>184499.99999999997</v>
      </c>
    </row>
    <row r="99" spans="2:16" ht="21" customHeight="1">
      <c r="B99" t="str">
        <f>'06_Presupuesto'!A265</f>
        <v>C.2.2.1/b)</v>
      </c>
      <c r="C99" t="str">
        <f>'06_Presupuesto'!C265</f>
        <v>Cañeria cobre 3/4" Tipo L</v>
      </c>
      <c r="D99" t="str">
        <f>'06_Presupuesto'!D265</f>
        <v>ML</v>
      </c>
      <c r="E99" s="90">
        <f>'06_Presupuesto'!E265</f>
        <v>6</v>
      </c>
      <c r="F99" s="90">
        <f>'06_Presupuesto'!G265</f>
        <v>10504.20168067227</v>
      </c>
      <c r="G99" s="90">
        <f t="shared" si="14"/>
        <v>63025.210084033621</v>
      </c>
      <c r="K99" t="str">
        <f t="shared" si="15"/>
        <v>C.2.2.1/b)</v>
      </c>
      <c r="L99" t="str">
        <f t="shared" si="16"/>
        <v>Cañeria cobre 3/4" Tipo L</v>
      </c>
      <c r="M99" t="str">
        <f t="shared" si="17"/>
        <v>ML</v>
      </c>
      <c r="N99" s="90">
        <f t="shared" si="18"/>
        <v>6</v>
      </c>
      <c r="O99" s="90">
        <f t="shared" si="19"/>
        <v>15624.999999999998</v>
      </c>
      <c r="P99" s="90">
        <f t="shared" si="20"/>
        <v>93749.999999999985</v>
      </c>
    </row>
    <row r="100" spans="2:16" ht="21" customHeight="1">
      <c r="B100" s="89" t="str">
        <f>'06_Presupuesto'!A266</f>
        <v>C.2.2.1/c)</v>
      </c>
      <c r="C100" s="89" t="str">
        <f>'06_Presupuesto'!C266</f>
        <v>Cañeria cobre 1" Tipo L</v>
      </c>
      <c r="D100" s="89" t="str">
        <f>'06_Presupuesto'!D266</f>
        <v>ML</v>
      </c>
      <c r="E100" s="91">
        <f>'06_Presupuesto'!E266</f>
        <v>30</v>
      </c>
      <c r="F100" s="91">
        <f>'06_Presupuesto'!G266</f>
        <v>16638.655462184874</v>
      </c>
      <c r="G100" s="91">
        <f t="shared" si="14"/>
        <v>499159.66386554623</v>
      </c>
      <c r="K100" s="89" t="str">
        <f t="shared" si="15"/>
        <v>C.2.2.1/c)</v>
      </c>
      <c r="L100" s="89" t="str">
        <f t="shared" si="16"/>
        <v>Cañeria cobre 1" Tipo L</v>
      </c>
      <c r="M100" s="89" t="str">
        <f t="shared" si="17"/>
        <v>ML</v>
      </c>
      <c r="N100" s="91">
        <f t="shared" si="18"/>
        <v>30</v>
      </c>
      <c r="O100" s="91">
        <f t="shared" si="19"/>
        <v>24749.999999999996</v>
      </c>
      <c r="P100" s="91">
        <f t="shared" si="20"/>
        <v>742499.99999999988</v>
      </c>
    </row>
    <row r="101" spans="2:16" ht="21" customHeight="1">
      <c r="B101" t="str">
        <f>'06_Presupuesto'!A267</f>
        <v>C.2.2.1/d)</v>
      </c>
      <c r="C101" t="str">
        <f>'06_Presupuesto'!C267</f>
        <v>Piezas Especiales</v>
      </c>
      <c r="D101" t="str">
        <f>'06_Presupuesto'!D267</f>
        <v>KG</v>
      </c>
      <c r="E101" s="90">
        <f>'06_Presupuesto'!E267</f>
        <v>10</v>
      </c>
      <c r="F101" s="90">
        <f>'06_Presupuesto'!G267</f>
        <v>20168.067226890758</v>
      </c>
      <c r="G101" s="90">
        <f t="shared" si="14"/>
        <v>201680.6722689076</v>
      </c>
      <c r="K101" t="str">
        <f t="shared" si="15"/>
        <v>C.2.2.1/d)</v>
      </c>
      <c r="L101" t="str">
        <f t="shared" si="16"/>
        <v>Piezas Especiales</v>
      </c>
      <c r="M101" t="str">
        <f t="shared" si="17"/>
        <v>KG</v>
      </c>
      <c r="N101" s="90">
        <f t="shared" si="18"/>
        <v>10</v>
      </c>
      <c r="O101" s="90">
        <f t="shared" si="19"/>
        <v>30000</v>
      </c>
      <c r="P101" s="90">
        <f t="shared" si="20"/>
        <v>300000</v>
      </c>
    </row>
    <row r="102" spans="2:16" ht="21" customHeight="1">
      <c r="B102" s="89" t="str">
        <f>'06_Presupuesto'!A268</f>
        <v>C.2.2.2/a)</v>
      </c>
      <c r="C102" s="89" t="str">
        <f>'06_Presupuesto'!C268</f>
        <v>Cañeria cobre 1/2" Tipo M</v>
      </c>
      <c r="D102" s="89" t="str">
        <f>'06_Presupuesto'!D268</f>
        <v>ML</v>
      </c>
      <c r="E102" s="91">
        <f>'06_Presupuesto'!E268</f>
        <v>13.5</v>
      </c>
      <c r="F102" s="91">
        <f>'06_Presupuesto'!G268</f>
        <v>5210.0840336134452</v>
      </c>
      <c r="G102" s="91">
        <f t="shared" si="14"/>
        <v>70336.134453781517</v>
      </c>
      <c r="K102" s="89" t="str">
        <f t="shared" si="15"/>
        <v>C.2.2.2/a)</v>
      </c>
      <c r="L102" s="89" t="str">
        <f t="shared" si="16"/>
        <v>Cañeria cobre 1/2" Tipo M</v>
      </c>
      <c r="M102" s="89" t="str">
        <f t="shared" si="17"/>
        <v>ML</v>
      </c>
      <c r="N102" s="91">
        <f t="shared" si="18"/>
        <v>13.5</v>
      </c>
      <c r="O102" s="91">
        <f t="shared" si="19"/>
        <v>7749.9999999999991</v>
      </c>
      <c r="P102" s="91">
        <f t="shared" si="20"/>
        <v>104624.99999999999</v>
      </c>
    </row>
    <row r="103" spans="2:16" ht="21" customHeight="1">
      <c r="B103" t="str">
        <f>'06_Presupuesto'!A269</f>
        <v>C.2.2.2/b)</v>
      </c>
      <c r="C103" t="str">
        <f>'06_Presupuesto'!C269</f>
        <v>Cañeria cobre 3/4" Tipo M</v>
      </c>
      <c r="D103" t="str">
        <f>'06_Presupuesto'!D269</f>
        <v>ML</v>
      </c>
      <c r="E103" s="90">
        <f>'06_Presupuesto'!E269</f>
        <v>0.56000000000000005</v>
      </c>
      <c r="F103" s="90">
        <f>'06_Presupuesto'!G269</f>
        <v>6890.7563025210084</v>
      </c>
      <c r="G103" s="90">
        <f t="shared" si="14"/>
        <v>3858.8235294117649</v>
      </c>
      <c r="K103" t="str">
        <f t="shared" si="15"/>
        <v>C.2.2.2/b)</v>
      </c>
      <c r="L103" t="str">
        <f t="shared" si="16"/>
        <v>Cañeria cobre 3/4" Tipo M</v>
      </c>
      <c r="M103" t="str">
        <f t="shared" si="17"/>
        <v>ML</v>
      </c>
      <c r="N103" s="90">
        <f t="shared" si="18"/>
        <v>0.56000000000000005</v>
      </c>
      <c r="O103" s="90">
        <f t="shared" si="19"/>
        <v>10249.999999999998</v>
      </c>
      <c r="P103" s="90">
        <f t="shared" si="20"/>
        <v>5739.9999999999991</v>
      </c>
    </row>
    <row r="104" spans="2:16" ht="21" customHeight="1">
      <c r="B104" s="89" t="str">
        <f>'06_Presupuesto'!A270</f>
        <v>C.2.2.2/c)</v>
      </c>
      <c r="C104" s="89" t="str">
        <f>'06_Presupuesto'!C270</f>
        <v>Cañeria cobre 1" Tipo M</v>
      </c>
      <c r="D104" s="89" t="str">
        <f>'06_Presupuesto'!D270</f>
        <v>ML</v>
      </c>
      <c r="E104" s="91">
        <f>'06_Presupuesto'!E270</f>
        <v>24.6</v>
      </c>
      <c r="F104" s="91">
        <f>'06_Presupuesto'!G270</f>
        <v>8823.5294117647063</v>
      </c>
      <c r="G104" s="91">
        <f t="shared" si="14"/>
        <v>217058.82352941178</v>
      </c>
      <c r="K104" s="89" t="str">
        <f t="shared" si="15"/>
        <v>C.2.2.2/c)</v>
      </c>
      <c r="L104" s="89" t="str">
        <f t="shared" si="16"/>
        <v>Cañeria cobre 1" Tipo M</v>
      </c>
      <c r="M104" s="89" t="str">
        <f t="shared" si="17"/>
        <v>ML</v>
      </c>
      <c r="N104" s="91">
        <f t="shared" si="18"/>
        <v>24.6</v>
      </c>
      <c r="O104" s="91">
        <f t="shared" si="19"/>
        <v>13124.999999999998</v>
      </c>
      <c r="P104" s="91">
        <f t="shared" si="20"/>
        <v>322875</v>
      </c>
    </row>
    <row r="105" spans="2:16" ht="21" customHeight="1">
      <c r="B105" t="str">
        <f>'06_Presupuesto'!A271</f>
        <v>C.2.2.2/d)</v>
      </c>
      <c r="C105" t="str">
        <f>'06_Presupuesto'!C271</f>
        <v>Piezas especiales</v>
      </c>
      <c r="D105" t="str">
        <f>'06_Presupuesto'!D271</f>
        <v>KG</v>
      </c>
      <c r="E105" s="90">
        <f>'06_Presupuesto'!E271</f>
        <v>10</v>
      </c>
      <c r="F105" s="90">
        <f>'06_Presupuesto'!G271</f>
        <v>11764.705882352942</v>
      </c>
      <c r="G105" s="90">
        <f t="shared" ref="G105:G136" si="21">E105*F105</f>
        <v>117647.05882352943</v>
      </c>
      <c r="K105" t="str">
        <f t="shared" ref="K105:K136" si="22">B105</f>
        <v>C.2.2.2/d)</v>
      </c>
      <c r="L105" t="str">
        <f t="shared" ref="L105:L136" si="23">C105</f>
        <v>Piezas especiales</v>
      </c>
      <c r="M105" t="str">
        <f t="shared" ref="M105:M136" si="24">D105</f>
        <v>KG</v>
      </c>
      <c r="N105" s="90">
        <f t="shared" ref="N105:N136" si="25">E105</f>
        <v>10</v>
      </c>
      <c r="O105" s="90">
        <f t="shared" ref="O105:O136" si="26">F105*$I$5</f>
        <v>17500</v>
      </c>
      <c r="P105" s="90">
        <f t="shared" ref="P105:P136" si="27">N105*O105</f>
        <v>175000</v>
      </c>
    </row>
    <row r="106" spans="2:16" ht="21" customHeight="1">
      <c r="B106" s="89" t="str">
        <f>'06_Presupuesto'!A272</f>
        <v>C.2.2.3</v>
      </c>
      <c r="C106" s="89" t="str">
        <f>'06_Presupuesto'!C272</f>
        <v>Limpieza y Desinfección de la Línea</v>
      </c>
      <c r="D106" s="89" t="str">
        <f>'06_Presupuesto'!D272</f>
        <v>UNI</v>
      </c>
      <c r="E106" s="91">
        <f>'06_Presupuesto'!E272</f>
        <v>1</v>
      </c>
      <c r="F106" s="91">
        <f>'06_Presupuesto'!G272</f>
        <v>184873.94957983194</v>
      </c>
      <c r="G106" s="91">
        <f t="shared" si="21"/>
        <v>184873.94957983194</v>
      </c>
      <c r="K106" s="89" t="str">
        <f t="shared" si="22"/>
        <v>C.2.2.3</v>
      </c>
      <c r="L106" s="89" t="str">
        <f t="shared" si="23"/>
        <v>Limpieza y Desinfección de la Línea</v>
      </c>
      <c r="M106" s="89" t="str">
        <f t="shared" si="24"/>
        <v>UNI</v>
      </c>
      <c r="N106" s="91">
        <f t="shared" si="25"/>
        <v>1</v>
      </c>
      <c r="O106" s="91">
        <f t="shared" si="26"/>
        <v>275000</v>
      </c>
      <c r="P106" s="91">
        <f t="shared" si="27"/>
        <v>275000</v>
      </c>
    </row>
    <row r="107" spans="2:16" ht="21" customHeight="1">
      <c r="B107" t="str">
        <f>'06_Presupuesto'!A273</f>
        <v>C.2.3.1/a)</v>
      </c>
      <c r="C107" t="str">
        <f>'06_Presupuesto'!C273</f>
        <v>Instalación de Arranque domiciliario 0-20 m</v>
      </c>
      <c r="D107" t="str">
        <f>'06_Presupuesto'!D273</f>
        <v>UNI</v>
      </c>
      <c r="E107" s="90">
        <f>'06_Presupuesto'!E273</f>
        <v>1</v>
      </c>
      <c r="F107" s="90">
        <f>'06_Presupuesto'!G273</f>
        <v>487394.95798319328</v>
      </c>
      <c r="G107" s="90">
        <f t="shared" si="21"/>
        <v>487394.95798319328</v>
      </c>
      <c r="K107" t="str">
        <f t="shared" si="22"/>
        <v>C.2.3.1/a)</v>
      </c>
      <c r="L107" t="str">
        <f t="shared" si="23"/>
        <v>Instalación de Arranque domiciliario 0-20 m</v>
      </c>
      <c r="M107" t="str">
        <f t="shared" si="24"/>
        <v>UNI</v>
      </c>
      <c r="N107" s="90">
        <f t="shared" si="25"/>
        <v>1</v>
      </c>
      <c r="O107" s="90">
        <f t="shared" si="26"/>
        <v>724999.99999999988</v>
      </c>
      <c r="P107" s="90">
        <f t="shared" si="27"/>
        <v>724999.99999999988</v>
      </c>
    </row>
    <row r="108" spans="2:16" ht="21" customHeight="1">
      <c r="B108" s="89" t="str">
        <f>'06_Presupuesto'!A274</f>
        <v>C.2.3.1/b)</v>
      </c>
      <c r="C108" s="89" t="str">
        <f>'06_Presupuesto'!C274</f>
        <v>Conexión a matriz extte. PVC 110 mm</v>
      </c>
      <c r="D108" s="89" t="str">
        <f>'06_Presupuesto'!D274</f>
        <v>UNI</v>
      </c>
      <c r="E108" s="91">
        <f>'06_Presupuesto'!E274</f>
        <v>1</v>
      </c>
      <c r="F108" s="91">
        <f>'06_Presupuesto'!G274</f>
        <v>352941.17647058825</v>
      </c>
      <c r="G108" s="91">
        <f t="shared" si="21"/>
        <v>352941.17647058825</v>
      </c>
      <c r="K108" s="89" t="str">
        <f t="shared" si="22"/>
        <v>C.2.3.1/b)</v>
      </c>
      <c r="L108" s="89" t="str">
        <f t="shared" si="23"/>
        <v>Conexión a matriz extte. PVC 110 mm</v>
      </c>
      <c r="M108" s="89" t="str">
        <f t="shared" si="24"/>
        <v>UNI</v>
      </c>
      <c r="N108" s="91">
        <f t="shared" si="25"/>
        <v>1</v>
      </c>
      <c r="O108" s="91">
        <f t="shared" si="26"/>
        <v>525000</v>
      </c>
      <c r="P108" s="91">
        <f t="shared" si="27"/>
        <v>525000</v>
      </c>
    </row>
    <row r="109" spans="2:16" ht="21" customHeight="1">
      <c r="B109" t="str">
        <f>'06_Presupuesto'!A275</f>
        <v>C.3.1.1</v>
      </c>
      <c r="C109" t="str">
        <f>'06_Presupuesto'!C275</f>
        <v>Excavación en zanja de 0-2 (m)</v>
      </c>
      <c r="D109" t="str">
        <f>'06_Presupuesto'!D275</f>
        <v>M3</v>
      </c>
      <c r="E109" s="90">
        <f>'06_Presupuesto'!E275</f>
        <v>7.69</v>
      </c>
      <c r="F109" s="90">
        <f>'06_Presupuesto'!G275</f>
        <v>38655.462184873948</v>
      </c>
      <c r="G109" s="90">
        <f t="shared" si="21"/>
        <v>297260.50420168065</v>
      </c>
      <c r="K109" t="str">
        <f t="shared" si="22"/>
        <v>C.3.1.1</v>
      </c>
      <c r="L109" t="str">
        <f t="shared" si="23"/>
        <v>Excavación en zanja de 0-2 (m)</v>
      </c>
      <c r="M109" t="str">
        <f t="shared" si="24"/>
        <v>M3</v>
      </c>
      <c r="N109" s="90">
        <f t="shared" si="25"/>
        <v>7.69</v>
      </c>
      <c r="O109" s="90">
        <f t="shared" si="26"/>
        <v>57499.999999999993</v>
      </c>
      <c r="P109" s="90">
        <f t="shared" si="27"/>
        <v>442174.99999999994</v>
      </c>
    </row>
    <row r="110" spans="2:16" ht="21" customHeight="1">
      <c r="B110" s="89" t="str">
        <f>'06_Presupuesto'!A276</f>
        <v>C.3.1.2</v>
      </c>
      <c r="C110" s="89" t="str">
        <f>'06_Presupuesto'!C276</f>
        <v>Cama apoyo tuberías</v>
      </c>
      <c r="D110" s="89" t="str">
        <f>'06_Presupuesto'!D276</f>
        <v>M3</v>
      </c>
      <c r="E110" s="91">
        <f>'06_Presupuesto'!E276</f>
        <v>2.7</v>
      </c>
      <c r="F110" s="91">
        <f>'06_Presupuesto'!G276</f>
        <v>46218.487394957985</v>
      </c>
      <c r="G110" s="91">
        <f t="shared" si="21"/>
        <v>124789.91596638657</v>
      </c>
      <c r="K110" s="89" t="str">
        <f t="shared" si="22"/>
        <v>C.3.1.2</v>
      </c>
      <c r="L110" s="89" t="str">
        <f t="shared" si="23"/>
        <v>Cama apoyo tuberías</v>
      </c>
      <c r="M110" s="89" t="str">
        <f t="shared" si="24"/>
        <v>M3</v>
      </c>
      <c r="N110" s="91">
        <f t="shared" si="25"/>
        <v>2.7</v>
      </c>
      <c r="O110" s="91">
        <f t="shared" si="26"/>
        <v>68750</v>
      </c>
      <c r="P110" s="91">
        <f t="shared" si="27"/>
        <v>185625</v>
      </c>
    </row>
    <row r="111" spans="2:16" ht="21" customHeight="1">
      <c r="B111" t="str">
        <f>'06_Presupuesto'!A277</f>
        <v>C.3.1.3</v>
      </c>
      <c r="C111" t="str">
        <f>'06_Presupuesto'!C277</f>
        <v>Relleno de zanjas con material de obras</v>
      </c>
      <c r="D111" t="str">
        <f>'06_Presupuesto'!D277</f>
        <v>M3</v>
      </c>
      <c r="E111" s="90">
        <f>'06_Presupuesto'!E277</f>
        <v>5</v>
      </c>
      <c r="F111" s="90">
        <f>'06_Presupuesto'!G277</f>
        <v>26890.756302521011</v>
      </c>
      <c r="G111" s="90">
        <f t="shared" si="21"/>
        <v>134453.78151260506</v>
      </c>
      <c r="K111" t="str">
        <f t="shared" si="22"/>
        <v>C.3.1.3</v>
      </c>
      <c r="L111" t="str">
        <f t="shared" si="23"/>
        <v>Relleno de zanjas con material de obras</v>
      </c>
      <c r="M111" t="str">
        <f t="shared" si="24"/>
        <v>M3</v>
      </c>
      <c r="N111" s="90">
        <f t="shared" si="25"/>
        <v>5</v>
      </c>
      <c r="O111" s="90">
        <f t="shared" si="26"/>
        <v>40000</v>
      </c>
      <c r="P111" s="90">
        <f t="shared" si="27"/>
        <v>200000</v>
      </c>
    </row>
    <row r="112" spans="2:16" ht="21" customHeight="1">
      <c r="B112" s="89" t="str">
        <f>'06_Presupuesto'!A278</f>
        <v>C.3.2.1/a)</v>
      </c>
      <c r="C112" s="89" t="str">
        <f>'06_Presupuesto'!C278</f>
        <v>Tuberia PVC Sanitario Gris, D=40mm</v>
      </c>
      <c r="D112" s="89" t="str">
        <f>'06_Presupuesto'!D278</f>
        <v>ML</v>
      </c>
      <c r="E112" s="91">
        <f>'06_Presupuesto'!E278</f>
        <v>6</v>
      </c>
      <c r="F112" s="91">
        <f>'06_Presupuesto'!G278</f>
        <v>4033.6134453781515</v>
      </c>
      <c r="G112" s="91">
        <f t="shared" si="21"/>
        <v>24201.680672268907</v>
      </c>
      <c r="K112" s="89" t="str">
        <f t="shared" si="22"/>
        <v>C.3.2.1/a)</v>
      </c>
      <c r="L112" s="89" t="str">
        <f t="shared" si="23"/>
        <v>Tuberia PVC Sanitario Gris, D=40mm</v>
      </c>
      <c r="M112" s="89" t="str">
        <f t="shared" si="24"/>
        <v>ML</v>
      </c>
      <c r="N112" s="91">
        <f t="shared" si="25"/>
        <v>6</v>
      </c>
      <c r="O112" s="91">
        <f t="shared" si="26"/>
        <v>6000</v>
      </c>
      <c r="P112" s="91">
        <f t="shared" si="27"/>
        <v>36000</v>
      </c>
    </row>
    <row r="113" spans="2:16" ht="21" customHeight="1">
      <c r="B113" t="str">
        <f>'06_Presupuesto'!A279</f>
        <v>C.3.2.1/b)</v>
      </c>
      <c r="C113" t="str">
        <f>'06_Presupuesto'!C279</f>
        <v>Tuberia PVC Sanitario Gris, D=75mm</v>
      </c>
      <c r="D113" t="str">
        <f>'06_Presupuesto'!D279</f>
        <v>ML</v>
      </c>
      <c r="E113" s="90">
        <f>'06_Presupuesto'!E279</f>
        <v>18</v>
      </c>
      <c r="F113" s="90">
        <f>'06_Presupuesto'!G279</f>
        <v>5462.1848739495799</v>
      </c>
      <c r="G113" s="90">
        <f t="shared" si="21"/>
        <v>98319.327731092431</v>
      </c>
      <c r="K113" t="str">
        <f t="shared" si="22"/>
        <v>C.3.2.1/b)</v>
      </c>
      <c r="L113" t="str">
        <f t="shared" si="23"/>
        <v>Tuberia PVC Sanitario Gris, D=75mm</v>
      </c>
      <c r="M113" t="str">
        <f t="shared" si="24"/>
        <v>ML</v>
      </c>
      <c r="N113" s="90">
        <f t="shared" si="25"/>
        <v>18</v>
      </c>
      <c r="O113" s="90">
        <f t="shared" si="26"/>
        <v>8124.9999999999991</v>
      </c>
      <c r="P113" s="90">
        <f t="shared" si="27"/>
        <v>146249.99999999997</v>
      </c>
    </row>
    <row r="114" spans="2:16" ht="21" customHeight="1">
      <c r="B114" s="89" t="str">
        <f>'06_Presupuesto'!A280</f>
        <v>C.3.2.1/c)</v>
      </c>
      <c r="C114" s="89" t="str">
        <f>'06_Presupuesto'!C280</f>
        <v>Tuberia PVC Sanitario Gris, D=110mm</v>
      </c>
      <c r="D114" s="89" t="str">
        <f>'06_Presupuesto'!D280</f>
        <v>ML</v>
      </c>
      <c r="E114" s="91">
        <f>'06_Presupuesto'!E280</f>
        <v>18</v>
      </c>
      <c r="F114" s="91">
        <f>'06_Presupuesto'!G280</f>
        <v>7394.9579831932779</v>
      </c>
      <c r="G114" s="91">
        <f t="shared" si="21"/>
        <v>133109.24369747899</v>
      </c>
      <c r="K114" s="89" t="str">
        <f t="shared" si="22"/>
        <v>C.3.2.1/c)</v>
      </c>
      <c r="L114" s="89" t="str">
        <f t="shared" si="23"/>
        <v>Tuberia PVC Sanitario Gris, D=110mm</v>
      </c>
      <c r="M114" s="89" t="str">
        <f t="shared" si="24"/>
        <v>ML</v>
      </c>
      <c r="N114" s="91">
        <f t="shared" si="25"/>
        <v>18</v>
      </c>
      <c r="O114" s="91">
        <f t="shared" si="26"/>
        <v>11000</v>
      </c>
      <c r="P114" s="91">
        <f t="shared" si="27"/>
        <v>198000</v>
      </c>
    </row>
    <row r="115" spans="2:16" ht="21" customHeight="1">
      <c r="B115" t="str">
        <f>'06_Presupuesto'!A281</f>
        <v>C.3.2.1/d)</v>
      </c>
      <c r="C115" t="str">
        <f>'06_Presupuesto'!C281</f>
        <v>Piezas Especiales</v>
      </c>
      <c r="D115" t="str">
        <f>'06_Presupuesto'!D281</f>
        <v>KG</v>
      </c>
      <c r="E115" s="90">
        <f>'06_Presupuesto'!E281</f>
        <v>6</v>
      </c>
      <c r="F115" s="90">
        <f>'06_Presupuesto'!G281</f>
        <v>15126.050420168069</v>
      </c>
      <c r="G115" s="90">
        <f t="shared" si="21"/>
        <v>90756.302521008416</v>
      </c>
      <c r="K115" t="str">
        <f t="shared" si="22"/>
        <v>C.3.2.1/d)</v>
      </c>
      <c r="L115" t="str">
        <f t="shared" si="23"/>
        <v>Piezas Especiales</v>
      </c>
      <c r="M115" t="str">
        <f t="shared" si="24"/>
        <v>KG</v>
      </c>
      <c r="N115" s="90">
        <f t="shared" si="25"/>
        <v>6</v>
      </c>
      <c r="O115" s="90">
        <f t="shared" si="26"/>
        <v>22500</v>
      </c>
      <c r="P115" s="90">
        <f t="shared" si="27"/>
        <v>135000</v>
      </c>
    </row>
    <row r="116" spans="2:16" ht="21" customHeight="1">
      <c r="B116" s="89" t="str">
        <f>'06_Presupuesto'!A282</f>
        <v>C.3.2.2/a)</v>
      </c>
      <c r="C116" s="89" t="str">
        <f>'06_Presupuesto'!C282</f>
        <v>Tuberia PVC Sanitario Gris, D=40mm</v>
      </c>
      <c r="D116" s="89" t="str">
        <f>'06_Presupuesto'!D282</f>
        <v>ML</v>
      </c>
      <c r="E116" s="91">
        <f>'06_Presupuesto'!E282</f>
        <v>2.86</v>
      </c>
      <c r="F116" s="91">
        <f>'06_Presupuesto'!G282</f>
        <v>4369.7478991596645</v>
      </c>
      <c r="G116" s="91">
        <f t="shared" si="21"/>
        <v>12497.478991596639</v>
      </c>
      <c r="K116" s="89" t="str">
        <f t="shared" si="22"/>
        <v>C.3.2.2/a)</v>
      </c>
      <c r="L116" s="89" t="str">
        <f t="shared" si="23"/>
        <v>Tuberia PVC Sanitario Gris, D=40mm</v>
      </c>
      <c r="M116" s="89" t="str">
        <f t="shared" si="24"/>
        <v>ML</v>
      </c>
      <c r="N116" s="91">
        <f t="shared" si="25"/>
        <v>2.86</v>
      </c>
      <c r="O116" s="91">
        <f t="shared" si="26"/>
        <v>6500</v>
      </c>
      <c r="P116" s="91">
        <f t="shared" si="27"/>
        <v>18590</v>
      </c>
    </row>
    <row r="117" spans="2:16" ht="21" customHeight="1">
      <c r="B117" t="str">
        <f>'06_Presupuesto'!A283</f>
        <v>C.3.2.2/b)</v>
      </c>
      <c r="C117" t="str">
        <f>'06_Presupuesto'!C283</f>
        <v>Tuberia PVC Sanitario Gris, D=75mm</v>
      </c>
      <c r="D117" t="str">
        <f>'06_Presupuesto'!D283</f>
        <v>ML</v>
      </c>
      <c r="E117" s="90">
        <f>'06_Presupuesto'!E283</f>
        <v>12.61</v>
      </c>
      <c r="F117" s="90">
        <f>'06_Presupuesto'!G283</f>
        <v>5210.0840336134452</v>
      </c>
      <c r="G117" s="90">
        <f t="shared" si="21"/>
        <v>65699.159663865546</v>
      </c>
      <c r="K117" t="str">
        <f t="shared" si="22"/>
        <v>C.3.2.2/b)</v>
      </c>
      <c r="L117" t="str">
        <f t="shared" si="23"/>
        <v>Tuberia PVC Sanitario Gris, D=75mm</v>
      </c>
      <c r="M117" t="str">
        <f t="shared" si="24"/>
        <v>ML</v>
      </c>
      <c r="N117" s="90">
        <f t="shared" si="25"/>
        <v>12.61</v>
      </c>
      <c r="O117" s="90">
        <f t="shared" si="26"/>
        <v>7749.9999999999991</v>
      </c>
      <c r="P117" s="90">
        <f t="shared" si="27"/>
        <v>97727.499999999985</v>
      </c>
    </row>
    <row r="118" spans="2:16" ht="21" customHeight="1">
      <c r="B118" s="89" t="str">
        <f>'06_Presupuesto'!A284</f>
        <v>C.3.2.2/c)</v>
      </c>
      <c r="C118" s="89" t="str">
        <f>'06_Presupuesto'!C284</f>
        <v>Tuberia PVC Sanitario Gris, D=110mm</v>
      </c>
      <c r="D118" s="89" t="str">
        <f>'06_Presupuesto'!D284</f>
        <v>ML</v>
      </c>
      <c r="E118" s="91">
        <f>'06_Presupuesto'!E284</f>
        <v>16.329999999999998</v>
      </c>
      <c r="F118" s="91">
        <f>'06_Presupuesto'!G284</f>
        <v>6302.5210084033615</v>
      </c>
      <c r="G118" s="91">
        <f t="shared" si="21"/>
        <v>102920.16806722688</v>
      </c>
      <c r="K118" s="89" t="str">
        <f t="shared" si="22"/>
        <v>C.3.2.2/c)</v>
      </c>
      <c r="L118" s="89" t="str">
        <f t="shared" si="23"/>
        <v>Tuberia PVC Sanitario Gris, D=110mm</v>
      </c>
      <c r="M118" s="89" t="str">
        <f t="shared" si="24"/>
        <v>ML</v>
      </c>
      <c r="N118" s="91">
        <f t="shared" si="25"/>
        <v>16.329999999999998</v>
      </c>
      <c r="O118" s="91">
        <f t="shared" si="26"/>
        <v>9375</v>
      </c>
      <c r="P118" s="91">
        <f t="shared" si="27"/>
        <v>153093.74999999997</v>
      </c>
    </row>
    <row r="119" spans="2:16" ht="21" customHeight="1">
      <c r="B119" t="str">
        <f>'06_Presupuesto'!A285</f>
        <v>C.3.2.2/d)</v>
      </c>
      <c r="C119" t="str">
        <f>'06_Presupuesto'!C285</f>
        <v>Piezas Especiales</v>
      </c>
      <c r="D119" t="str">
        <f>'06_Presupuesto'!D285</f>
        <v>KG</v>
      </c>
      <c r="E119" s="90">
        <f>'06_Presupuesto'!E285</f>
        <v>6</v>
      </c>
      <c r="F119" s="90">
        <f>'06_Presupuesto'!G285</f>
        <v>10084.033613445379</v>
      </c>
      <c r="G119" s="90">
        <f t="shared" si="21"/>
        <v>60504.201680672275</v>
      </c>
      <c r="K119" t="str">
        <f t="shared" si="22"/>
        <v>C.3.2.2/d)</v>
      </c>
      <c r="L119" t="str">
        <f t="shared" si="23"/>
        <v>Piezas Especiales</v>
      </c>
      <c r="M119" t="str">
        <f t="shared" si="24"/>
        <v>KG</v>
      </c>
      <c r="N119" s="90">
        <f t="shared" si="25"/>
        <v>6</v>
      </c>
      <c r="O119" s="90">
        <f t="shared" si="26"/>
        <v>15000</v>
      </c>
      <c r="P119" s="90">
        <f t="shared" si="27"/>
        <v>90000</v>
      </c>
    </row>
    <row r="120" spans="2:16" ht="21" customHeight="1">
      <c r="B120" s="89" t="str">
        <f>'06_Presupuesto'!A286</f>
        <v>C.3.3.1</v>
      </c>
      <c r="C120" s="89" t="str">
        <f>'06_Presupuesto'!C286</f>
        <v>Cámara de inspección Domiciliaria 0 &lt; Hm &lt; 2m</v>
      </c>
      <c r="D120" s="89" t="str">
        <f>'06_Presupuesto'!D286</f>
        <v>UNI</v>
      </c>
      <c r="E120" s="91">
        <f>'06_Presupuesto'!E286</f>
        <v>1</v>
      </c>
      <c r="F120" s="91">
        <f>'06_Presupuesto'!G286</f>
        <v>537815.12605042022</v>
      </c>
      <c r="G120" s="91">
        <f t="shared" si="21"/>
        <v>537815.12605042022</v>
      </c>
      <c r="K120" s="89" t="str">
        <f t="shared" si="22"/>
        <v>C.3.3.1</v>
      </c>
      <c r="L120" s="89" t="str">
        <f t="shared" si="23"/>
        <v>Cámara de inspección Domiciliaria 0 &lt; Hm &lt; 2m</v>
      </c>
      <c r="M120" s="89" t="str">
        <f t="shared" si="24"/>
        <v>UNI</v>
      </c>
      <c r="N120" s="91">
        <f t="shared" si="25"/>
        <v>1</v>
      </c>
      <c r="O120" s="91">
        <f t="shared" si="26"/>
        <v>800000</v>
      </c>
      <c r="P120" s="91">
        <f t="shared" si="27"/>
        <v>800000</v>
      </c>
    </row>
    <row r="121" spans="2:16" ht="21" customHeight="1">
      <c r="B121" t="str">
        <f>'06_Presupuesto'!A287</f>
        <v>C.3.4.1</v>
      </c>
      <c r="C121" t="str">
        <f>'06_Presupuesto'!C287</f>
        <v>Unión Domiciliaria (incluye última cámara)</v>
      </c>
      <c r="D121" t="str">
        <f>'06_Presupuesto'!D287</f>
        <v>UNI</v>
      </c>
      <c r="E121" s="90">
        <f>'06_Presupuesto'!E287</f>
        <v>1</v>
      </c>
      <c r="F121" s="90">
        <f>'06_Presupuesto'!G287</f>
        <v>689075.63025210088</v>
      </c>
      <c r="G121" s="90">
        <f t="shared" si="21"/>
        <v>689075.63025210088</v>
      </c>
      <c r="K121" t="str">
        <f t="shared" si="22"/>
        <v>C.3.4.1</v>
      </c>
      <c r="L121" t="str">
        <f t="shared" si="23"/>
        <v>Unión Domiciliaria (incluye última cámara)</v>
      </c>
      <c r="M121" t="str">
        <f t="shared" si="24"/>
        <v>UNI</v>
      </c>
      <c r="N121" s="90">
        <f t="shared" si="25"/>
        <v>1</v>
      </c>
      <c r="O121" s="90">
        <f t="shared" si="26"/>
        <v>1024999.9999999999</v>
      </c>
      <c r="P121" s="90">
        <f t="shared" si="27"/>
        <v>1024999.9999999999</v>
      </c>
    </row>
    <row r="122" spans="2:16" ht="21" customHeight="1">
      <c r="B122" s="89" t="str">
        <f>'06_Presupuesto'!A288</f>
        <v>C.3.4.2</v>
      </c>
      <c r="C122" s="89" t="str">
        <f>'06_Presupuesto'!C288</f>
        <v>Rotura y Reposición de pavimentos</v>
      </c>
      <c r="D122" s="89" t="str">
        <f>'06_Presupuesto'!D288</f>
        <v>UNI</v>
      </c>
      <c r="E122" s="91">
        <f>'06_Presupuesto'!E288</f>
        <v>1</v>
      </c>
      <c r="F122" s="91">
        <f>'06_Presupuesto'!G288</f>
        <v>302521.00840336137</v>
      </c>
      <c r="G122" s="91">
        <f t="shared" si="21"/>
        <v>302521.00840336137</v>
      </c>
      <c r="K122" s="89" t="str">
        <f t="shared" si="22"/>
        <v>C.3.4.2</v>
      </c>
      <c r="L122" s="89" t="str">
        <f t="shared" si="23"/>
        <v>Rotura y Reposición de pavimentos</v>
      </c>
      <c r="M122" s="89" t="str">
        <f t="shared" si="24"/>
        <v>UNI</v>
      </c>
      <c r="N122" s="91">
        <f t="shared" si="25"/>
        <v>1</v>
      </c>
      <c r="O122" s="91">
        <f t="shared" si="26"/>
        <v>450000</v>
      </c>
      <c r="P122" s="91">
        <f t="shared" si="27"/>
        <v>450000</v>
      </c>
    </row>
    <row r="123" spans="2:16" ht="21" customHeight="1">
      <c r="B123" t="str">
        <f>'06_Presupuesto'!A289</f>
        <v>C.4/a)</v>
      </c>
      <c r="C123" t="str">
        <f>'06_Presupuesto'!C289</f>
        <v>Espejo mural</v>
      </c>
      <c r="D123" t="str">
        <f>'06_Presupuesto'!D289</f>
        <v>UNI</v>
      </c>
      <c r="E123" s="90">
        <f>'06_Presupuesto'!E289</f>
        <v>2</v>
      </c>
      <c r="F123" s="90">
        <f>'06_Presupuesto'!G289</f>
        <v>43697.478991596639</v>
      </c>
      <c r="G123" s="90">
        <f t="shared" si="21"/>
        <v>87394.957983193279</v>
      </c>
      <c r="K123" t="str">
        <f t="shared" si="22"/>
        <v>C.4/a)</v>
      </c>
      <c r="L123" t="str">
        <f t="shared" si="23"/>
        <v>Espejo mural</v>
      </c>
      <c r="M123" t="str">
        <f t="shared" si="24"/>
        <v>UNI</v>
      </c>
      <c r="N123" s="90">
        <f t="shared" si="25"/>
        <v>2</v>
      </c>
      <c r="O123" s="90">
        <f t="shared" si="26"/>
        <v>64999.999999999993</v>
      </c>
      <c r="P123" s="90">
        <f t="shared" si="27"/>
        <v>129999.99999999999</v>
      </c>
    </row>
    <row r="124" spans="2:16" ht="21" customHeight="1">
      <c r="B124" s="89" t="str">
        <f>'06_Presupuesto'!A290</f>
        <v>C.4/b).1</v>
      </c>
      <c r="C124" s="89" t="str">
        <f>'06_Presupuesto'!C290</f>
        <v>Barra abatible 60cm</v>
      </c>
      <c r="D124" s="89" t="str">
        <f>'06_Presupuesto'!D290</f>
        <v>UNI</v>
      </c>
      <c r="E124" s="91">
        <f>'06_Presupuesto'!E290</f>
        <v>1</v>
      </c>
      <c r="F124" s="91">
        <f>'06_Presupuesto'!G290</f>
        <v>105042.01680672269</v>
      </c>
      <c r="G124" s="91">
        <f t="shared" si="21"/>
        <v>105042.01680672269</v>
      </c>
      <c r="K124" s="89" t="str">
        <f t="shared" si="22"/>
        <v>C.4/b).1</v>
      </c>
      <c r="L124" s="89" t="str">
        <f t="shared" si="23"/>
        <v>Barra abatible 60cm</v>
      </c>
      <c r="M124" s="89" t="str">
        <f t="shared" si="24"/>
        <v>UNI</v>
      </c>
      <c r="N124" s="91">
        <f t="shared" si="25"/>
        <v>1</v>
      </c>
      <c r="O124" s="91">
        <f t="shared" si="26"/>
        <v>156249.99999999997</v>
      </c>
      <c r="P124" s="91">
        <f t="shared" si="27"/>
        <v>156249.99999999997</v>
      </c>
    </row>
    <row r="125" spans="2:16" ht="21" customHeight="1">
      <c r="B125" t="str">
        <f>'06_Presupuesto'!A291</f>
        <v>C.4/b).2</v>
      </c>
      <c r="C125" t="str">
        <f>'06_Presupuesto'!C291</f>
        <v>Barra Angular Muro Izquierda 86</v>
      </c>
      <c r="D125" t="str">
        <f>'06_Presupuesto'!D291</f>
        <v>UNI</v>
      </c>
      <c r="E125" s="90">
        <f>'06_Presupuesto'!E291</f>
        <v>1</v>
      </c>
      <c r="F125" s="90">
        <f>'06_Presupuesto'!G291</f>
        <v>113445.37815126051</v>
      </c>
      <c r="G125" s="90">
        <f t="shared" si="21"/>
        <v>113445.37815126051</v>
      </c>
      <c r="K125" t="str">
        <f t="shared" si="22"/>
        <v>C.4/b).2</v>
      </c>
      <c r="L125" t="str">
        <f t="shared" si="23"/>
        <v>Barra Angular Muro Izquierda 86</v>
      </c>
      <c r="M125" t="str">
        <f t="shared" si="24"/>
        <v>UNI</v>
      </c>
      <c r="N125" s="90">
        <f t="shared" si="25"/>
        <v>1</v>
      </c>
      <c r="O125" s="90">
        <f t="shared" si="26"/>
        <v>168749.99999999997</v>
      </c>
      <c r="P125" s="90">
        <f t="shared" si="27"/>
        <v>168749.99999999997</v>
      </c>
    </row>
    <row r="126" spans="2:16" ht="21" customHeight="1">
      <c r="B126" s="89" t="str">
        <f>'06_Presupuesto'!A292</f>
        <v>C.4/c)</v>
      </c>
      <c r="C126" s="89" t="str">
        <f>'06_Presupuesto'!C292</f>
        <v>Portarrollo</v>
      </c>
      <c r="D126" s="89" t="str">
        <f>'06_Presupuesto'!D292</f>
        <v>UNI</v>
      </c>
      <c r="E126" s="91">
        <f>'06_Presupuesto'!E292</f>
        <v>2</v>
      </c>
      <c r="F126" s="91">
        <f>'06_Presupuesto'!G292</f>
        <v>11344.53781512605</v>
      </c>
      <c r="G126" s="91">
        <f t="shared" si="21"/>
        <v>22689.0756302521</v>
      </c>
      <c r="K126" s="89" t="str">
        <f t="shared" si="22"/>
        <v>C.4/c)</v>
      </c>
      <c r="L126" s="89" t="str">
        <f t="shared" si="23"/>
        <v>Portarrollo</v>
      </c>
      <c r="M126" s="89" t="str">
        <f t="shared" si="24"/>
        <v>UNI</v>
      </c>
      <c r="N126" s="91">
        <f t="shared" si="25"/>
        <v>2</v>
      </c>
      <c r="O126" s="91">
        <f t="shared" si="26"/>
        <v>16874.999999999996</v>
      </c>
      <c r="P126" s="91">
        <f t="shared" si="27"/>
        <v>33749.999999999993</v>
      </c>
    </row>
    <row r="127" spans="2:16" ht="21" customHeight="1">
      <c r="B127" t="str">
        <f>'06_Presupuesto'!A293</f>
        <v>C.4/d)</v>
      </c>
      <c r="C127" t="str">
        <f>'06_Presupuesto'!C293</f>
        <v>Dispensador de jabón líquido</v>
      </c>
      <c r="D127" t="str">
        <f>'06_Presupuesto'!D293</f>
        <v>UNI</v>
      </c>
      <c r="E127" s="90">
        <f>'06_Presupuesto'!E293</f>
        <v>2</v>
      </c>
      <c r="F127" s="90">
        <f>'06_Presupuesto'!G293</f>
        <v>13865.546218487396</v>
      </c>
      <c r="G127" s="90">
        <f t="shared" si="21"/>
        <v>27731.092436974792</v>
      </c>
      <c r="K127" t="str">
        <f t="shared" si="22"/>
        <v>C.4/d)</v>
      </c>
      <c r="L127" t="str">
        <f t="shared" si="23"/>
        <v>Dispensador de jabón líquido</v>
      </c>
      <c r="M127" t="str">
        <f t="shared" si="24"/>
        <v>UNI</v>
      </c>
      <c r="N127" s="90">
        <f t="shared" si="25"/>
        <v>2</v>
      </c>
      <c r="O127" s="90">
        <f t="shared" si="26"/>
        <v>20625</v>
      </c>
      <c r="P127" s="90">
        <f t="shared" si="27"/>
        <v>41250</v>
      </c>
    </row>
    <row r="128" spans="2:16" ht="21" customHeight="1">
      <c r="B128" s="89" t="str">
        <f>'06_Presupuesto'!A294</f>
        <v>C.4/e)</v>
      </c>
      <c r="C128" s="89" t="str">
        <f>'06_Presupuesto'!C294</f>
        <v>Lavamos adulto</v>
      </c>
      <c r="D128" s="89" t="str">
        <f>'06_Presupuesto'!D294</f>
        <v>UNI</v>
      </c>
      <c r="E128" s="91">
        <f>'06_Presupuesto'!E294</f>
        <v>2</v>
      </c>
      <c r="F128" s="91">
        <f>'06_Presupuesto'!G294</f>
        <v>82352.941176470587</v>
      </c>
      <c r="G128" s="91">
        <f t="shared" si="21"/>
        <v>164705.88235294117</v>
      </c>
      <c r="K128" s="89" t="str">
        <f t="shared" si="22"/>
        <v>C.4/e)</v>
      </c>
      <c r="L128" s="89" t="str">
        <f t="shared" si="23"/>
        <v>Lavamos adulto</v>
      </c>
      <c r="M128" s="89" t="str">
        <f t="shared" si="24"/>
        <v>UNI</v>
      </c>
      <c r="N128" s="91">
        <f t="shared" si="25"/>
        <v>2</v>
      </c>
      <c r="O128" s="91">
        <f t="shared" si="26"/>
        <v>122499.99999999999</v>
      </c>
      <c r="P128" s="91">
        <f t="shared" si="27"/>
        <v>244999.99999999997</v>
      </c>
    </row>
    <row r="129" spans="2:16" ht="21" customHeight="1">
      <c r="B129" t="str">
        <f>'06_Presupuesto'!A295</f>
        <v>C.4/f)</v>
      </c>
      <c r="C129" t="str">
        <f>'06_Presupuesto'!C295</f>
        <v>WC</v>
      </c>
      <c r="D129" t="str">
        <f>'06_Presupuesto'!D295</f>
        <v>UNI</v>
      </c>
      <c r="E129" s="90">
        <f>'06_Presupuesto'!E295</f>
        <v>1</v>
      </c>
      <c r="F129" s="90">
        <f>'06_Presupuesto'!G295</f>
        <v>121848.73949579832</v>
      </c>
      <c r="G129" s="90">
        <f t="shared" si="21"/>
        <v>121848.73949579832</v>
      </c>
      <c r="K129" t="str">
        <f t="shared" si="22"/>
        <v>C.4/f)</v>
      </c>
      <c r="L129" t="str">
        <f t="shared" si="23"/>
        <v>WC</v>
      </c>
      <c r="M129" t="str">
        <f t="shared" si="24"/>
        <v>UNI</v>
      </c>
      <c r="N129" s="90">
        <f t="shared" si="25"/>
        <v>1</v>
      </c>
      <c r="O129" s="90">
        <f t="shared" si="26"/>
        <v>181249.99999999997</v>
      </c>
      <c r="P129" s="90">
        <f t="shared" si="27"/>
        <v>181249.99999999997</v>
      </c>
    </row>
    <row r="130" spans="2:16" ht="21" customHeight="1">
      <c r="B130" s="89" t="str">
        <f>'06_Presupuesto'!A296</f>
        <v>C.4/g)</v>
      </c>
      <c r="C130" s="89" t="str">
        <f>'06_Presupuesto'!C296</f>
        <v>WC Accesible</v>
      </c>
      <c r="D130" s="89" t="str">
        <f>'06_Presupuesto'!D296</f>
        <v>UNI</v>
      </c>
      <c r="E130" s="91">
        <f>'06_Presupuesto'!E296</f>
        <v>1</v>
      </c>
      <c r="F130" s="91">
        <f>'06_Presupuesto'!G296</f>
        <v>239495.79831932773</v>
      </c>
      <c r="G130" s="91">
        <f t="shared" si="21"/>
        <v>239495.79831932773</v>
      </c>
      <c r="K130" s="89" t="str">
        <f t="shared" si="22"/>
        <v>C.4/g)</v>
      </c>
      <c r="L130" s="89" t="str">
        <f t="shared" si="23"/>
        <v>WC Accesible</v>
      </c>
      <c r="M130" s="89" t="str">
        <f t="shared" si="24"/>
        <v>UNI</v>
      </c>
      <c r="N130" s="91">
        <f t="shared" si="25"/>
        <v>1</v>
      </c>
      <c r="O130" s="91">
        <f t="shared" si="26"/>
        <v>356249.99999999994</v>
      </c>
      <c r="P130" s="91">
        <f t="shared" si="27"/>
        <v>356249.99999999994</v>
      </c>
    </row>
    <row r="131" spans="2:16" ht="21" customHeight="1">
      <c r="B131" t="str">
        <f>'06_Presupuesto'!A297</f>
        <v>C.4/h)</v>
      </c>
      <c r="C131" t="str">
        <f>'06_Presupuesto'!C297</f>
        <v>Llaves lavamanos</v>
      </c>
      <c r="D131" t="str">
        <f>'06_Presupuesto'!D297</f>
        <v>UNI</v>
      </c>
      <c r="E131" s="90">
        <f>'06_Presupuesto'!E297</f>
        <v>2</v>
      </c>
      <c r="F131" s="90">
        <f>'06_Presupuesto'!G297</f>
        <v>35294.117647058825</v>
      </c>
      <c r="G131" s="90">
        <f t="shared" si="21"/>
        <v>70588.23529411765</v>
      </c>
      <c r="K131" t="str">
        <f t="shared" si="22"/>
        <v>C.4/h)</v>
      </c>
      <c r="L131" t="str">
        <f t="shared" si="23"/>
        <v>Llaves lavamanos</v>
      </c>
      <c r="M131" t="str">
        <f t="shared" si="24"/>
        <v>UNI</v>
      </c>
      <c r="N131" s="90">
        <f t="shared" si="25"/>
        <v>2</v>
      </c>
      <c r="O131" s="90">
        <f t="shared" si="26"/>
        <v>52499.999999999993</v>
      </c>
      <c r="P131" s="90">
        <f t="shared" si="27"/>
        <v>104999.99999999999</v>
      </c>
    </row>
    <row r="132" spans="2:16" ht="21" customHeight="1">
      <c r="B132" s="89" t="str">
        <f>'06_Presupuesto'!A298</f>
        <v>C.4/i)</v>
      </c>
      <c r="C132" s="89" t="str">
        <f>'06_Presupuesto'!C298</f>
        <v>Llaves de paso</v>
      </c>
      <c r="D132" s="89" t="str">
        <f>'06_Presupuesto'!D298</f>
        <v>UNI</v>
      </c>
      <c r="E132" s="91">
        <f>'06_Presupuesto'!E298</f>
        <v>5</v>
      </c>
      <c r="F132" s="91">
        <f>'06_Presupuesto'!G298</f>
        <v>20588.235294117647</v>
      </c>
      <c r="G132" s="91">
        <f t="shared" si="21"/>
        <v>102941.17647058824</v>
      </c>
      <c r="K132" s="89" t="str">
        <f t="shared" si="22"/>
        <v>C.4/i)</v>
      </c>
      <c r="L132" s="89" t="str">
        <f t="shared" si="23"/>
        <v>Llaves de paso</v>
      </c>
      <c r="M132" s="89" t="str">
        <f t="shared" si="24"/>
        <v>UNI</v>
      </c>
      <c r="N132" s="91">
        <f t="shared" si="25"/>
        <v>5</v>
      </c>
      <c r="O132" s="91">
        <f t="shared" si="26"/>
        <v>30624.999999999996</v>
      </c>
      <c r="P132" s="91">
        <f t="shared" si="27"/>
        <v>153124.99999999997</v>
      </c>
    </row>
    <row r="133" spans="2:16" ht="21" customHeight="1">
      <c r="B133" t="str">
        <f>'06_Presupuesto'!A299</f>
        <v>C.4/j)</v>
      </c>
      <c r="C133" t="str">
        <f>'06_Presupuesto'!C299</f>
        <v>Sifones</v>
      </c>
      <c r="D133" t="str">
        <f>'06_Presupuesto'!D299</f>
        <v>UNI</v>
      </c>
      <c r="E133" s="90">
        <f>'06_Presupuesto'!E299</f>
        <v>3</v>
      </c>
      <c r="F133" s="90">
        <f>'06_Presupuesto'!G299</f>
        <v>15546.218487394959</v>
      </c>
      <c r="G133" s="90">
        <f t="shared" si="21"/>
        <v>46638.655462184877</v>
      </c>
      <c r="K133" t="str">
        <f t="shared" si="22"/>
        <v>C.4/j)</v>
      </c>
      <c r="L133" t="str">
        <f t="shared" si="23"/>
        <v>Sifones</v>
      </c>
      <c r="M133" t="str">
        <f t="shared" si="24"/>
        <v>UNI</v>
      </c>
      <c r="N133" s="90">
        <f t="shared" si="25"/>
        <v>3</v>
      </c>
      <c r="O133" s="90">
        <f t="shared" si="26"/>
        <v>23125</v>
      </c>
      <c r="P133" s="90">
        <f t="shared" si="27"/>
        <v>69375</v>
      </c>
    </row>
    <row r="134" spans="2:16" ht="21" customHeight="1">
      <c r="B134" s="89" t="str">
        <f>'06_Presupuesto'!A300</f>
        <v>C.4/k)</v>
      </c>
      <c r="C134" s="89" t="str">
        <f>'06_Presupuesto'!C300</f>
        <v>Lavaplatos con Mueble</v>
      </c>
      <c r="D134" s="89" t="str">
        <f>'06_Presupuesto'!D300</f>
        <v>UNI</v>
      </c>
      <c r="E134" s="91">
        <f>'06_Presupuesto'!E300</f>
        <v>1</v>
      </c>
      <c r="F134" s="91">
        <f>'06_Presupuesto'!G300</f>
        <v>239495.79831932773</v>
      </c>
      <c r="G134" s="91">
        <f t="shared" si="21"/>
        <v>239495.79831932773</v>
      </c>
      <c r="K134" s="89" t="str">
        <f t="shared" si="22"/>
        <v>C.4/k)</v>
      </c>
      <c r="L134" s="89" t="str">
        <f t="shared" si="23"/>
        <v>Lavaplatos con Mueble</v>
      </c>
      <c r="M134" s="89" t="str">
        <f t="shared" si="24"/>
        <v>UNI</v>
      </c>
      <c r="N134" s="91">
        <f t="shared" si="25"/>
        <v>1</v>
      </c>
      <c r="O134" s="91">
        <f t="shared" si="26"/>
        <v>356249.99999999994</v>
      </c>
      <c r="P134" s="91">
        <f t="shared" si="27"/>
        <v>356249.99999999994</v>
      </c>
    </row>
    <row r="135" spans="2:16" ht="21" customHeight="1">
      <c r="B135" t="str">
        <f>'06_Presupuesto'!A301</f>
        <v>C.4/l)</v>
      </c>
      <c r="C135" t="str">
        <f>'06_Presupuesto'!C301</f>
        <v>Llave lavaplatos</v>
      </c>
      <c r="D135" t="str">
        <f>'06_Presupuesto'!D301</f>
        <v>UNI</v>
      </c>
      <c r="E135" s="90">
        <f>'06_Presupuesto'!E301</f>
        <v>1</v>
      </c>
      <c r="F135" s="90">
        <f>'06_Presupuesto'!G301</f>
        <v>40336.134453781517</v>
      </c>
      <c r="G135" s="90">
        <f t="shared" si="21"/>
        <v>40336.134453781517</v>
      </c>
      <c r="K135" t="str">
        <f t="shared" si="22"/>
        <v>C.4/l)</v>
      </c>
      <c r="L135" t="str">
        <f t="shared" si="23"/>
        <v>Llave lavaplatos</v>
      </c>
      <c r="M135" t="str">
        <f t="shared" si="24"/>
        <v>UNI</v>
      </c>
      <c r="N135" s="90">
        <f t="shared" si="25"/>
        <v>1</v>
      </c>
      <c r="O135" s="90">
        <f t="shared" si="26"/>
        <v>60000</v>
      </c>
      <c r="P135" s="90">
        <f t="shared" si="27"/>
        <v>60000</v>
      </c>
    </row>
    <row r="136" spans="2:16" ht="21" customHeight="1">
      <c r="B136" s="89" t="str">
        <f>'06_Presupuesto'!A302</f>
        <v>D.1</v>
      </c>
      <c r="C136" s="89" t="str">
        <f>'06_Presupuesto'!C302</f>
        <v>CIERRE PERIMETRAL</v>
      </c>
      <c r="D136" s="89" t="str">
        <f>'06_Presupuesto'!D302</f>
        <v>ML</v>
      </c>
      <c r="E136" s="91">
        <f>'06_Presupuesto'!E302</f>
        <v>84</v>
      </c>
      <c r="F136" s="91">
        <f>'06_Presupuesto'!G302</f>
        <v>57142.857142857145</v>
      </c>
      <c r="G136" s="91">
        <f t="shared" si="21"/>
        <v>4800000</v>
      </c>
      <c r="K136" s="89" t="str">
        <f t="shared" si="22"/>
        <v>D.1</v>
      </c>
      <c r="L136" s="89" t="str">
        <f t="shared" si="23"/>
        <v>CIERRE PERIMETRAL</v>
      </c>
      <c r="M136" s="89" t="str">
        <f t="shared" si="24"/>
        <v>ML</v>
      </c>
      <c r="N136" s="91">
        <f t="shared" si="25"/>
        <v>84</v>
      </c>
      <c r="O136" s="91">
        <f t="shared" si="26"/>
        <v>85000</v>
      </c>
      <c r="P136" s="91">
        <f t="shared" si="27"/>
        <v>7140000</v>
      </c>
    </row>
    <row r="137" spans="2:16" ht="21" customHeight="1">
      <c r="B137" t="str">
        <f>'06_Presupuesto'!A303</f>
        <v>D.2</v>
      </c>
      <c r="C137" t="str">
        <f>'06_Presupuesto'!C303</f>
        <v>PUERTA DE ACCESO</v>
      </c>
      <c r="D137" t="str">
        <f>'06_Presupuesto'!D303</f>
        <v>UNI</v>
      </c>
      <c r="E137" s="90">
        <f>'06_Presupuesto'!E303</f>
        <v>1</v>
      </c>
      <c r="F137" s="90">
        <f>'06_Presupuesto'!G303</f>
        <v>655462.18487394962</v>
      </c>
      <c r="G137" s="90">
        <f t="shared" ref="G137:G148" si="28">E137*F137</f>
        <v>655462.18487394962</v>
      </c>
      <c r="K137" t="str">
        <f t="shared" ref="K137:K148" si="29">B137</f>
        <v>D.2</v>
      </c>
      <c r="L137" t="str">
        <f t="shared" ref="L137:L148" si="30">C137</f>
        <v>PUERTA DE ACCESO</v>
      </c>
      <c r="M137" t="str">
        <f t="shared" ref="M137:M148" si="31">D137</f>
        <v>UNI</v>
      </c>
      <c r="N137" s="90">
        <f t="shared" ref="N137:N148" si="32">E137</f>
        <v>1</v>
      </c>
      <c r="O137" s="90">
        <f t="shared" ref="O137:O148" si="33">F137*$I$5</f>
        <v>975000</v>
      </c>
      <c r="P137" s="90">
        <f t="shared" ref="P137:P148" si="34">N137*O137</f>
        <v>975000</v>
      </c>
    </row>
    <row r="138" spans="2:16" ht="21" customHeight="1">
      <c r="B138" s="89" t="str">
        <f>'06_Presupuesto'!A304</f>
        <v>D.3</v>
      </c>
      <c r="C138" s="89" t="str">
        <f>'06_Presupuesto'!C304</f>
        <v>DEFENSAS DE MURO</v>
      </c>
      <c r="D138" s="89" t="str">
        <f>'06_Presupuesto'!D304</f>
        <v>ML</v>
      </c>
      <c r="E138" s="91">
        <f>'06_Presupuesto'!E304</f>
        <v>84</v>
      </c>
      <c r="F138" s="91">
        <f>'06_Presupuesto'!G304</f>
        <v>15966.386554621849</v>
      </c>
      <c r="G138" s="91">
        <f t="shared" si="28"/>
        <v>1341176.4705882354</v>
      </c>
      <c r="K138" s="89" t="str">
        <f t="shared" si="29"/>
        <v>D.3</v>
      </c>
      <c r="L138" s="89" t="str">
        <f t="shared" si="30"/>
        <v>DEFENSAS DE MURO</v>
      </c>
      <c r="M138" s="89" t="str">
        <f t="shared" si="31"/>
        <v>ML</v>
      </c>
      <c r="N138" s="91">
        <f t="shared" si="32"/>
        <v>84</v>
      </c>
      <c r="O138" s="91">
        <f t="shared" si="33"/>
        <v>23750</v>
      </c>
      <c r="P138" s="91">
        <f t="shared" si="34"/>
        <v>1995000</v>
      </c>
    </row>
    <row r="139" spans="2:16" ht="21" customHeight="1">
      <c r="B139" t="str">
        <f>'06_Presupuesto'!A305</f>
        <v>D.4</v>
      </c>
      <c r="C139" t="str">
        <f>'06_Presupuesto'!C305</f>
        <v>TERRAZA ACCESO</v>
      </c>
      <c r="D139" t="str">
        <f>'06_Presupuesto'!D305</f>
        <v>M2</v>
      </c>
      <c r="E139" s="90">
        <f>'06_Presupuesto'!E305</f>
        <v>18</v>
      </c>
      <c r="F139" s="90">
        <f>'06_Presupuesto'!G305</f>
        <v>40336.134453781517</v>
      </c>
      <c r="G139" s="90">
        <f t="shared" si="28"/>
        <v>726050.42016806733</v>
      </c>
      <c r="K139" t="str">
        <f t="shared" si="29"/>
        <v>D.4</v>
      </c>
      <c r="L139" t="str">
        <f t="shared" si="30"/>
        <v>TERRAZA ACCESO</v>
      </c>
      <c r="M139" t="str">
        <f t="shared" si="31"/>
        <v>M2</v>
      </c>
      <c r="N139" s="90">
        <f t="shared" si="32"/>
        <v>18</v>
      </c>
      <c r="O139" s="90">
        <f t="shared" si="33"/>
        <v>60000</v>
      </c>
      <c r="P139" s="90">
        <f t="shared" si="34"/>
        <v>1080000</v>
      </c>
    </row>
    <row r="140" spans="2:16" ht="21" customHeight="1">
      <c r="B140" s="89" t="str">
        <f>'06_Presupuesto'!A306</f>
        <v>E.1</v>
      </c>
      <c r="C140" s="89" t="str">
        <f>'06_Presupuesto'!C306</f>
        <v>ESCAÑO INCLUSIVO</v>
      </c>
      <c r="D140" s="89" t="str">
        <f>'06_Presupuesto'!D306</f>
        <v>UNI</v>
      </c>
      <c r="E140" s="91">
        <f>'06_Presupuesto'!E306</f>
        <v>4</v>
      </c>
      <c r="F140" s="91">
        <f>'06_Presupuesto'!G306</f>
        <v>352941.17647058825</v>
      </c>
      <c r="G140" s="91">
        <f t="shared" si="28"/>
        <v>1411764.705882353</v>
      </c>
      <c r="K140" s="89" t="str">
        <f t="shared" si="29"/>
        <v>E.1</v>
      </c>
      <c r="L140" s="89" t="str">
        <f t="shared" si="30"/>
        <v>ESCAÑO INCLUSIVO</v>
      </c>
      <c r="M140" s="89" t="str">
        <f t="shared" si="31"/>
        <v>UNI</v>
      </c>
      <c r="N140" s="91">
        <f t="shared" si="32"/>
        <v>4</v>
      </c>
      <c r="O140" s="91">
        <f t="shared" si="33"/>
        <v>525000</v>
      </c>
      <c r="P140" s="91">
        <f t="shared" si="34"/>
        <v>2100000</v>
      </c>
    </row>
    <row r="141" spans="2:16" ht="21" customHeight="1">
      <c r="B141" t="str">
        <f>'06_Presupuesto'!A307</f>
        <v>F.1</v>
      </c>
      <c r="C141" t="str">
        <f>'06_Presupuesto'!C307</f>
        <v>PREPARACIÓN DE SUELO</v>
      </c>
      <c r="D141" t="str">
        <f>'06_Presupuesto'!D307</f>
        <v>M2</v>
      </c>
      <c r="E141" s="90">
        <f>'06_Presupuesto'!E307</f>
        <v>210</v>
      </c>
      <c r="F141" s="90">
        <f>'06_Presupuesto'!G307</f>
        <v>3277.3109243697481</v>
      </c>
      <c r="G141" s="90">
        <f t="shared" si="28"/>
        <v>688235.29411764711</v>
      </c>
      <c r="K141" t="str">
        <f t="shared" si="29"/>
        <v>F.1</v>
      </c>
      <c r="L141" t="str">
        <f t="shared" si="30"/>
        <v>PREPARACIÓN DE SUELO</v>
      </c>
      <c r="M141" t="str">
        <f t="shared" si="31"/>
        <v>M2</v>
      </c>
      <c r="N141" s="90">
        <f t="shared" si="32"/>
        <v>210</v>
      </c>
      <c r="O141" s="90">
        <f t="shared" si="33"/>
        <v>4875</v>
      </c>
      <c r="P141" s="90">
        <f t="shared" si="34"/>
        <v>1023750</v>
      </c>
    </row>
    <row r="142" spans="2:16" ht="21" customHeight="1">
      <c r="B142" s="89" t="str">
        <f>'06_Presupuesto'!A308</f>
        <v>F.2</v>
      </c>
      <c r="C142" s="89" t="str">
        <f>'06_Presupuesto'!C308</f>
        <v>AGAVE ATTENUATA</v>
      </c>
      <c r="D142" s="89" t="str">
        <f>'06_Presupuesto'!D308</f>
        <v>UNI</v>
      </c>
      <c r="E142" s="91">
        <f>'06_Presupuesto'!E308</f>
        <v>12</v>
      </c>
      <c r="F142" s="91">
        <f>'06_Presupuesto'!G308</f>
        <v>15546.218487394959</v>
      </c>
      <c r="G142" s="91">
        <f t="shared" si="28"/>
        <v>186554.62184873951</v>
      </c>
      <c r="K142" s="89" t="str">
        <f t="shared" si="29"/>
        <v>F.2</v>
      </c>
      <c r="L142" s="89" t="str">
        <f t="shared" si="30"/>
        <v>AGAVE ATTENUATA</v>
      </c>
      <c r="M142" s="89" t="str">
        <f t="shared" si="31"/>
        <v>UNI</v>
      </c>
      <c r="N142" s="91">
        <f t="shared" si="32"/>
        <v>12</v>
      </c>
      <c r="O142" s="91">
        <f t="shared" si="33"/>
        <v>23125</v>
      </c>
      <c r="P142" s="91">
        <f t="shared" si="34"/>
        <v>277500</v>
      </c>
    </row>
    <row r="143" spans="2:16" ht="21" customHeight="1">
      <c r="B143" t="str">
        <f>'06_Presupuesto'!A309</f>
        <v>F.3</v>
      </c>
      <c r="C143" t="str">
        <f>'06_Presupuesto'!C309</f>
        <v>CARDENAL</v>
      </c>
      <c r="D143" t="str">
        <f>'06_Presupuesto'!D309</f>
        <v>UNI</v>
      </c>
      <c r="E143" s="90">
        <f>'06_Presupuesto'!E309</f>
        <v>9</v>
      </c>
      <c r="F143" s="90">
        <f>'06_Presupuesto'!G309</f>
        <v>5798.3193277310929</v>
      </c>
      <c r="G143" s="90">
        <f t="shared" si="28"/>
        <v>52184.873949579836</v>
      </c>
      <c r="K143" t="str">
        <f t="shared" si="29"/>
        <v>F.3</v>
      </c>
      <c r="L143" t="str">
        <f t="shared" si="30"/>
        <v>CARDENAL</v>
      </c>
      <c r="M143" t="str">
        <f t="shared" si="31"/>
        <v>UNI</v>
      </c>
      <c r="N143" s="90">
        <f t="shared" si="32"/>
        <v>9</v>
      </c>
      <c r="O143" s="90">
        <f t="shared" si="33"/>
        <v>8625</v>
      </c>
      <c r="P143" s="90">
        <f t="shared" si="34"/>
        <v>77625</v>
      </c>
    </row>
    <row r="144" spans="2:16" ht="21" customHeight="1">
      <c r="B144" s="89" t="str">
        <f>'06_Presupuesto'!A310</f>
        <v>F.4</v>
      </c>
      <c r="C144" s="89" t="str">
        <f>'06_Presupuesto'!C310</f>
        <v>ADELFA</v>
      </c>
      <c r="D144" s="89" t="str">
        <f>'06_Presupuesto'!D310</f>
        <v>UNI</v>
      </c>
      <c r="E144" s="91">
        <f>'06_Presupuesto'!E310</f>
        <v>4</v>
      </c>
      <c r="F144" s="91">
        <f>'06_Presupuesto'!G310</f>
        <v>10504.20168067227</v>
      </c>
      <c r="G144" s="91">
        <f t="shared" si="28"/>
        <v>42016.806722689078</v>
      </c>
      <c r="K144" s="89" t="str">
        <f t="shared" si="29"/>
        <v>F.4</v>
      </c>
      <c r="L144" s="89" t="str">
        <f t="shared" si="30"/>
        <v>ADELFA</v>
      </c>
      <c r="M144" s="89" t="str">
        <f t="shared" si="31"/>
        <v>UNI</v>
      </c>
      <c r="N144" s="91">
        <f t="shared" si="32"/>
        <v>4</v>
      </c>
      <c r="O144" s="91">
        <f t="shared" si="33"/>
        <v>15624.999999999998</v>
      </c>
      <c r="P144" s="91">
        <f t="shared" si="34"/>
        <v>62499.999999999993</v>
      </c>
    </row>
    <row r="145" spans="2:16" ht="21" customHeight="1">
      <c r="B145" t="str">
        <f>'06_Presupuesto'!A311</f>
        <v>F.5</v>
      </c>
      <c r="C145" t="str">
        <f>'06_Presupuesto'!C311</f>
        <v>VISCOTE</v>
      </c>
      <c r="D145" t="str">
        <f>'06_Presupuesto'!D311</f>
        <v>UNI</v>
      </c>
      <c r="E145" s="90">
        <f>'06_Presupuesto'!E311</f>
        <v>5</v>
      </c>
      <c r="F145" s="90">
        <f>'06_Presupuesto'!G311</f>
        <v>14705.882352941177</v>
      </c>
      <c r="G145" s="90">
        <f t="shared" si="28"/>
        <v>73529.411764705888</v>
      </c>
      <c r="K145" t="str">
        <f t="shared" si="29"/>
        <v>F.5</v>
      </c>
      <c r="L145" t="str">
        <f t="shared" si="30"/>
        <v>VISCOTE</v>
      </c>
      <c r="M145" t="str">
        <f t="shared" si="31"/>
        <v>UNI</v>
      </c>
      <c r="N145" s="90">
        <f t="shared" si="32"/>
        <v>5</v>
      </c>
      <c r="O145" s="90">
        <f t="shared" si="33"/>
        <v>21874.999999999996</v>
      </c>
      <c r="P145" s="90">
        <f t="shared" si="34"/>
        <v>109374.99999999999</v>
      </c>
    </row>
    <row r="146" spans="2:16" ht="21" customHeight="1">
      <c r="B146" s="89" t="str">
        <f>'06_Presupuesto'!A312</f>
        <v>F.6</v>
      </c>
      <c r="C146" s="89" t="str">
        <f>'06_Presupuesto'!C312</f>
        <v>JACARANDÁ</v>
      </c>
      <c r="D146" s="89" t="str">
        <f>'06_Presupuesto'!D312</f>
        <v>UNI</v>
      </c>
      <c r="E146" s="91">
        <f>'06_Presupuesto'!E312</f>
        <v>4</v>
      </c>
      <c r="F146" s="91">
        <f>'06_Presupuesto'!G312</f>
        <v>31932.773109243699</v>
      </c>
      <c r="G146" s="91">
        <f t="shared" si="28"/>
        <v>127731.0924369748</v>
      </c>
      <c r="K146" s="89" t="str">
        <f t="shared" si="29"/>
        <v>F.6</v>
      </c>
      <c r="L146" s="89" t="str">
        <f t="shared" si="30"/>
        <v>JACARANDÁ</v>
      </c>
      <c r="M146" s="89" t="str">
        <f t="shared" si="31"/>
        <v>UNI</v>
      </c>
      <c r="N146" s="91">
        <f t="shared" si="32"/>
        <v>4</v>
      </c>
      <c r="O146" s="91">
        <f t="shared" si="33"/>
        <v>47500</v>
      </c>
      <c r="P146" s="91">
        <f t="shared" si="34"/>
        <v>190000</v>
      </c>
    </row>
    <row r="147" spans="2:16" ht="21" customHeight="1">
      <c r="B147" t="str">
        <f>'06_Presupuesto'!A313</f>
        <v>G.1</v>
      </c>
      <c r="C147" t="str">
        <f>'06_Presupuesto'!C313</f>
        <v>INSTALACIÓN PLACA RECORDATORIA</v>
      </c>
      <c r="D147" t="str">
        <f>'06_Presupuesto'!D313</f>
        <v>UNI</v>
      </c>
      <c r="E147" s="90">
        <f>'06_Presupuesto'!E313</f>
        <v>1</v>
      </c>
      <c r="F147" s="90">
        <f>'06_Presupuesto'!G313</f>
        <v>243697.47899159664</v>
      </c>
      <c r="G147" s="90">
        <f t="shared" si="28"/>
        <v>243697.47899159664</v>
      </c>
      <c r="K147" t="str">
        <f t="shared" si="29"/>
        <v>G.1</v>
      </c>
      <c r="L147" t="str">
        <f t="shared" si="30"/>
        <v>INSTALACIÓN PLACA RECORDATORIA</v>
      </c>
      <c r="M147" t="str">
        <f t="shared" si="31"/>
        <v>UNI</v>
      </c>
      <c r="N147" s="90">
        <f t="shared" si="32"/>
        <v>1</v>
      </c>
      <c r="O147" s="90">
        <f t="shared" si="33"/>
        <v>362499.99999999994</v>
      </c>
      <c r="P147" s="90">
        <f t="shared" si="34"/>
        <v>362499.99999999994</v>
      </c>
    </row>
    <row r="148" spans="2:16" ht="21" customHeight="1">
      <c r="B148" s="89" t="str">
        <f>'06_Presupuesto'!A314</f>
        <v>G.2</v>
      </c>
      <c r="C148" s="89" t="str">
        <f>'06_Presupuesto'!C314</f>
        <v>ASEO GENERAL</v>
      </c>
      <c r="D148" s="89" t="str">
        <f>'06_Presupuesto'!D314</f>
        <v>M2</v>
      </c>
      <c r="E148" s="91">
        <f>'06_Presupuesto'!E314</f>
        <v>444.51</v>
      </c>
      <c r="F148" s="91">
        <f>'06_Presupuesto'!G314</f>
        <v>1512.6050420168067</v>
      </c>
      <c r="G148" s="91">
        <f t="shared" si="28"/>
        <v>672368.06722689071</v>
      </c>
      <c r="K148" s="89" t="str">
        <f t="shared" si="29"/>
        <v>G.2</v>
      </c>
      <c r="L148" s="89" t="str">
        <f t="shared" si="30"/>
        <v>ASEO GENERAL</v>
      </c>
      <c r="M148" s="89" t="str">
        <f t="shared" si="31"/>
        <v>M2</v>
      </c>
      <c r="N148" s="91">
        <f t="shared" si="32"/>
        <v>444.51</v>
      </c>
      <c r="O148" s="91">
        <f t="shared" si="33"/>
        <v>2249.9999999999995</v>
      </c>
      <c r="P148" s="91">
        <f t="shared" si="34"/>
        <v>1000147.4999999998</v>
      </c>
    </row>
    <row r="150" spans="2:16" ht="27" customHeight="1">
      <c r="B150" s="87" t="s">
        <v>498</v>
      </c>
      <c r="C150" s="87"/>
      <c r="D150" s="87"/>
      <c r="E150" s="87"/>
      <c r="F150" s="87"/>
      <c r="G150" s="87"/>
      <c r="K150" s="87" t="s">
        <v>499</v>
      </c>
      <c r="L150" s="87"/>
      <c r="M150" s="87"/>
      <c r="N150" s="87"/>
      <c r="O150" s="87"/>
      <c r="P150" s="87"/>
    </row>
    <row r="151" spans="2:16">
      <c r="B151" t="s">
        <v>500</v>
      </c>
      <c r="G151" s="90">
        <f>SUM(G9:G148)</f>
        <v>72760094.117647022</v>
      </c>
      <c r="K151" s="92" t="s">
        <v>501</v>
      </c>
      <c r="L151" s="92"/>
      <c r="M151" s="92"/>
      <c r="N151" s="92"/>
      <c r="O151" s="92"/>
      <c r="P151" s="95">
        <f>ROUND(SUM(P9:P148),0)</f>
        <v>108230640</v>
      </c>
    </row>
    <row r="152" spans="2:16">
      <c r="B152" t="s">
        <v>502</v>
      </c>
      <c r="G152" s="90">
        <f>G151*'02_Rendimientos'!B83</f>
        <v>10914014.117647054</v>
      </c>
      <c r="K152" t="s">
        <v>503</v>
      </c>
      <c r="P152" s="97">
        <f>I5</f>
        <v>1.4874999999999998</v>
      </c>
    </row>
    <row r="153" spans="2:16">
      <c r="B153" t="s">
        <v>504</v>
      </c>
      <c r="G153" s="90">
        <f>G151*'02_Rendimientos'!B84</f>
        <v>7276009.4117647028</v>
      </c>
      <c r="K153" s="93" t="s">
        <v>505</v>
      </c>
      <c r="L153" s="93"/>
      <c r="M153" s="93"/>
      <c r="N153" s="93"/>
      <c r="O153" s="93"/>
      <c r="P153" s="96">
        <f>P151-'06_Presupuesto'!H323</f>
        <v>0</v>
      </c>
    </row>
    <row r="154" spans="2:16">
      <c r="B154" t="s">
        <v>506</v>
      </c>
      <c r="G154" s="90">
        <f>SUM(G151:G153)</f>
        <v>90950117.64705877</v>
      </c>
      <c r="K154" t="s">
        <v>161</v>
      </c>
      <c r="P154" s="90">
        <f>'02_Rendimientos'!B81</f>
        <v>114446607</v>
      </c>
    </row>
    <row r="155" spans="2:16">
      <c r="B155" t="s">
        <v>507</v>
      </c>
      <c r="G155" s="90">
        <f>G154*'02_Rendimientos'!B82</f>
        <v>17280522.352941167</v>
      </c>
      <c r="K155" t="s">
        <v>508</v>
      </c>
      <c r="P155" s="90">
        <f>P154-P151</f>
        <v>6215967</v>
      </c>
    </row>
    <row r="156" spans="2:16">
      <c r="B156" s="84" t="s">
        <v>509</v>
      </c>
      <c r="C156" s="84"/>
      <c r="D156" s="84"/>
      <c r="E156" s="84"/>
      <c r="F156" s="84"/>
      <c r="G156" s="94">
        <f>ROUND(G154+G155,0)</f>
        <v>108230640</v>
      </c>
      <c r="K156" t="s">
        <v>510</v>
      </c>
      <c r="P156" s="98">
        <f>P155/P154</f>
        <v>5.431324844781113E-2</v>
      </c>
    </row>
    <row r="159" spans="2:16">
      <c r="B159" s="86" t="s">
        <v>511</v>
      </c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 spans="2:16">
      <c r="B160" s="86" t="s">
        <v>1396</v>
      </c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7" spans="1:16" ht="28.05" customHeight="1">
      <c r="B167" s="160" t="s">
        <v>1397</v>
      </c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</row>
    <row r="170" spans="1:16" ht="19.2">
      <c r="A170" s="174" t="s">
        <v>512</v>
      </c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</row>
    <row r="171" spans="1:16">
      <c r="A171" s="168" t="s">
        <v>513</v>
      </c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</row>
    <row r="172" spans="1:16">
      <c r="A172" t="s">
        <v>514</v>
      </c>
    </row>
    <row r="174" spans="1:16">
      <c r="A174" s="50" t="s">
        <v>515</v>
      </c>
      <c r="B174" s="50" t="s">
        <v>516</v>
      </c>
      <c r="C174" s="50" t="s">
        <v>517</v>
      </c>
      <c r="D174" s="50" t="s">
        <v>58</v>
      </c>
      <c r="E174" s="50" t="s">
        <v>333</v>
      </c>
      <c r="F174" s="50" t="s">
        <v>518</v>
      </c>
      <c r="G174" s="50" t="s">
        <v>519</v>
      </c>
      <c r="H174" s="50" t="s">
        <v>520</v>
      </c>
      <c r="I174" s="50" t="s">
        <v>521</v>
      </c>
      <c r="J174" s="50" t="s">
        <v>522</v>
      </c>
      <c r="K174" s="50" t="s">
        <v>523</v>
      </c>
      <c r="L174" s="50" t="s">
        <v>524</v>
      </c>
    </row>
    <row r="175" spans="1:16">
      <c r="A175" s="52" t="s">
        <v>525</v>
      </c>
      <c r="B175" s="52" t="s">
        <v>122</v>
      </c>
      <c r="C175" s="52" t="s">
        <v>526</v>
      </c>
      <c r="D175" s="52" t="s">
        <v>527</v>
      </c>
      <c r="E175" s="65">
        <v>1</v>
      </c>
      <c r="F175" s="62">
        <v>2100000</v>
      </c>
      <c r="G175" s="63">
        <f>F175/(1+'02_Rendimientos'!$B$82)</f>
        <v>1764705.8823529412</v>
      </c>
      <c r="H175" s="63">
        <f t="shared" ref="H175:H206" si="35">E175*G175</f>
        <v>1764705.8823529412</v>
      </c>
      <c r="I175" s="63">
        <f>H175*(1+'02_Rendimientos'!$B$83+'02_Rendimientos'!$B$84)</f>
        <v>2205882.3529411764</v>
      </c>
      <c r="J175" s="56">
        <f>'05_Carta_Gantt'!E9</f>
        <v>46328</v>
      </c>
      <c r="K175" s="56">
        <f>'05_Carta_Gantt'!F9</f>
        <v>46333</v>
      </c>
      <c r="L175" s="52" t="s">
        <v>528</v>
      </c>
    </row>
    <row r="176" spans="1:16">
      <c r="A176" s="51" t="s">
        <v>529</v>
      </c>
      <c r="B176" s="51" t="s">
        <v>122</v>
      </c>
      <c r="C176" s="51" t="s">
        <v>530</v>
      </c>
      <c r="D176" s="51" t="s">
        <v>527</v>
      </c>
      <c r="E176" s="66">
        <v>1</v>
      </c>
      <c r="F176" s="62">
        <v>1200000</v>
      </c>
      <c r="G176" s="64">
        <f>F176/(1+'02_Rendimientos'!$B$82)</f>
        <v>1008403.3613445378</v>
      </c>
      <c r="H176" s="64">
        <f t="shared" si="35"/>
        <v>1008403.3613445378</v>
      </c>
      <c r="I176" s="64">
        <f>H176*(1+'02_Rendimientos'!$B$83+'02_Rendimientos'!$B$84)</f>
        <v>1260504.2016806724</v>
      </c>
      <c r="J176" s="57">
        <f>'05_Carta_Gantt'!E9</f>
        <v>46328</v>
      </c>
      <c r="K176" s="57">
        <f>'05_Carta_Gantt'!F9</f>
        <v>46333</v>
      </c>
      <c r="L176" s="51" t="s">
        <v>531</v>
      </c>
    </row>
    <row r="177" spans="1:12">
      <c r="A177" s="52" t="s">
        <v>532</v>
      </c>
      <c r="B177" s="52" t="s">
        <v>122</v>
      </c>
      <c r="C177" s="52" t="s">
        <v>533</v>
      </c>
      <c r="D177" s="52" t="s">
        <v>527</v>
      </c>
      <c r="E177" s="65">
        <v>2</v>
      </c>
      <c r="F177" s="62">
        <v>850000</v>
      </c>
      <c r="G177" s="63">
        <f>F177/(1+'02_Rendimientos'!$B$82)</f>
        <v>714285.71428571432</v>
      </c>
      <c r="H177" s="63">
        <f t="shared" si="35"/>
        <v>1428571.4285714286</v>
      </c>
      <c r="I177" s="63">
        <f>H177*(1+'02_Rendimientos'!$B$83+'02_Rendimientos'!$B$84)</f>
        <v>1785714.2857142859</v>
      </c>
      <c r="J177" s="56">
        <f>'05_Carta_Gantt'!E9</f>
        <v>46328</v>
      </c>
      <c r="K177" s="56">
        <f>'05_Carta_Gantt'!F9</f>
        <v>46333</v>
      </c>
      <c r="L177" s="52" t="s">
        <v>534</v>
      </c>
    </row>
    <row r="178" spans="1:12">
      <c r="A178" s="51" t="s">
        <v>535</v>
      </c>
      <c r="B178" s="51" t="s">
        <v>122</v>
      </c>
      <c r="C178" s="51" t="s">
        <v>536</v>
      </c>
      <c r="D178" s="51" t="s">
        <v>537</v>
      </c>
      <c r="E178" s="66">
        <v>10</v>
      </c>
      <c r="F178" s="62">
        <v>85000</v>
      </c>
      <c r="G178" s="64">
        <f>F178/(1+'02_Rendimientos'!$B$82)</f>
        <v>71428.571428571435</v>
      </c>
      <c r="H178" s="64">
        <f t="shared" si="35"/>
        <v>714285.71428571432</v>
      </c>
      <c r="I178" s="64">
        <f>H178*(1+'02_Rendimientos'!$B$83+'02_Rendimientos'!$B$84)</f>
        <v>892857.14285714296</v>
      </c>
      <c r="J178" s="57">
        <f>'05_Carta_Gantt'!E9</f>
        <v>46328</v>
      </c>
      <c r="K178" s="57">
        <f>'05_Carta_Gantt'!F9</f>
        <v>46333</v>
      </c>
      <c r="L178" s="51" t="s">
        <v>538</v>
      </c>
    </row>
    <row r="179" spans="1:12">
      <c r="A179" s="52" t="s">
        <v>539</v>
      </c>
      <c r="B179" s="52" t="s">
        <v>122</v>
      </c>
      <c r="C179" s="52" t="s">
        <v>540</v>
      </c>
      <c r="D179" s="52" t="s">
        <v>541</v>
      </c>
      <c r="E179" s="65">
        <v>84</v>
      </c>
      <c r="F179" s="62">
        <v>14500</v>
      </c>
      <c r="G179" s="63">
        <f>F179/(1+'02_Rendimientos'!$B$82)</f>
        <v>12184.873949579833</v>
      </c>
      <c r="H179" s="63">
        <f t="shared" si="35"/>
        <v>1023529.4117647059</v>
      </c>
      <c r="I179" s="63">
        <f>H179*(1+'02_Rendimientos'!$B$83+'02_Rendimientos'!$B$84)</f>
        <v>1279411.7647058824</v>
      </c>
      <c r="J179" s="56">
        <f>'05_Carta_Gantt'!E9</f>
        <v>46328</v>
      </c>
      <c r="K179" s="56">
        <f>'05_Carta_Gantt'!F9</f>
        <v>46333</v>
      </c>
      <c r="L179" s="52" t="s">
        <v>542</v>
      </c>
    </row>
    <row r="180" spans="1:12">
      <c r="A180" s="51" t="s">
        <v>543</v>
      </c>
      <c r="B180" s="51" t="s">
        <v>122</v>
      </c>
      <c r="C180" s="51" t="s">
        <v>544</v>
      </c>
      <c r="D180" s="51" t="s">
        <v>527</v>
      </c>
      <c r="E180" s="66">
        <v>1</v>
      </c>
      <c r="F180" s="62">
        <v>390000</v>
      </c>
      <c r="G180" s="64">
        <f>F180/(1+'02_Rendimientos'!$B$82)</f>
        <v>327731.09243697481</v>
      </c>
      <c r="H180" s="64">
        <f t="shared" si="35"/>
        <v>327731.09243697481</v>
      </c>
      <c r="I180" s="64">
        <f>H180*(1+'02_Rendimientos'!$B$83+'02_Rendimientos'!$B$84)</f>
        <v>409663.86554621853</v>
      </c>
      <c r="J180" s="57">
        <f>'05_Carta_Gantt'!E9</f>
        <v>46328</v>
      </c>
      <c r="K180" s="57">
        <f>'05_Carta_Gantt'!F9</f>
        <v>46333</v>
      </c>
      <c r="L180" s="51" t="s">
        <v>545</v>
      </c>
    </row>
    <row r="181" spans="1:12">
      <c r="A181" s="52" t="s">
        <v>546</v>
      </c>
      <c r="B181" s="52" t="s">
        <v>122</v>
      </c>
      <c r="C181" s="52" t="s">
        <v>547</v>
      </c>
      <c r="D181" s="52" t="s">
        <v>537</v>
      </c>
      <c r="E181" s="65">
        <v>444.51</v>
      </c>
      <c r="F181" s="62">
        <v>2200</v>
      </c>
      <c r="G181" s="63">
        <f>F181/(1+'02_Rendimientos'!$B$82)</f>
        <v>1848.7394957983195</v>
      </c>
      <c r="H181" s="63">
        <f t="shared" si="35"/>
        <v>821783.19327731093</v>
      </c>
      <c r="I181" s="63">
        <f>H181*(1+'02_Rendimientos'!$B$83+'02_Rendimientos'!$B$84)</f>
        <v>1027228.9915966387</v>
      </c>
      <c r="J181" s="56">
        <f>'05_Carta_Gantt'!E9</f>
        <v>46328</v>
      </c>
      <c r="K181" s="56">
        <f>'05_Carta_Gantt'!F9</f>
        <v>46333</v>
      </c>
      <c r="L181" s="52" t="s">
        <v>548</v>
      </c>
    </row>
    <row r="182" spans="1:12">
      <c r="A182" s="51" t="s">
        <v>549</v>
      </c>
      <c r="B182" s="51" t="s">
        <v>124</v>
      </c>
      <c r="C182" s="51" t="s">
        <v>550</v>
      </c>
      <c r="D182" s="51" t="s">
        <v>537</v>
      </c>
      <c r="E182" s="66">
        <v>444.51</v>
      </c>
      <c r="F182" s="62">
        <v>2100</v>
      </c>
      <c r="G182" s="64">
        <f>F182/(1+'02_Rendimientos'!$B$82)</f>
        <v>1764.7058823529412</v>
      </c>
      <c r="H182" s="64">
        <f t="shared" si="35"/>
        <v>784429.4117647059</v>
      </c>
      <c r="I182" s="64">
        <f>H182*(1+'02_Rendimientos'!$B$83+'02_Rendimientos'!$B$84)</f>
        <v>980536.76470588241</v>
      </c>
      <c r="J182" s="57">
        <f>'05_Carta_Gantt'!E10</f>
        <v>46334</v>
      </c>
      <c r="K182" s="57">
        <f>'05_Carta_Gantt'!F10</f>
        <v>46338</v>
      </c>
      <c r="L182" s="51" t="s">
        <v>551</v>
      </c>
    </row>
    <row r="183" spans="1:12">
      <c r="A183" s="52" t="s">
        <v>552</v>
      </c>
      <c r="B183" s="52" t="s">
        <v>126</v>
      </c>
      <c r="C183" s="52" t="s">
        <v>553</v>
      </c>
      <c r="D183" s="52" t="s">
        <v>554</v>
      </c>
      <c r="E183" s="65">
        <v>15</v>
      </c>
      <c r="F183" s="62">
        <v>42000</v>
      </c>
      <c r="G183" s="63">
        <f>F183/(1+'02_Rendimientos'!$B$82)</f>
        <v>35294.117647058825</v>
      </c>
      <c r="H183" s="63">
        <f t="shared" si="35"/>
        <v>529411.76470588241</v>
      </c>
      <c r="I183" s="63">
        <f>H183*(1+'02_Rendimientos'!$B$83+'02_Rendimientos'!$B$84)</f>
        <v>661764.70588235301</v>
      </c>
      <c r="J183" s="56">
        <f>'05_Carta_Gantt'!E12</f>
        <v>46339</v>
      </c>
      <c r="K183" s="56">
        <f>'05_Carta_Gantt'!F12</f>
        <v>46349</v>
      </c>
      <c r="L183" s="52" t="s">
        <v>555</v>
      </c>
    </row>
    <row r="184" spans="1:12">
      <c r="A184" s="51" t="s">
        <v>556</v>
      </c>
      <c r="B184" s="51" t="s">
        <v>128</v>
      </c>
      <c r="C184" s="51" t="s">
        <v>557</v>
      </c>
      <c r="D184" s="51" t="s">
        <v>537</v>
      </c>
      <c r="E184" s="66">
        <v>23</v>
      </c>
      <c r="F184" s="62">
        <v>19500</v>
      </c>
      <c r="G184" s="64">
        <f>F184/(1+'02_Rendimientos'!$B$82)</f>
        <v>16386.55462184874</v>
      </c>
      <c r="H184" s="64">
        <f t="shared" si="35"/>
        <v>376890.75630252104</v>
      </c>
      <c r="I184" s="64">
        <f>H184*(1+'02_Rendimientos'!$B$83+'02_Rendimientos'!$B$84)</f>
        <v>471113.44537815131</v>
      </c>
      <c r="J184" s="57">
        <f>'05_Carta_Gantt'!E14</f>
        <v>46359</v>
      </c>
      <c r="K184" s="57">
        <f>'05_Carta_Gantt'!F14</f>
        <v>46363</v>
      </c>
      <c r="L184" s="51" t="s">
        <v>558</v>
      </c>
    </row>
    <row r="185" spans="1:12">
      <c r="A185" s="52" t="s">
        <v>559</v>
      </c>
      <c r="B185" s="52" t="s">
        <v>129</v>
      </c>
      <c r="C185" s="52" t="s">
        <v>560</v>
      </c>
      <c r="D185" s="52" t="s">
        <v>554</v>
      </c>
      <c r="E185" s="65">
        <v>14</v>
      </c>
      <c r="F185" s="62">
        <v>225000</v>
      </c>
      <c r="G185" s="63">
        <f>F185/(1+'02_Rendimientos'!$B$82)</f>
        <v>189075.63025210085</v>
      </c>
      <c r="H185" s="63">
        <f t="shared" si="35"/>
        <v>2647058.823529412</v>
      </c>
      <c r="I185" s="63">
        <f>H185*(1+'02_Rendimientos'!$B$83+'02_Rendimientos'!$B$84)</f>
        <v>3308823.5294117648</v>
      </c>
      <c r="J185" s="56">
        <f>'05_Carta_Gantt'!E15</f>
        <v>46364</v>
      </c>
      <c r="K185" s="56">
        <f>'05_Carta_Gantt'!F15</f>
        <v>46376</v>
      </c>
      <c r="L185" s="52" t="s">
        <v>561</v>
      </c>
    </row>
    <row r="186" spans="1:12">
      <c r="A186" s="51" t="s">
        <v>562</v>
      </c>
      <c r="B186" s="51" t="s">
        <v>127</v>
      </c>
      <c r="C186" s="51" t="s">
        <v>563</v>
      </c>
      <c r="D186" s="51" t="s">
        <v>537</v>
      </c>
      <c r="E186" s="66">
        <v>143</v>
      </c>
      <c r="F186" s="62">
        <v>3200</v>
      </c>
      <c r="G186" s="64">
        <f>F186/(1+'02_Rendimientos'!$B$82)</f>
        <v>2689.0756302521008</v>
      </c>
      <c r="H186" s="64">
        <f t="shared" si="35"/>
        <v>384537.81512605044</v>
      </c>
      <c r="I186" s="64">
        <f>H186*(1+'02_Rendimientos'!$B$83+'02_Rendimientos'!$B$84)</f>
        <v>480672.26890756306</v>
      </c>
      <c r="J186" s="57">
        <f>'05_Carta_Gantt'!E13</f>
        <v>46350</v>
      </c>
      <c r="K186" s="57">
        <f>'05_Carta_Gantt'!F13</f>
        <v>46358</v>
      </c>
      <c r="L186" s="51" t="s">
        <v>564</v>
      </c>
    </row>
    <row r="187" spans="1:12">
      <c r="A187" s="52" t="s">
        <v>565</v>
      </c>
      <c r="B187" s="52" t="s">
        <v>127</v>
      </c>
      <c r="C187" s="52" t="s">
        <v>566</v>
      </c>
      <c r="D187" s="52" t="s">
        <v>554</v>
      </c>
      <c r="E187" s="65">
        <v>11.44</v>
      </c>
      <c r="F187" s="62">
        <v>42000</v>
      </c>
      <c r="G187" s="63">
        <f>F187/(1+'02_Rendimientos'!$B$82)</f>
        <v>35294.117647058825</v>
      </c>
      <c r="H187" s="63">
        <f t="shared" si="35"/>
        <v>403764.70588235295</v>
      </c>
      <c r="I187" s="63">
        <f>H187*(1+'02_Rendimientos'!$B$83+'02_Rendimientos'!$B$84)</f>
        <v>504705.8823529412</v>
      </c>
      <c r="J187" s="56">
        <f>'05_Carta_Gantt'!E13</f>
        <v>46350</v>
      </c>
      <c r="K187" s="56">
        <f>'05_Carta_Gantt'!F13</f>
        <v>46358</v>
      </c>
      <c r="L187" s="52" t="s">
        <v>567</v>
      </c>
    </row>
    <row r="188" spans="1:12">
      <c r="A188" s="51" t="s">
        <v>568</v>
      </c>
      <c r="B188" s="51" t="s">
        <v>130</v>
      </c>
      <c r="C188" s="51" t="s">
        <v>569</v>
      </c>
      <c r="D188" s="51" t="s">
        <v>537</v>
      </c>
      <c r="E188" s="66">
        <v>143</v>
      </c>
      <c r="F188" s="62">
        <v>1600</v>
      </c>
      <c r="G188" s="64">
        <f>F188/(1+'02_Rendimientos'!$B$82)</f>
        <v>1344.5378151260504</v>
      </c>
      <c r="H188" s="64">
        <f t="shared" si="35"/>
        <v>192268.90756302522</v>
      </c>
      <c r="I188" s="64">
        <f>H188*(1+'02_Rendimientos'!$B$83+'02_Rendimientos'!$B$84)</f>
        <v>240336.13445378153</v>
      </c>
      <c r="J188" s="57">
        <f>'05_Carta_Gantt'!E16</f>
        <v>46377</v>
      </c>
      <c r="K188" s="57">
        <f>'05_Carta_Gantt'!F16</f>
        <v>46388</v>
      </c>
      <c r="L188" s="51" t="s">
        <v>570</v>
      </c>
    </row>
    <row r="189" spans="1:12">
      <c r="A189" s="52" t="s">
        <v>571</v>
      </c>
      <c r="B189" s="52" t="s">
        <v>130</v>
      </c>
      <c r="C189" s="52" t="s">
        <v>572</v>
      </c>
      <c r="D189" s="52" t="s">
        <v>554</v>
      </c>
      <c r="E189" s="65">
        <v>11.44</v>
      </c>
      <c r="F189" s="62">
        <v>45000</v>
      </c>
      <c r="G189" s="63">
        <f>F189/(1+'02_Rendimientos'!$B$82)</f>
        <v>37815.126050420171</v>
      </c>
      <c r="H189" s="63">
        <f t="shared" si="35"/>
        <v>432605.04201680672</v>
      </c>
      <c r="I189" s="63">
        <f>H189*(1+'02_Rendimientos'!$B$83+'02_Rendimientos'!$B$84)</f>
        <v>540756.30252100842</v>
      </c>
      <c r="J189" s="56">
        <f>'05_Carta_Gantt'!E16</f>
        <v>46377</v>
      </c>
      <c r="K189" s="56">
        <f>'05_Carta_Gantt'!F16</f>
        <v>46388</v>
      </c>
      <c r="L189" s="52" t="s">
        <v>573</v>
      </c>
    </row>
    <row r="190" spans="1:12">
      <c r="A190" s="51" t="s">
        <v>574</v>
      </c>
      <c r="B190" s="51" t="s">
        <v>130</v>
      </c>
      <c r="C190" s="51" t="s">
        <v>575</v>
      </c>
      <c r="D190" s="51" t="s">
        <v>537</v>
      </c>
      <c r="E190" s="66">
        <v>143</v>
      </c>
      <c r="F190" s="62">
        <v>5400</v>
      </c>
      <c r="G190" s="64">
        <f>F190/(1+'02_Rendimientos'!$B$82)</f>
        <v>4537.8151260504201</v>
      </c>
      <c r="H190" s="64">
        <f t="shared" si="35"/>
        <v>648907.56302521005</v>
      </c>
      <c r="I190" s="64">
        <f>H190*(1+'02_Rendimientos'!$B$83+'02_Rendimientos'!$B$84)</f>
        <v>811134.45378151257</v>
      </c>
      <c r="J190" s="57">
        <f>'05_Carta_Gantt'!E16</f>
        <v>46377</v>
      </c>
      <c r="K190" s="57">
        <f>'05_Carta_Gantt'!F16</f>
        <v>46388</v>
      </c>
      <c r="L190" s="51" t="s">
        <v>576</v>
      </c>
    </row>
    <row r="191" spans="1:12">
      <c r="A191" s="52" t="s">
        <v>577</v>
      </c>
      <c r="B191" s="52" t="s">
        <v>130</v>
      </c>
      <c r="C191" s="52" t="s">
        <v>578</v>
      </c>
      <c r="D191" s="52" t="s">
        <v>537</v>
      </c>
      <c r="E191" s="65">
        <v>143</v>
      </c>
      <c r="F191" s="62">
        <v>15800</v>
      </c>
      <c r="G191" s="63">
        <f>F191/(1+'02_Rendimientos'!$B$82)</f>
        <v>13277.310924369749</v>
      </c>
      <c r="H191" s="63">
        <f t="shared" si="35"/>
        <v>1898655.4621848741</v>
      </c>
      <c r="I191" s="63">
        <f>H191*(1+'02_Rendimientos'!$B$83+'02_Rendimientos'!$B$84)</f>
        <v>2373319.3277310925</v>
      </c>
      <c r="J191" s="56">
        <f>'05_Carta_Gantt'!E16</f>
        <v>46377</v>
      </c>
      <c r="K191" s="56">
        <f>'05_Carta_Gantt'!F16</f>
        <v>46388</v>
      </c>
      <c r="L191" s="52" t="s">
        <v>579</v>
      </c>
    </row>
    <row r="192" spans="1:12">
      <c r="A192" s="51" t="s">
        <v>580</v>
      </c>
      <c r="B192" s="51" t="s">
        <v>127</v>
      </c>
      <c r="C192" s="51" t="s">
        <v>581</v>
      </c>
      <c r="D192" s="51" t="s">
        <v>554</v>
      </c>
      <c r="E192" s="66">
        <v>18.649999999999999</v>
      </c>
      <c r="F192" s="62">
        <v>44000</v>
      </c>
      <c r="G192" s="64">
        <f>F192/(1+'02_Rendimientos'!$B$82)</f>
        <v>36974.789915966387</v>
      </c>
      <c r="H192" s="64">
        <f t="shared" si="35"/>
        <v>689579.83193277312</v>
      </c>
      <c r="I192" s="64">
        <f>H192*(1+'02_Rendimientos'!$B$83+'02_Rendimientos'!$B$84)</f>
        <v>861974.78991596634</v>
      </c>
      <c r="J192" s="57">
        <f>'05_Carta_Gantt'!E13</f>
        <v>46350</v>
      </c>
      <c r="K192" s="57">
        <f>'05_Carta_Gantt'!F13</f>
        <v>46358</v>
      </c>
      <c r="L192" s="51" t="s">
        <v>582</v>
      </c>
    </row>
    <row r="193" spans="1:12">
      <c r="A193" s="52" t="s">
        <v>583</v>
      </c>
      <c r="B193" s="52" t="s">
        <v>127</v>
      </c>
      <c r="C193" s="52" t="s">
        <v>584</v>
      </c>
      <c r="D193" s="52" t="s">
        <v>554</v>
      </c>
      <c r="E193" s="65">
        <v>9.3239999999999998</v>
      </c>
      <c r="F193" s="62">
        <v>46000</v>
      </c>
      <c r="G193" s="63">
        <f>F193/(1+'02_Rendimientos'!$B$82)</f>
        <v>38655.462184873948</v>
      </c>
      <c r="H193" s="63">
        <f t="shared" si="35"/>
        <v>360423.5294117647</v>
      </c>
      <c r="I193" s="63">
        <f>H193*(1+'02_Rendimientos'!$B$83+'02_Rendimientos'!$B$84)</f>
        <v>450529.4117647059</v>
      </c>
      <c r="J193" s="56">
        <f>'05_Carta_Gantt'!E13</f>
        <v>46350</v>
      </c>
      <c r="K193" s="56">
        <f>'05_Carta_Gantt'!F13</f>
        <v>46358</v>
      </c>
      <c r="L193" s="52" t="s">
        <v>585</v>
      </c>
    </row>
    <row r="194" spans="1:12">
      <c r="A194" s="51" t="s">
        <v>586</v>
      </c>
      <c r="B194" s="51" t="s">
        <v>130</v>
      </c>
      <c r="C194" s="51" t="s">
        <v>587</v>
      </c>
      <c r="D194" s="51" t="s">
        <v>537</v>
      </c>
      <c r="E194" s="66">
        <v>93.24</v>
      </c>
      <c r="F194" s="62">
        <v>1800</v>
      </c>
      <c r="G194" s="64">
        <f>F194/(1+'02_Rendimientos'!$B$82)</f>
        <v>1512.6050420168067</v>
      </c>
      <c r="H194" s="64">
        <f t="shared" si="35"/>
        <v>141035.29411764705</v>
      </c>
      <c r="I194" s="64">
        <f>H194*(1+'02_Rendimientos'!$B$83+'02_Rendimientos'!$B$84)</f>
        <v>176294.1176470588</v>
      </c>
      <c r="J194" s="57">
        <f>'05_Carta_Gantt'!E16</f>
        <v>46377</v>
      </c>
      <c r="K194" s="57">
        <f>'05_Carta_Gantt'!F16</f>
        <v>46388</v>
      </c>
      <c r="L194" s="51" t="s">
        <v>588</v>
      </c>
    </row>
    <row r="195" spans="1:12">
      <c r="A195" s="52" t="s">
        <v>589</v>
      </c>
      <c r="B195" s="52" t="s">
        <v>130</v>
      </c>
      <c r="C195" s="52" t="s">
        <v>590</v>
      </c>
      <c r="D195" s="52" t="s">
        <v>537</v>
      </c>
      <c r="E195" s="65">
        <v>93.24</v>
      </c>
      <c r="F195" s="62">
        <v>19800</v>
      </c>
      <c r="G195" s="63">
        <f>F195/(1+'02_Rendimientos'!$B$82)</f>
        <v>16638.655462184874</v>
      </c>
      <c r="H195" s="63">
        <f t="shared" si="35"/>
        <v>1551388.2352941176</v>
      </c>
      <c r="I195" s="63">
        <f>H195*(1+'02_Rendimientos'!$B$83+'02_Rendimientos'!$B$84)</f>
        <v>1939235.294117647</v>
      </c>
      <c r="J195" s="56">
        <f>'05_Carta_Gantt'!E16</f>
        <v>46377</v>
      </c>
      <c r="K195" s="56">
        <f>'05_Carta_Gantt'!F16</f>
        <v>46388</v>
      </c>
      <c r="L195" s="52" t="s">
        <v>591</v>
      </c>
    </row>
    <row r="196" spans="1:12">
      <c r="A196" s="51" t="s">
        <v>592</v>
      </c>
      <c r="B196" s="51" t="s">
        <v>133</v>
      </c>
      <c r="C196" s="51" t="s">
        <v>593</v>
      </c>
      <c r="D196" s="51" t="s">
        <v>537</v>
      </c>
      <c r="E196" s="66">
        <v>236</v>
      </c>
      <c r="F196" s="62">
        <v>25800</v>
      </c>
      <c r="G196" s="64">
        <f>F196/(1+'02_Rendimientos'!$B$82)</f>
        <v>21680.672268907565</v>
      </c>
      <c r="H196" s="64">
        <f t="shared" si="35"/>
        <v>5116638.6554621849</v>
      </c>
      <c r="I196" s="64">
        <f>H196*(1+'02_Rendimientos'!$B$83+'02_Rendimientos'!$B$84)</f>
        <v>6395798.3193277307</v>
      </c>
      <c r="J196" s="57">
        <f>'05_Carta_Gantt'!E19</f>
        <v>46377</v>
      </c>
      <c r="K196" s="57">
        <f>'05_Carta_Gantt'!F19</f>
        <v>46394</v>
      </c>
      <c r="L196" s="51" t="s">
        <v>594</v>
      </c>
    </row>
    <row r="197" spans="1:12">
      <c r="A197" s="52" t="s">
        <v>595</v>
      </c>
      <c r="B197" s="52" t="s">
        <v>133</v>
      </c>
      <c r="C197" s="52" t="s">
        <v>596</v>
      </c>
      <c r="D197" s="52" t="s">
        <v>537</v>
      </c>
      <c r="E197" s="65">
        <v>153</v>
      </c>
      <c r="F197" s="62">
        <v>13200</v>
      </c>
      <c r="G197" s="63">
        <f>F197/(1+'02_Rendimientos'!$B$82)</f>
        <v>11092.436974789916</v>
      </c>
      <c r="H197" s="63">
        <f t="shared" si="35"/>
        <v>1697142.8571428573</v>
      </c>
      <c r="I197" s="63">
        <f>H197*(1+'02_Rendimientos'!$B$83+'02_Rendimientos'!$B$84)</f>
        <v>2121428.5714285718</v>
      </c>
      <c r="J197" s="56">
        <f>'05_Carta_Gantt'!E19</f>
        <v>46377</v>
      </c>
      <c r="K197" s="56">
        <f>'05_Carta_Gantt'!F19</f>
        <v>46394</v>
      </c>
      <c r="L197" s="52" t="s">
        <v>597</v>
      </c>
    </row>
    <row r="198" spans="1:12">
      <c r="A198" s="51" t="s">
        <v>598</v>
      </c>
      <c r="B198" s="51" t="s">
        <v>133</v>
      </c>
      <c r="C198" s="51" t="s">
        <v>599</v>
      </c>
      <c r="D198" s="51" t="s">
        <v>537</v>
      </c>
      <c r="E198" s="66">
        <v>153</v>
      </c>
      <c r="F198" s="62">
        <v>23000</v>
      </c>
      <c r="G198" s="64">
        <f>F198/(1+'02_Rendimientos'!$B$82)</f>
        <v>19327.731092436974</v>
      </c>
      <c r="H198" s="64">
        <f t="shared" si="35"/>
        <v>2957142.8571428568</v>
      </c>
      <c r="I198" s="64">
        <f>H198*(1+'02_Rendimientos'!$B$83+'02_Rendimientos'!$B$84)</f>
        <v>3696428.5714285709</v>
      </c>
      <c r="J198" s="57">
        <f>'05_Carta_Gantt'!E19</f>
        <v>46377</v>
      </c>
      <c r="K198" s="57">
        <f>'05_Carta_Gantt'!F19</f>
        <v>46394</v>
      </c>
      <c r="L198" s="51" t="s">
        <v>600</v>
      </c>
    </row>
    <row r="199" spans="1:12">
      <c r="A199" s="52" t="s">
        <v>601</v>
      </c>
      <c r="B199" s="52" t="s">
        <v>133</v>
      </c>
      <c r="C199" s="52" t="s">
        <v>602</v>
      </c>
      <c r="D199" s="52" t="s">
        <v>537</v>
      </c>
      <c r="E199" s="65">
        <v>180</v>
      </c>
      <c r="F199" s="62">
        <v>12800</v>
      </c>
      <c r="G199" s="63">
        <f>F199/(1+'02_Rendimientos'!$B$82)</f>
        <v>10756.302521008403</v>
      </c>
      <c r="H199" s="63">
        <f t="shared" si="35"/>
        <v>1936134.4537815126</v>
      </c>
      <c r="I199" s="63">
        <f>H199*(1+'02_Rendimientos'!$B$83+'02_Rendimientos'!$B$84)</f>
        <v>2420168.0672268905</v>
      </c>
      <c r="J199" s="56">
        <f>'05_Carta_Gantt'!E19</f>
        <v>46377</v>
      </c>
      <c r="K199" s="56">
        <f>'05_Carta_Gantt'!F19</f>
        <v>46394</v>
      </c>
      <c r="L199" s="52" t="s">
        <v>603</v>
      </c>
    </row>
    <row r="200" spans="1:12">
      <c r="A200" s="51" t="s">
        <v>604</v>
      </c>
      <c r="B200" s="51" t="s">
        <v>133</v>
      </c>
      <c r="C200" s="51" t="s">
        <v>605</v>
      </c>
      <c r="D200" s="51" t="s">
        <v>537</v>
      </c>
      <c r="E200" s="66">
        <v>65</v>
      </c>
      <c r="F200" s="62">
        <v>17800</v>
      </c>
      <c r="G200" s="64">
        <f>F200/(1+'02_Rendimientos'!$B$82)</f>
        <v>14957.983193277312</v>
      </c>
      <c r="H200" s="64">
        <f t="shared" si="35"/>
        <v>972268.90756302525</v>
      </c>
      <c r="I200" s="64">
        <f>H200*(1+'02_Rendimientos'!$B$83+'02_Rendimientos'!$B$84)</f>
        <v>1215336.1344537816</v>
      </c>
      <c r="J200" s="57">
        <f>'05_Carta_Gantt'!E19</f>
        <v>46377</v>
      </c>
      <c r="K200" s="57">
        <f>'05_Carta_Gantt'!F19</f>
        <v>46394</v>
      </c>
      <c r="L200" s="51" t="s">
        <v>606</v>
      </c>
    </row>
    <row r="201" spans="1:12">
      <c r="A201" s="52" t="s">
        <v>607</v>
      </c>
      <c r="B201" s="52" t="s">
        <v>131</v>
      </c>
      <c r="C201" s="52" t="s">
        <v>608</v>
      </c>
      <c r="D201" s="52" t="s">
        <v>537</v>
      </c>
      <c r="E201" s="65">
        <v>78.61</v>
      </c>
      <c r="F201" s="62">
        <v>34000</v>
      </c>
      <c r="G201" s="63">
        <f>F201/(1+'02_Rendimientos'!$B$82)</f>
        <v>28571.428571428572</v>
      </c>
      <c r="H201" s="63">
        <f t="shared" si="35"/>
        <v>2246000</v>
      </c>
      <c r="I201" s="63">
        <f>H201*(1+'02_Rendimientos'!$B$83+'02_Rendimientos'!$B$84)</f>
        <v>2807500</v>
      </c>
      <c r="J201" s="56">
        <f>'05_Carta_Gantt'!E17</f>
        <v>46377</v>
      </c>
      <c r="K201" s="56">
        <f>'05_Carta_Gantt'!F17</f>
        <v>46396</v>
      </c>
      <c r="L201" s="52" t="s">
        <v>609</v>
      </c>
    </row>
    <row r="202" spans="1:12">
      <c r="A202" s="51" t="s">
        <v>610</v>
      </c>
      <c r="B202" s="51" t="s">
        <v>132</v>
      </c>
      <c r="C202" s="51" t="s">
        <v>611</v>
      </c>
      <c r="D202" s="51" t="s">
        <v>537</v>
      </c>
      <c r="E202" s="66">
        <v>78.61</v>
      </c>
      <c r="F202" s="62">
        <v>2300</v>
      </c>
      <c r="G202" s="64">
        <f>F202/(1+'02_Rendimientos'!$B$82)</f>
        <v>1932.7731092436975</v>
      </c>
      <c r="H202" s="64">
        <f t="shared" si="35"/>
        <v>151935.29411764705</v>
      </c>
      <c r="I202" s="64">
        <f>H202*(1+'02_Rendimientos'!$B$83+'02_Rendimientos'!$B$84)</f>
        <v>189919.1176470588</v>
      </c>
      <c r="J202" s="57">
        <f>'05_Carta_Gantt'!E18</f>
        <v>46397</v>
      </c>
      <c r="K202" s="57">
        <f>'05_Carta_Gantt'!F18</f>
        <v>46408</v>
      </c>
      <c r="L202" s="51" t="s">
        <v>612</v>
      </c>
    </row>
    <row r="203" spans="1:12">
      <c r="A203" s="52" t="s">
        <v>613</v>
      </c>
      <c r="B203" s="52" t="s">
        <v>132</v>
      </c>
      <c r="C203" s="52" t="s">
        <v>614</v>
      </c>
      <c r="D203" s="52" t="s">
        <v>537</v>
      </c>
      <c r="E203" s="65">
        <v>78.61</v>
      </c>
      <c r="F203" s="62">
        <v>13200</v>
      </c>
      <c r="G203" s="63">
        <f>F203/(1+'02_Rendimientos'!$B$82)</f>
        <v>11092.436974789916</v>
      </c>
      <c r="H203" s="63">
        <f t="shared" si="35"/>
        <v>871976.4705882353</v>
      </c>
      <c r="I203" s="63">
        <f>H203*(1+'02_Rendimientos'!$B$83+'02_Rendimientos'!$B$84)</f>
        <v>1089970.5882352942</v>
      </c>
      <c r="J203" s="56">
        <f>'05_Carta_Gantt'!E18</f>
        <v>46397</v>
      </c>
      <c r="K203" s="56">
        <f>'05_Carta_Gantt'!F18</f>
        <v>46408</v>
      </c>
      <c r="L203" s="52" t="s">
        <v>615</v>
      </c>
    </row>
    <row r="204" spans="1:12">
      <c r="A204" s="51" t="s">
        <v>616</v>
      </c>
      <c r="B204" s="51" t="s">
        <v>132</v>
      </c>
      <c r="C204" s="51" t="s">
        <v>617</v>
      </c>
      <c r="D204" s="51" t="s">
        <v>537</v>
      </c>
      <c r="E204" s="66">
        <v>78.61</v>
      </c>
      <c r="F204" s="62">
        <v>14800</v>
      </c>
      <c r="G204" s="64">
        <f>F204/(1+'02_Rendimientos'!$B$82)</f>
        <v>12436.974789915967</v>
      </c>
      <c r="H204" s="64">
        <f t="shared" si="35"/>
        <v>977670.5882352941</v>
      </c>
      <c r="I204" s="64">
        <f>H204*(1+'02_Rendimientos'!$B$83+'02_Rendimientos'!$B$84)</f>
        <v>1222088.2352941176</v>
      </c>
      <c r="J204" s="57">
        <f>'05_Carta_Gantt'!E18</f>
        <v>46397</v>
      </c>
      <c r="K204" s="57">
        <f>'05_Carta_Gantt'!F18</f>
        <v>46408</v>
      </c>
      <c r="L204" s="51" t="s">
        <v>618</v>
      </c>
    </row>
    <row r="205" spans="1:12">
      <c r="A205" s="52" t="s">
        <v>619</v>
      </c>
      <c r="B205" s="52" t="s">
        <v>139</v>
      </c>
      <c r="C205" s="52" t="s">
        <v>620</v>
      </c>
      <c r="D205" s="52" t="s">
        <v>537</v>
      </c>
      <c r="E205" s="65">
        <v>236</v>
      </c>
      <c r="F205" s="62">
        <v>7400</v>
      </c>
      <c r="G205" s="63">
        <f>F205/(1+'02_Rendimientos'!$B$82)</f>
        <v>6218.4873949579833</v>
      </c>
      <c r="H205" s="63">
        <f t="shared" si="35"/>
        <v>1467563.0252100842</v>
      </c>
      <c r="I205" s="63">
        <f>H205*(1+'02_Rendimientos'!$B$83+'02_Rendimientos'!$B$84)</f>
        <v>1834453.7815126053</v>
      </c>
      <c r="J205" s="56">
        <f>'05_Carta_Gantt'!E25</f>
        <v>46423</v>
      </c>
      <c r="K205" s="56">
        <f>'05_Carta_Gantt'!F25</f>
        <v>46438</v>
      </c>
      <c r="L205" s="52" t="s">
        <v>621</v>
      </c>
    </row>
    <row r="206" spans="1:12">
      <c r="A206" s="51" t="s">
        <v>622</v>
      </c>
      <c r="B206" s="51" t="s">
        <v>140</v>
      </c>
      <c r="C206" s="51" t="s">
        <v>623</v>
      </c>
      <c r="D206" s="51" t="s">
        <v>537</v>
      </c>
      <c r="E206" s="66">
        <v>78.61</v>
      </c>
      <c r="F206" s="62">
        <v>7900</v>
      </c>
      <c r="G206" s="64">
        <f>F206/(1+'02_Rendimientos'!$B$82)</f>
        <v>6638.6554621848745</v>
      </c>
      <c r="H206" s="64">
        <f t="shared" si="35"/>
        <v>521864.70588235301</v>
      </c>
      <c r="I206" s="64">
        <f>H206*(1+'02_Rendimientos'!$B$83+'02_Rendimientos'!$B$84)</f>
        <v>652330.8823529412</v>
      </c>
      <c r="J206" s="57">
        <f>'05_Carta_Gantt'!E26</f>
        <v>46439</v>
      </c>
      <c r="K206" s="57">
        <f>'05_Carta_Gantt'!F26</f>
        <v>46450</v>
      </c>
      <c r="L206" s="51" t="s">
        <v>624</v>
      </c>
    </row>
    <row r="207" spans="1:12">
      <c r="A207" s="52" t="s">
        <v>625</v>
      </c>
      <c r="B207" s="52" t="s">
        <v>141</v>
      </c>
      <c r="C207" s="52" t="s">
        <v>626</v>
      </c>
      <c r="D207" s="52" t="s">
        <v>537</v>
      </c>
      <c r="E207" s="65">
        <v>85</v>
      </c>
      <c r="F207" s="62">
        <v>7400</v>
      </c>
      <c r="G207" s="63">
        <f>F207/(1+'02_Rendimientos'!$B$82)</f>
        <v>6218.4873949579833</v>
      </c>
      <c r="H207" s="63">
        <f t="shared" ref="H207:H238" si="36">E207*G207</f>
        <v>528571.42857142852</v>
      </c>
      <c r="I207" s="63">
        <f>H207*(1+'02_Rendimientos'!$B$83+'02_Rendimientos'!$B$84)</f>
        <v>660714.28571428568</v>
      </c>
      <c r="J207" s="56">
        <f>'05_Carta_Gantt'!E27</f>
        <v>46439</v>
      </c>
      <c r="K207" s="56">
        <f>'05_Carta_Gantt'!F27</f>
        <v>46448</v>
      </c>
      <c r="L207" s="52" t="s">
        <v>627</v>
      </c>
    </row>
    <row r="208" spans="1:12">
      <c r="A208" s="51" t="s">
        <v>628</v>
      </c>
      <c r="B208" s="51" t="s">
        <v>140</v>
      </c>
      <c r="C208" s="51" t="s">
        <v>629</v>
      </c>
      <c r="D208" s="51" t="s">
        <v>537</v>
      </c>
      <c r="E208" s="66">
        <v>34</v>
      </c>
      <c r="F208" s="62">
        <v>19500</v>
      </c>
      <c r="G208" s="64">
        <f>F208/(1+'02_Rendimientos'!$B$82)</f>
        <v>16386.55462184874</v>
      </c>
      <c r="H208" s="64">
        <f t="shared" si="36"/>
        <v>557142.85714285716</v>
      </c>
      <c r="I208" s="64">
        <f>H208*(1+'02_Rendimientos'!$B$83+'02_Rendimientos'!$B$84)</f>
        <v>696428.57142857148</v>
      </c>
      <c r="J208" s="57">
        <f>'05_Carta_Gantt'!E26</f>
        <v>46439</v>
      </c>
      <c r="K208" s="57">
        <f>'05_Carta_Gantt'!F26</f>
        <v>46450</v>
      </c>
      <c r="L208" s="51" t="s">
        <v>630</v>
      </c>
    </row>
    <row r="209" spans="1:12">
      <c r="A209" s="52" t="s">
        <v>631</v>
      </c>
      <c r="B209" s="52" t="s">
        <v>140</v>
      </c>
      <c r="C209" s="52" t="s">
        <v>632</v>
      </c>
      <c r="D209" s="52" t="s">
        <v>537</v>
      </c>
      <c r="E209" s="65">
        <v>50</v>
      </c>
      <c r="F209" s="62">
        <v>16800</v>
      </c>
      <c r="G209" s="63">
        <f>F209/(1+'02_Rendimientos'!$B$82)</f>
        <v>14117.64705882353</v>
      </c>
      <c r="H209" s="63">
        <f t="shared" si="36"/>
        <v>705882.3529411765</v>
      </c>
      <c r="I209" s="63">
        <f>H209*(1+'02_Rendimientos'!$B$83+'02_Rendimientos'!$B$84)</f>
        <v>882352.9411764706</v>
      </c>
      <c r="J209" s="56">
        <f>'05_Carta_Gantt'!E26</f>
        <v>46439</v>
      </c>
      <c r="K209" s="56">
        <f>'05_Carta_Gantt'!F26</f>
        <v>46450</v>
      </c>
      <c r="L209" s="52" t="s">
        <v>633</v>
      </c>
    </row>
    <row r="210" spans="1:12">
      <c r="A210" s="51" t="s">
        <v>634</v>
      </c>
      <c r="B210" s="51" t="s">
        <v>132</v>
      </c>
      <c r="C210" s="51" t="s">
        <v>635</v>
      </c>
      <c r="D210" s="51" t="s">
        <v>541</v>
      </c>
      <c r="E210" s="66">
        <v>25</v>
      </c>
      <c r="F210" s="62">
        <v>12500</v>
      </c>
      <c r="G210" s="64">
        <f>F210/(1+'02_Rendimientos'!$B$82)</f>
        <v>10504.20168067227</v>
      </c>
      <c r="H210" s="64">
        <f t="shared" si="36"/>
        <v>262605.04201680672</v>
      </c>
      <c r="I210" s="64">
        <f>H210*(1+'02_Rendimientos'!$B$83+'02_Rendimientos'!$B$84)</f>
        <v>328256.30252100842</v>
      </c>
      <c r="J210" s="57">
        <f>'05_Carta_Gantt'!E18</f>
        <v>46397</v>
      </c>
      <c r="K210" s="57">
        <f>'05_Carta_Gantt'!F18</f>
        <v>46408</v>
      </c>
      <c r="L210" s="51" t="s">
        <v>636</v>
      </c>
    </row>
    <row r="211" spans="1:12">
      <c r="A211" s="52" t="s">
        <v>637</v>
      </c>
      <c r="B211" s="52" t="s">
        <v>132</v>
      </c>
      <c r="C211" s="52" t="s">
        <v>638</v>
      </c>
      <c r="D211" s="52" t="s">
        <v>541</v>
      </c>
      <c r="E211" s="65">
        <v>45</v>
      </c>
      <c r="F211" s="62">
        <v>17800</v>
      </c>
      <c r="G211" s="63">
        <f>F211/(1+'02_Rendimientos'!$B$82)</f>
        <v>14957.983193277312</v>
      </c>
      <c r="H211" s="63">
        <f t="shared" si="36"/>
        <v>673109.24369747902</v>
      </c>
      <c r="I211" s="63">
        <f>H211*(1+'02_Rendimientos'!$B$83+'02_Rendimientos'!$B$84)</f>
        <v>841386.55462184874</v>
      </c>
      <c r="J211" s="56">
        <f>'05_Carta_Gantt'!E18</f>
        <v>46397</v>
      </c>
      <c r="K211" s="56">
        <f>'05_Carta_Gantt'!F18</f>
        <v>46408</v>
      </c>
      <c r="L211" s="52" t="s">
        <v>639</v>
      </c>
    </row>
    <row r="212" spans="1:12">
      <c r="A212" s="51" t="s">
        <v>640</v>
      </c>
      <c r="B212" s="51" t="s">
        <v>132</v>
      </c>
      <c r="C212" s="51" t="s">
        <v>641</v>
      </c>
      <c r="D212" s="51" t="s">
        <v>541</v>
      </c>
      <c r="E212" s="66">
        <v>24</v>
      </c>
      <c r="F212" s="62">
        <v>13900</v>
      </c>
      <c r="G212" s="64">
        <f>F212/(1+'02_Rendimientos'!$B$82)</f>
        <v>11680.672268907563</v>
      </c>
      <c r="H212" s="64">
        <f t="shared" si="36"/>
        <v>280336.13445378153</v>
      </c>
      <c r="I212" s="64">
        <f>H212*(1+'02_Rendimientos'!$B$83+'02_Rendimientos'!$B$84)</f>
        <v>350420.16806722688</v>
      </c>
      <c r="J212" s="57">
        <f>'05_Carta_Gantt'!E18</f>
        <v>46397</v>
      </c>
      <c r="K212" s="57">
        <f>'05_Carta_Gantt'!F18</f>
        <v>46408</v>
      </c>
      <c r="L212" s="51" t="s">
        <v>642</v>
      </c>
    </row>
    <row r="213" spans="1:12">
      <c r="A213" s="52" t="s">
        <v>643</v>
      </c>
      <c r="B213" s="52" t="s">
        <v>132</v>
      </c>
      <c r="C213" s="52" t="s">
        <v>644</v>
      </c>
      <c r="D213" s="52" t="s">
        <v>541</v>
      </c>
      <c r="E213" s="65">
        <v>6</v>
      </c>
      <c r="F213" s="62">
        <v>16500</v>
      </c>
      <c r="G213" s="63">
        <f>F213/(1+'02_Rendimientos'!$B$82)</f>
        <v>13865.546218487396</v>
      </c>
      <c r="H213" s="63">
        <f t="shared" si="36"/>
        <v>83193.277310924372</v>
      </c>
      <c r="I213" s="63">
        <f>H213*(1+'02_Rendimientos'!$B$83+'02_Rendimientos'!$B$84)</f>
        <v>103991.59663865546</v>
      </c>
      <c r="J213" s="56">
        <f>'05_Carta_Gantt'!E18</f>
        <v>46397</v>
      </c>
      <c r="K213" s="56">
        <f>'05_Carta_Gantt'!F18</f>
        <v>46408</v>
      </c>
      <c r="L213" s="52" t="s">
        <v>645</v>
      </c>
    </row>
    <row r="214" spans="1:12">
      <c r="A214" s="51" t="s">
        <v>646</v>
      </c>
      <c r="B214" s="51" t="s">
        <v>139</v>
      </c>
      <c r="C214" s="51" t="s">
        <v>647</v>
      </c>
      <c r="D214" s="51" t="s">
        <v>537</v>
      </c>
      <c r="E214" s="66">
        <v>70</v>
      </c>
      <c r="F214" s="62">
        <v>27800</v>
      </c>
      <c r="G214" s="64">
        <f>F214/(1+'02_Rendimientos'!$B$82)</f>
        <v>23361.344537815126</v>
      </c>
      <c r="H214" s="64">
        <f t="shared" si="36"/>
        <v>1635294.1176470588</v>
      </c>
      <c r="I214" s="64">
        <f>H214*(1+'02_Rendimientos'!$B$83+'02_Rendimientos'!$B$84)</f>
        <v>2044117.6470588236</v>
      </c>
      <c r="J214" s="57">
        <f>'05_Carta_Gantt'!E25</f>
        <v>46423</v>
      </c>
      <c r="K214" s="57">
        <f>'05_Carta_Gantt'!F25</f>
        <v>46438</v>
      </c>
      <c r="L214" s="51" t="s">
        <v>648</v>
      </c>
    </row>
    <row r="215" spans="1:12">
      <c r="A215" s="52" t="s">
        <v>649</v>
      </c>
      <c r="B215" s="52" t="s">
        <v>141</v>
      </c>
      <c r="C215" s="52" t="s">
        <v>650</v>
      </c>
      <c r="D215" s="52" t="s">
        <v>537</v>
      </c>
      <c r="E215" s="65">
        <v>84</v>
      </c>
      <c r="F215" s="62">
        <v>26500</v>
      </c>
      <c r="G215" s="63">
        <f>F215/(1+'02_Rendimientos'!$B$82)</f>
        <v>22268.907563025212</v>
      </c>
      <c r="H215" s="63">
        <f t="shared" si="36"/>
        <v>1870588.2352941178</v>
      </c>
      <c r="I215" s="63">
        <f>H215*(1+'02_Rendimientos'!$B$83+'02_Rendimientos'!$B$84)</f>
        <v>2338235.2941176472</v>
      </c>
      <c r="J215" s="56">
        <f>'05_Carta_Gantt'!E27</f>
        <v>46439</v>
      </c>
      <c r="K215" s="56">
        <f>'05_Carta_Gantt'!F27</f>
        <v>46448</v>
      </c>
      <c r="L215" s="52" t="s">
        <v>651</v>
      </c>
    </row>
    <row r="216" spans="1:12">
      <c r="A216" s="51" t="s">
        <v>652</v>
      </c>
      <c r="B216" s="51" t="s">
        <v>142</v>
      </c>
      <c r="C216" s="51" t="s">
        <v>653</v>
      </c>
      <c r="D216" s="51" t="s">
        <v>537</v>
      </c>
      <c r="E216" s="66">
        <v>35</v>
      </c>
      <c r="F216" s="62">
        <v>11500</v>
      </c>
      <c r="G216" s="64">
        <f>F216/(1+'02_Rendimientos'!$B$82)</f>
        <v>9663.865546218487</v>
      </c>
      <c r="H216" s="64">
        <f t="shared" si="36"/>
        <v>338235.29411764705</v>
      </c>
      <c r="I216" s="64">
        <f>H216*(1+'02_Rendimientos'!$B$83+'02_Rendimientos'!$B$84)</f>
        <v>422794.1176470588</v>
      </c>
      <c r="J216" s="57">
        <f>'05_Carta_Gantt'!E28</f>
        <v>46451</v>
      </c>
      <c r="K216" s="57">
        <f>'05_Carta_Gantt'!F28</f>
        <v>46470</v>
      </c>
      <c r="L216" s="51" t="s">
        <v>654</v>
      </c>
    </row>
    <row r="217" spans="1:12">
      <c r="A217" s="52" t="s">
        <v>655</v>
      </c>
      <c r="B217" s="52" t="s">
        <v>142</v>
      </c>
      <c r="C217" s="52" t="s">
        <v>656</v>
      </c>
      <c r="D217" s="52" t="s">
        <v>537</v>
      </c>
      <c r="E217" s="65">
        <v>250</v>
      </c>
      <c r="F217" s="62">
        <v>7800</v>
      </c>
      <c r="G217" s="63">
        <f>F217/(1+'02_Rendimientos'!$B$82)</f>
        <v>6554.6218487394963</v>
      </c>
      <c r="H217" s="63">
        <f t="shared" si="36"/>
        <v>1638655.4621848741</v>
      </c>
      <c r="I217" s="63">
        <f>H217*(1+'02_Rendimientos'!$B$83+'02_Rendimientos'!$B$84)</f>
        <v>2048319.3277310927</v>
      </c>
      <c r="J217" s="56">
        <f>'05_Carta_Gantt'!E28</f>
        <v>46451</v>
      </c>
      <c r="K217" s="56">
        <f>'05_Carta_Gantt'!F28</f>
        <v>46470</v>
      </c>
      <c r="L217" s="52" t="s">
        <v>657</v>
      </c>
    </row>
    <row r="218" spans="1:12">
      <c r="A218" s="51" t="s">
        <v>658</v>
      </c>
      <c r="B218" s="51" t="s">
        <v>143</v>
      </c>
      <c r="C218" s="51" t="s">
        <v>659</v>
      </c>
      <c r="D218" s="51" t="s">
        <v>527</v>
      </c>
      <c r="E218" s="66">
        <v>1</v>
      </c>
      <c r="F218" s="62">
        <v>245000</v>
      </c>
      <c r="G218" s="64">
        <f>F218/(1+'02_Rendimientos'!$B$82)</f>
        <v>205882.35294117648</v>
      </c>
      <c r="H218" s="64">
        <f t="shared" si="36"/>
        <v>205882.35294117648</v>
      </c>
      <c r="I218" s="64">
        <f>H218*(1+'02_Rendimientos'!$B$83+'02_Rendimientos'!$B$84)</f>
        <v>257352.9411764706</v>
      </c>
      <c r="J218" s="57">
        <f>'05_Carta_Gantt'!E29</f>
        <v>46409</v>
      </c>
      <c r="K218" s="57">
        <f>'05_Carta_Gantt'!F29</f>
        <v>46424</v>
      </c>
      <c r="L218" s="51" t="s">
        <v>660</v>
      </c>
    </row>
    <row r="219" spans="1:12">
      <c r="A219" s="52" t="s">
        <v>661</v>
      </c>
      <c r="B219" s="52" t="s">
        <v>143</v>
      </c>
      <c r="C219" s="52" t="s">
        <v>662</v>
      </c>
      <c r="D219" s="52" t="s">
        <v>527</v>
      </c>
      <c r="E219" s="65">
        <v>2</v>
      </c>
      <c r="F219" s="62">
        <v>195000</v>
      </c>
      <c r="G219" s="63">
        <f>F219/(1+'02_Rendimientos'!$B$82)</f>
        <v>163865.5462184874</v>
      </c>
      <c r="H219" s="63">
        <f t="shared" si="36"/>
        <v>327731.09243697481</v>
      </c>
      <c r="I219" s="63">
        <f>H219*(1+'02_Rendimientos'!$B$83+'02_Rendimientos'!$B$84)</f>
        <v>409663.86554621853</v>
      </c>
      <c r="J219" s="56">
        <f>'05_Carta_Gantt'!E29</f>
        <v>46409</v>
      </c>
      <c r="K219" s="56">
        <f>'05_Carta_Gantt'!F29</f>
        <v>46424</v>
      </c>
      <c r="L219" s="52" t="s">
        <v>663</v>
      </c>
    </row>
    <row r="220" spans="1:12">
      <c r="A220" s="51" t="s">
        <v>664</v>
      </c>
      <c r="B220" s="51" t="s">
        <v>143</v>
      </c>
      <c r="C220" s="51" t="s">
        <v>665</v>
      </c>
      <c r="D220" s="51" t="s">
        <v>527</v>
      </c>
      <c r="E220" s="66">
        <v>3</v>
      </c>
      <c r="F220" s="62">
        <v>175000</v>
      </c>
      <c r="G220" s="64">
        <f>F220/(1+'02_Rendimientos'!$B$82)</f>
        <v>147058.82352941178</v>
      </c>
      <c r="H220" s="64">
        <f t="shared" si="36"/>
        <v>441176.4705882353</v>
      </c>
      <c r="I220" s="64">
        <f>H220*(1+'02_Rendimientos'!$B$83+'02_Rendimientos'!$B$84)</f>
        <v>551470.5882352941</v>
      </c>
      <c r="J220" s="57">
        <f>'05_Carta_Gantt'!E29</f>
        <v>46409</v>
      </c>
      <c r="K220" s="57">
        <f>'05_Carta_Gantt'!F29</f>
        <v>46424</v>
      </c>
      <c r="L220" s="51" t="s">
        <v>666</v>
      </c>
    </row>
    <row r="221" spans="1:12">
      <c r="A221" s="52" t="s">
        <v>667</v>
      </c>
      <c r="B221" s="52" t="s">
        <v>143</v>
      </c>
      <c r="C221" s="52" t="s">
        <v>668</v>
      </c>
      <c r="D221" s="52" t="s">
        <v>527</v>
      </c>
      <c r="E221" s="65">
        <v>1</v>
      </c>
      <c r="F221" s="62">
        <v>265000</v>
      </c>
      <c r="G221" s="63">
        <f>F221/(1+'02_Rendimientos'!$B$82)</f>
        <v>222689.0756302521</v>
      </c>
      <c r="H221" s="63">
        <f t="shared" si="36"/>
        <v>222689.0756302521</v>
      </c>
      <c r="I221" s="63">
        <f>H221*(1+'02_Rendimientos'!$B$83+'02_Rendimientos'!$B$84)</f>
        <v>278361.34453781514</v>
      </c>
      <c r="J221" s="56">
        <f>'05_Carta_Gantt'!E29</f>
        <v>46409</v>
      </c>
      <c r="K221" s="56">
        <f>'05_Carta_Gantt'!F29</f>
        <v>46424</v>
      </c>
      <c r="L221" s="52" t="s">
        <v>669</v>
      </c>
    </row>
    <row r="222" spans="1:12">
      <c r="A222" s="51" t="s">
        <v>670</v>
      </c>
      <c r="B222" s="51" t="s">
        <v>143</v>
      </c>
      <c r="C222" s="51" t="s">
        <v>671</v>
      </c>
      <c r="D222" s="51" t="s">
        <v>541</v>
      </c>
      <c r="E222" s="66">
        <v>6</v>
      </c>
      <c r="F222" s="62">
        <v>12500</v>
      </c>
      <c r="G222" s="64">
        <f>F222/(1+'02_Rendimientos'!$B$82)</f>
        <v>10504.20168067227</v>
      </c>
      <c r="H222" s="64">
        <f t="shared" si="36"/>
        <v>63025.210084033621</v>
      </c>
      <c r="I222" s="64">
        <f>H222*(1+'02_Rendimientos'!$B$83+'02_Rendimientos'!$B$84)</f>
        <v>78781.512605042022</v>
      </c>
      <c r="J222" s="57">
        <f>'05_Carta_Gantt'!E29</f>
        <v>46409</v>
      </c>
      <c r="K222" s="57">
        <f>'05_Carta_Gantt'!F29</f>
        <v>46424</v>
      </c>
      <c r="L222" s="51" t="s">
        <v>672</v>
      </c>
    </row>
    <row r="223" spans="1:12">
      <c r="A223" s="52" t="s">
        <v>673</v>
      </c>
      <c r="B223" s="52" t="s">
        <v>143</v>
      </c>
      <c r="C223" s="52" t="s">
        <v>674</v>
      </c>
      <c r="D223" s="52" t="s">
        <v>541</v>
      </c>
      <c r="E223" s="65">
        <v>10</v>
      </c>
      <c r="F223" s="62">
        <v>12500</v>
      </c>
      <c r="G223" s="63">
        <f>F223/(1+'02_Rendimientos'!$B$82)</f>
        <v>10504.20168067227</v>
      </c>
      <c r="H223" s="63">
        <f t="shared" si="36"/>
        <v>105042.01680672269</v>
      </c>
      <c r="I223" s="63">
        <f>H223*(1+'02_Rendimientos'!$B$83+'02_Rendimientos'!$B$84)</f>
        <v>131302.52100840336</v>
      </c>
      <c r="J223" s="56">
        <f>'05_Carta_Gantt'!E29</f>
        <v>46409</v>
      </c>
      <c r="K223" s="56">
        <f>'05_Carta_Gantt'!F29</f>
        <v>46424</v>
      </c>
      <c r="L223" s="52" t="s">
        <v>675</v>
      </c>
    </row>
    <row r="224" spans="1:12">
      <c r="A224" s="51" t="s">
        <v>676</v>
      </c>
      <c r="B224" s="51" t="s">
        <v>143</v>
      </c>
      <c r="C224" s="51" t="s">
        <v>677</v>
      </c>
      <c r="D224" s="51" t="s">
        <v>541</v>
      </c>
      <c r="E224" s="66">
        <v>15</v>
      </c>
      <c r="F224" s="62">
        <v>12500</v>
      </c>
      <c r="G224" s="64">
        <f>F224/(1+'02_Rendimientos'!$B$82)</f>
        <v>10504.20168067227</v>
      </c>
      <c r="H224" s="64">
        <f t="shared" si="36"/>
        <v>157563.02521008404</v>
      </c>
      <c r="I224" s="64">
        <f>H224*(1+'02_Rendimientos'!$B$83+'02_Rendimientos'!$B$84)</f>
        <v>196953.78151260506</v>
      </c>
      <c r="J224" s="57">
        <f>'05_Carta_Gantt'!E29</f>
        <v>46409</v>
      </c>
      <c r="K224" s="57">
        <f>'05_Carta_Gantt'!F29</f>
        <v>46424</v>
      </c>
      <c r="L224" s="51" t="s">
        <v>678</v>
      </c>
    </row>
    <row r="225" spans="1:12">
      <c r="A225" s="52" t="s">
        <v>679</v>
      </c>
      <c r="B225" s="52" t="s">
        <v>143</v>
      </c>
      <c r="C225" s="52" t="s">
        <v>680</v>
      </c>
      <c r="D225" s="52" t="s">
        <v>541</v>
      </c>
      <c r="E225" s="65">
        <v>5</v>
      </c>
      <c r="F225" s="62">
        <v>12500</v>
      </c>
      <c r="G225" s="63">
        <f>F225/(1+'02_Rendimientos'!$B$82)</f>
        <v>10504.20168067227</v>
      </c>
      <c r="H225" s="63">
        <f t="shared" si="36"/>
        <v>52521.008403361346</v>
      </c>
      <c r="I225" s="63">
        <f>H225*(1+'02_Rendimientos'!$B$83+'02_Rendimientos'!$B$84)</f>
        <v>65651.26050420168</v>
      </c>
      <c r="J225" s="56">
        <f>'05_Carta_Gantt'!E29</f>
        <v>46409</v>
      </c>
      <c r="K225" s="56">
        <f>'05_Carta_Gantt'!F29</f>
        <v>46424</v>
      </c>
      <c r="L225" s="52" t="s">
        <v>681</v>
      </c>
    </row>
    <row r="226" spans="1:12">
      <c r="A226" s="51" t="s">
        <v>682</v>
      </c>
      <c r="B226" s="51" t="s">
        <v>143</v>
      </c>
      <c r="C226" s="51" t="s">
        <v>683</v>
      </c>
      <c r="D226" s="51" t="s">
        <v>527</v>
      </c>
      <c r="E226" s="66">
        <v>28</v>
      </c>
      <c r="F226" s="62">
        <v>4800</v>
      </c>
      <c r="G226" s="64">
        <f>F226/(1+'02_Rendimientos'!$B$82)</f>
        <v>4033.6134453781515</v>
      </c>
      <c r="H226" s="64">
        <f t="shared" si="36"/>
        <v>112941.17647058824</v>
      </c>
      <c r="I226" s="64">
        <f>H226*(1+'02_Rendimientos'!$B$83+'02_Rendimientos'!$B$84)</f>
        <v>141176.4705882353</v>
      </c>
      <c r="J226" s="57">
        <f>'05_Carta_Gantt'!E29</f>
        <v>46409</v>
      </c>
      <c r="K226" s="57">
        <f>'05_Carta_Gantt'!F29</f>
        <v>46424</v>
      </c>
      <c r="L226" s="51" t="s">
        <v>684</v>
      </c>
    </row>
    <row r="227" spans="1:12">
      <c r="A227" s="52" t="s">
        <v>685</v>
      </c>
      <c r="B227" s="52" t="s">
        <v>143</v>
      </c>
      <c r="C227" s="52" t="s">
        <v>686</v>
      </c>
      <c r="D227" s="52" t="s">
        <v>527</v>
      </c>
      <c r="E227" s="65">
        <v>8</v>
      </c>
      <c r="F227" s="62">
        <v>3800</v>
      </c>
      <c r="G227" s="63">
        <f>F227/(1+'02_Rendimientos'!$B$82)</f>
        <v>3193.2773109243699</v>
      </c>
      <c r="H227" s="63">
        <f t="shared" si="36"/>
        <v>25546.218487394959</v>
      </c>
      <c r="I227" s="63">
        <f>H227*(1+'02_Rendimientos'!$B$83+'02_Rendimientos'!$B$84)</f>
        <v>31932.773109243699</v>
      </c>
      <c r="J227" s="56">
        <f>'05_Carta_Gantt'!E29</f>
        <v>46409</v>
      </c>
      <c r="K227" s="56">
        <f>'05_Carta_Gantt'!F29</f>
        <v>46424</v>
      </c>
      <c r="L227" s="52" t="s">
        <v>687</v>
      </c>
    </row>
    <row r="228" spans="1:12">
      <c r="A228" s="51" t="s">
        <v>688</v>
      </c>
      <c r="B228" s="51" t="s">
        <v>143</v>
      </c>
      <c r="C228" s="51" t="s">
        <v>689</v>
      </c>
      <c r="D228" s="51" t="s">
        <v>527</v>
      </c>
      <c r="E228" s="66">
        <v>7</v>
      </c>
      <c r="F228" s="62">
        <v>28500</v>
      </c>
      <c r="G228" s="64">
        <f>F228/(1+'02_Rendimientos'!$B$82)</f>
        <v>23949.579831932773</v>
      </c>
      <c r="H228" s="64">
        <f t="shared" si="36"/>
        <v>167647.0588235294</v>
      </c>
      <c r="I228" s="64">
        <f>H228*(1+'02_Rendimientos'!$B$83+'02_Rendimientos'!$B$84)</f>
        <v>209558.82352941175</v>
      </c>
      <c r="J228" s="57">
        <f>'05_Carta_Gantt'!E29</f>
        <v>46409</v>
      </c>
      <c r="K228" s="57">
        <f>'05_Carta_Gantt'!F29</f>
        <v>46424</v>
      </c>
      <c r="L228" s="51" t="s">
        <v>690</v>
      </c>
    </row>
    <row r="229" spans="1:12">
      <c r="A229" s="52" t="s">
        <v>691</v>
      </c>
      <c r="B229" s="52" t="s">
        <v>143</v>
      </c>
      <c r="C229" s="52" t="s">
        <v>692</v>
      </c>
      <c r="D229" s="52" t="s">
        <v>527</v>
      </c>
      <c r="E229" s="65">
        <v>2</v>
      </c>
      <c r="F229" s="62">
        <v>7500</v>
      </c>
      <c r="G229" s="63">
        <f>F229/(1+'02_Rendimientos'!$B$82)</f>
        <v>6302.5210084033615</v>
      </c>
      <c r="H229" s="63">
        <f t="shared" si="36"/>
        <v>12605.042016806723</v>
      </c>
      <c r="I229" s="63">
        <f>H229*(1+'02_Rendimientos'!$B$83+'02_Rendimientos'!$B$84)</f>
        <v>15756.302521008403</v>
      </c>
      <c r="J229" s="56">
        <f>'05_Carta_Gantt'!E29</f>
        <v>46409</v>
      </c>
      <c r="K229" s="56">
        <f>'05_Carta_Gantt'!F29</f>
        <v>46424</v>
      </c>
      <c r="L229" s="52" t="s">
        <v>693</v>
      </c>
    </row>
    <row r="230" spans="1:12">
      <c r="A230" s="51" t="s">
        <v>694</v>
      </c>
      <c r="B230" s="51" t="s">
        <v>143</v>
      </c>
      <c r="C230" s="51" t="s">
        <v>695</v>
      </c>
      <c r="D230" s="51" t="s">
        <v>537</v>
      </c>
      <c r="E230" s="66">
        <v>15</v>
      </c>
      <c r="F230" s="62">
        <v>145000</v>
      </c>
      <c r="G230" s="64">
        <f>F230/(1+'02_Rendimientos'!$B$82)</f>
        <v>121848.73949579832</v>
      </c>
      <c r="H230" s="64">
        <f t="shared" si="36"/>
        <v>1827731.0924369749</v>
      </c>
      <c r="I230" s="64">
        <f>H230*(1+'02_Rendimientos'!$B$83+'02_Rendimientos'!$B$84)</f>
        <v>2284663.8655462186</v>
      </c>
      <c r="J230" s="57">
        <f>'05_Carta_Gantt'!E29</f>
        <v>46409</v>
      </c>
      <c r="K230" s="57">
        <f>'05_Carta_Gantt'!F29</f>
        <v>46424</v>
      </c>
      <c r="L230" s="51" t="s">
        <v>696</v>
      </c>
    </row>
    <row r="231" spans="1:12">
      <c r="A231" s="52" t="s">
        <v>697</v>
      </c>
      <c r="B231" s="52" t="s">
        <v>143</v>
      </c>
      <c r="C231" s="52" t="s">
        <v>698</v>
      </c>
      <c r="D231" s="52" t="s">
        <v>527</v>
      </c>
      <c r="E231" s="65">
        <v>1</v>
      </c>
      <c r="F231" s="62">
        <v>125000</v>
      </c>
      <c r="G231" s="63">
        <f>F231/(1+'02_Rendimientos'!$B$82)</f>
        <v>105042.01680672269</v>
      </c>
      <c r="H231" s="63">
        <f t="shared" si="36"/>
        <v>105042.01680672269</v>
      </c>
      <c r="I231" s="63">
        <f>H231*(1+'02_Rendimientos'!$B$83+'02_Rendimientos'!$B$84)</f>
        <v>131302.52100840336</v>
      </c>
      <c r="J231" s="56">
        <f>'05_Carta_Gantt'!E29</f>
        <v>46409</v>
      </c>
      <c r="K231" s="56">
        <f>'05_Carta_Gantt'!F29</f>
        <v>46424</v>
      </c>
      <c r="L231" s="52" t="s">
        <v>699</v>
      </c>
    </row>
    <row r="232" spans="1:12">
      <c r="A232" s="51" t="s">
        <v>700</v>
      </c>
      <c r="B232" s="51" t="s">
        <v>143</v>
      </c>
      <c r="C232" s="51" t="s">
        <v>701</v>
      </c>
      <c r="D232" s="51" t="s">
        <v>537</v>
      </c>
      <c r="E232" s="66">
        <v>15</v>
      </c>
      <c r="F232" s="62">
        <v>97000</v>
      </c>
      <c r="G232" s="64">
        <f>F232/(1+'02_Rendimientos'!$B$82)</f>
        <v>81512.605042016818</v>
      </c>
      <c r="H232" s="64">
        <f t="shared" si="36"/>
        <v>1222689.0756302522</v>
      </c>
      <c r="I232" s="64">
        <f>H232*(1+'02_Rendimientos'!$B$83+'02_Rendimientos'!$B$84)</f>
        <v>1528361.3445378153</v>
      </c>
      <c r="J232" s="57">
        <f>'05_Carta_Gantt'!E29</f>
        <v>46409</v>
      </c>
      <c r="K232" s="57">
        <f>'05_Carta_Gantt'!F29</f>
        <v>46424</v>
      </c>
      <c r="L232" s="51" t="s">
        <v>702</v>
      </c>
    </row>
    <row r="233" spans="1:12">
      <c r="A233" s="52" t="s">
        <v>703</v>
      </c>
      <c r="B233" s="52" t="s">
        <v>140</v>
      </c>
      <c r="C233" s="52" t="s">
        <v>704</v>
      </c>
      <c r="D233" s="52" t="s">
        <v>541</v>
      </c>
      <c r="E233" s="65">
        <v>78.3</v>
      </c>
      <c r="F233" s="62">
        <v>5200</v>
      </c>
      <c r="G233" s="63">
        <f>F233/(1+'02_Rendimientos'!$B$82)</f>
        <v>4369.7478991596645</v>
      </c>
      <c r="H233" s="63">
        <f t="shared" si="36"/>
        <v>342151.26050420169</v>
      </c>
      <c r="I233" s="63">
        <f>H233*(1+'02_Rendimientos'!$B$83+'02_Rendimientos'!$B$84)</f>
        <v>427689.07563025213</v>
      </c>
      <c r="J233" s="56">
        <f>'05_Carta_Gantt'!E26</f>
        <v>46439</v>
      </c>
      <c r="K233" s="56">
        <f>'05_Carta_Gantt'!F26</f>
        <v>46450</v>
      </c>
      <c r="L233" s="52" t="s">
        <v>705</v>
      </c>
    </row>
    <row r="234" spans="1:12">
      <c r="A234" s="51" t="s">
        <v>706</v>
      </c>
      <c r="B234" s="51" t="s">
        <v>134</v>
      </c>
      <c r="C234" s="51" t="s">
        <v>707</v>
      </c>
      <c r="D234" s="51" t="s">
        <v>527</v>
      </c>
      <c r="E234" s="66">
        <v>1</v>
      </c>
      <c r="F234" s="62">
        <v>68000</v>
      </c>
      <c r="G234" s="64">
        <f>F234/(1+'02_Rendimientos'!$B$82)</f>
        <v>57142.857142857145</v>
      </c>
      <c r="H234" s="64">
        <f t="shared" si="36"/>
        <v>57142.857142857145</v>
      </c>
      <c r="I234" s="64">
        <f>H234*(1+'02_Rendimientos'!$B$83+'02_Rendimientos'!$B$84)</f>
        <v>71428.571428571435</v>
      </c>
      <c r="J234" s="57">
        <f>'05_Carta_Gantt'!E20</f>
        <v>46409</v>
      </c>
      <c r="K234" s="57">
        <f>'05_Carta_Gantt'!F20</f>
        <v>46422</v>
      </c>
      <c r="L234" s="51" t="s">
        <v>708</v>
      </c>
    </row>
    <row r="235" spans="1:12">
      <c r="A235" s="52" t="s">
        <v>709</v>
      </c>
      <c r="B235" s="52" t="s">
        <v>134</v>
      </c>
      <c r="C235" s="52" t="s">
        <v>710</v>
      </c>
      <c r="D235" s="52" t="s">
        <v>541</v>
      </c>
      <c r="E235" s="65">
        <v>23</v>
      </c>
      <c r="F235" s="62">
        <v>9200</v>
      </c>
      <c r="G235" s="63">
        <f>F235/(1+'02_Rendimientos'!$B$82)</f>
        <v>7731.09243697479</v>
      </c>
      <c r="H235" s="63">
        <f t="shared" si="36"/>
        <v>177815.12605042016</v>
      </c>
      <c r="I235" s="63">
        <f>H235*(1+'02_Rendimientos'!$B$83+'02_Rendimientos'!$B$84)</f>
        <v>222268.90756302519</v>
      </c>
      <c r="J235" s="56">
        <f>'05_Carta_Gantt'!E20</f>
        <v>46409</v>
      </c>
      <c r="K235" s="56">
        <f>'05_Carta_Gantt'!F20</f>
        <v>46422</v>
      </c>
      <c r="L235" s="52" t="s">
        <v>711</v>
      </c>
    </row>
    <row r="236" spans="1:12">
      <c r="A236" s="51" t="s">
        <v>712</v>
      </c>
      <c r="B236" s="51" t="s">
        <v>134</v>
      </c>
      <c r="C236" s="51" t="s">
        <v>713</v>
      </c>
      <c r="D236" s="51" t="s">
        <v>527</v>
      </c>
      <c r="E236" s="66">
        <v>1</v>
      </c>
      <c r="F236" s="62">
        <v>180000</v>
      </c>
      <c r="G236" s="64">
        <f>F236/(1+'02_Rendimientos'!$B$82)</f>
        <v>151260.50420168068</v>
      </c>
      <c r="H236" s="64">
        <f t="shared" si="36"/>
        <v>151260.50420168068</v>
      </c>
      <c r="I236" s="64">
        <f>H236*(1+'02_Rendimientos'!$B$83+'02_Rendimientos'!$B$84)</f>
        <v>189075.63025210085</v>
      </c>
      <c r="J236" s="57">
        <f>'05_Carta_Gantt'!E20</f>
        <v>46409</v>
      </c>
      <c r="K236" s="57">
        <f>'05_Carta_Gantt'!F20</f>
        <v>46422</v>
      </c>
      <c r="L236" s="51" t="s">
        <v>714</v>
      </c>
    </row>
    <row r="237" spans="1:12">
      <c r="A237" s="52" t="s">
        <v>715</v>
      </c>
      <c r="B237" s="52" t="s">
        <v>134</v>
      </c>
      <c r="C237" s="52" t="s">
        <v>716</v>
      </c>
      <c r="D237" s="52" t="s">
        <v>527</v>
      </c>
      <c r="E237" s="65">
        <v>1</v>
      </c>
      <c r="F237" s="62">
        <v>28500</v>
      </c>
      <c r="G237" s="63">
        <f>F237/(1+'02_Rendimientos'!$B$82)</f>
        <v>23949.579831932773</v>
      </c>
      <c r="H237" s="63">
        <f t="shared" si="36"/>
        <v>23949.579831932773</v>
      </c>
      <c r="I237" s="63">
        <f>H237*(1+'02_Rendimientos'!$B$83+'02_Rendimientos'!$B$84)</f>
        <v>29936.974789915967</v>
      </c>
      <c r="J237" s="56">
        <f>'05_Carta_Gantt'!E20</f>
        <v>46409</v>
      </c>
      <c r="K237" s="56">
        <f>'05_Carta_Gantt'!F20</f>
        <v>46422</v>
      </c>
      <c r="L237" s="52" t="s">
        <v>717</v>
      </c>
    </row>
    <row r="238" spans="1:12">
      <c r="A238" s="51" t="s">
        <v>718</v>
      </c>
      <c r="B238" s="51" t="s">
        <v>134</v>
      </c>
      <c r="C238" s="51" t="s">
        <v>719</v>
      </c>
      <c r="D238" s="51" t="s">
        <v>527</v>
      </c>
      <c r="E238" s="66">
        <v>1</v>
      </c>
      <c r="F238" s="62">
        <v>145000</v>
      </c>
      <c r="G238" s="64">
        <f>F238/(1+'02_Rendimientos'!$B$82)</f>
        <v>121848.73949579832</v>
      </c>
      <c r="H238" s="64">
        <f t="shared" si="36"/>
        <v>121848.73949579832</v>
      </c>
      <c r="I238" s="64">
        <f>H238*(1+'02_Rendimientos'!$B$83+'02_Rendimientos'!$B$84)</f>
        <v>152310.9243697479</v>
      </c>
      <c r="J238" s="57">
        <f>'05_Carta_Gantt'!E20</f>
        <v>46409</v>
      </c>
      <c r="K238" s="57">
        <f>'05_Carta_Gantt'!F20</f>
        <v>46422</v>
      </c>
      <c r="L238" s="51" t="s">
        <v>720</v>
      </c>
    </row>
    <row r="239" spans="1:12">
      <c r="A239" s="52" t="s">
        <v>721</v>
      </c>
      <c r="B239" s="52" t="s">
        <v>134</v>
      </c>
      <c r="C239" s="52" t="s">
        <v>722</v>
      </c>
      <c r="D239" s="52" t="s">
        <v>527</v>
      </c>
      <c r="E239" s="65">
        <v>1</v>
      </c>
      <c r="F239" s="62">
        <v>340000</v>
      </c>
      <c r="G239" s="63">
        <f>F239/(1+'02_Rendimientos'!$B$82)</f>
        <v>285714.28571428574</v>
      </c>
      <c r="H239" s="63">
        <f t="shared" ref="H239:H270" si="37">E239*G239</f>
        <v>285714.28571428574</v>
      </c>
      <c r="I239" s="63">
        <f>H239*(1+'02_Rendimientos'!$B$83+'02_Rendimientos'!$B$84)</f>
        <v>357142.85714285716</v>
      </c>
      <c r="J239" s="56">
        <f>'05_Carta_Gantt'!E20</f>
        <v>46409</v>
      </c>
      <c r="K239" s="56">
        <f>'05_Carta_Gantt'!F20</f>
        <v>46422</v>
      </c>
      <c r="L239" s="52" t="s">
        <v>723</v>
      </c>
    </row>
    <row r="240" spans="1:12">
      <c r="A240" s="51" t="s">
        <v>724</v>
      </c>
      <c r="B240" s="51" t="s">
        <v>134</v>
      </c>
      <c r="C240" s="51" t="s">
        <v>725</v>
      </c>
      <c r="D240" s="51" t="s">
        <v>527</v>
      </c>
      <c r="E240" s="66">
        <v>1</v>
      </c>
      <c r="F240" s="62">
        <v>420000</v>
      </c>
      <c r="G240" s="64">
        <f>F240/(1+'02_Rendimientos'!$B$82)</f>
        <v>352941.17647058825</v>
      </c>
      <c r="H240" s="64">
        <f t="shared" si="37"/>
        <v>352941.17647058825</v>
      </c>
      <c r="I240" s="64">
        <f>H240*(1+'02_Rendimientos'!$B$83+'02_Rendimientos'!$B$84)</f>
        <v>441176.4705882353</v>
      </c>
      <c r="J240" s="57">
        <f>'05_Carta_Gantt'!E20</f>
        <v>46409</v>
      </c>
      <c r="K240" s="57">
        <f>'05_Carta_Gantt'!F20</f>
        <v>46422</v>
      </c>
      <c r="L240" s="51" t="s">
        <v>726</v>
      </c>
    </row>
    <row r="241" spans="1:12">
      <c r="A241" s="52" t="s">
        <v>727</v>
      </c>
      <c r="B241" s="52" t="s">
        <v>134</v>
      </c>
      <c r="C241" s="52" t="s">
        <v>728</v>
      </c>
      <c r="D241" s="52" t="s">
        <v>527</v>
      </c>
      <c r="E241" s="65">
        <v>1</v>
      </c>
      <c r="F241" s="62">
        <v>18500</v>
      </c>
      <c r="G241" s="63">
        <f>F241/(1+'02_Rendimientos'!$B$82)</f>
        <v>15546.218487394959</v>
      </c>
      <c r="H241" s="63">
        <f t="shared" si="37"/>
        <v>15546.218487394959</v>
      </c>
      <c r="I241" s="63">
        <f>H241*(1+'02_Rendimientos'!$B$83+'02_Rendimientos'!$B$84)</f>
        <v>19432.773109243699</v>
      </c>
      <c r="J241" s="56">
        <f>'05_Carta_Gantt'!E20</f>
        <v>46409</v>
      </c>
      <c r="K241" s="56">
        <f>'05_Carta_Gantt'!F20</f>
        <v>46422</v>
      </c>
      <c r="L241" s="52" t="s">
        <v>729</v>
      </c>
    </row>
    <row r="242" spans="1:12">
      <c r="A242" s="51" t="s">
        <v>730</v>
      </c>
      <c r="B242" s="51" t="s">
        <v>134</v>
      </c>
      <c r="C242" s="51" t="s">
        <v>731</v>
      </c>
      <c r="D242" s="51" t="s">
        <v>527</v>
      </c>
      <c r="E242" s="66">
        <v>2</v>
      </c>
      <c r="F242" s="62">
        <v>17500</v>
      </c>
      <c r="G242" s="64">
        <f>F242/(1+'02_Rendimientos'!$B$82)</f>
        <v>14705.882352941177</v>
      </c>
      <c r="H242" s="64">
        <f t="shared" si="37"/>
        <v>29411.764705882353</v>
      </c>
      <c r="I242" s="64">
        <f>H242*(1+'02_Rendimientos'!$B$83+'02_Rendimientos'!$B$84)</f>
        <v>36764.705882352944</v>
      </c>
      <c r="J242" s="57">
        <f>'05_Carta_Gantt'!E20</f>
        <v>46409</v>
      </c>
      <c r="K242" s="57">
        <f>'05_Carta_Gantt'!F20</f>
        <v>46422</v>
      </c>
      <c r="L242" s="51" t="s">
        <v>732</v>
      </c>
    </row>
    <row r="243" spans="1:12">
      <c r="A243" s="52" t="s">
        <v>733</v>
      </c>
      <c r="B243" s="52" t="s">
        <v>134</v>
      </c>
      <c r="C243" s="52" t="s">
        <v>734</v>
      </c>
      <c r="D243" s="52" t="s">
        <v>527</v>
      </c>
      <c r="E243" s="65">
        <v>2</v>
      </c>
      <c r="F243" s="62">
        <v>17500</v>
      </c>
      <c r="G243" s="63">
        <f>F243/(1+'02_Rendimientos'!$B$82)</f>
        <v>14705.882352941177</v>
      </c>
      <c r="H243" s="63">
        <f t="shared" si="37"/>
        <v>29411.764705882353</v>
      </c>
      <c r="I243" s="63">
        <f>H243*(1+'02_Rendimientos'!$B$83+'02_Rendimientos'!$B$84)</f>
        <v>36764.705882352944</v>
      </c>
      <c r="J243" s="56">
        <f>'05_Carta_Gantt'!E20</f>
        <v>46409</v>
      </c>
      <c r="K243" s="56">
        <f>'05_Carta_Gantt'!F20</f>
        <v>46422</v>
      </c>
      <c r="L243" s="52" t="s">
        <v>735</v>
      </c>
    </row>
    <row r="244" spans="1:12">
      <c r="A244" s="51" t="s">
        <v>736</v>
      </c>
      <c r="B244" s="51" t="s">
        <v>134</v>
      </c>
      <c r="C244" s="51" t="s">
        <v>737</v>
      </c>
      <c r="D244" s="51" t="s">
        <v>527</v>
      </c>
      <c r="E244" s="66">
        <v>2</v>
      </c>
      <c r="F244" s="62">
        <v>39500</v>
      </c>
      <c r="G244" s="64">
        <f>F244/(1+'02_Rendimientos'!$B$82)</f>
        <v>33193.277310924372</v>
      </c>
      <c r="H244" s="64">
        <f t="shared" si="37"/>
        <v>66386.554621848743</v>
      </c>
      <c r="I244" s="64">
        <f>H244*(1+'02_Rendimientos'!$B$83+'02_Rendimientos'!$B$84)</f>
        <v>82983.193277310929</v>
      </c>
      <c r="J244" s="57">
        <f>'05_Carta_Gantt'!E20</f>
        <v>46409</v>
      </c>
      <c r="K244" s="57">
        <f>'05_Carta_Gantt'!F20</f>
        <v>46422</v>
      </c>
      <c r="L244" s="51" t="s">
        <v>738</v>
      </c>
    </row>
    <row r="245" spans="1:12">
      <c r="A245" s="52" t="s">
        <v>739</v>
      </c>
      <c r="B245" s="52" t="s">
        <v>134</v>
      </c>
      <c r="C245" s="52" t="s">
        <v>740</v>
      </c>
      <c r="D245" s="52" t="s">
        <v>541</v>
      </c>
      <c r="E245" s="65">
        <v>150</v>
      </c>
      <c r="F245" s="62">
        <v>2100</v>
      </c>
      <c r="G245" s="63">
        <f>F245/(1+'02_Rendimientos'!$B$82)</f>
        <v>1764.7058823529412</v>
      </c>
      <c r="H245" s="63">
        <f t="shared" si="37"/>
        <v>264705.8823529412</v>
      </c>
      <c r="I245" s="63">
        <f>H245*(1+'02_Rendimientos'!$B$83+'02_Rendimientos'!$B$84)</f>
        <v>330882.3529411765</v>
      </c>
      <c r="J245" s="56">
        <f>'05_Carta_Gantt'!E20</f>
        <v>46409</v>
      </c>
      <c r="K245" s="56">
        <f>'05_Carta_Gantt'!F20</f>
        <v>46422</v>
      </c>
      <c r="L245" s="52" t="s">
        <v>741</v>
      </c>
    </row>
    <row r="246" spans="1:12">
      <c r="A246" s="51" t="s">
        <v>742</v>
      </c>
      <c r="B246" s="51" t="s">
        <v>134</v>
      </c>
      <c r="C246" s="51" t="s">
        <v>743</v>
      </c>
      <c r="D246" s="51" t="s">
        <v>541</v>
      </c>
      <c r="E246" s="66">
        <v>50</v>
      </c>
      <c r="F246" s="62">
        <v>3100</v>
      </c>
      <c r="G246" s="64">
        <f>F246/(1+'02_Rendimientos'!$B$82)</f>
        <v>2605.0420168067226</v>
      </c>
      <c r="H246" s="64">
        <f t="shared" si="37"/>
        <v>130252.10084033613</v>
      </c>
      <c r="I246" s="64">
        <f>H246*(1+'02_Rendimientos'!$B$83+'02_Rendimientos'!$B$84)</f>
        <v>162815.12605042016</v>
      </c>
      <c r="J246" s="57">
        <f>'05_Carta_Gantt'!E20</f>
        <v>46409</v>
      </c>
      <c r="K246" s="57">
        <f>'05_Carta_Gantt'!F20</f>
        <v>46422</v>
      </c>
      <c r="L246" s="51" t="s">
        <v>744</v>
      </c>
    </row>
    <row r="247" spans="1:12">
      <c r="A247" s="52" t="s">
        <v>745</v>
      </c>
      <c r="B247" s="52" t="s">
        <v>134</v>
      </c>
      <c r="C247" s="52" t="s">
        <v>746</v>
      </c>
      <c r="D247" s="52" t="s">
        <v>527</v>
      </c>
      <c r="E247" s="65">
        <v>11</v>
      </c>
      <c r="F247" s="62">
        <v>7800</v>
      </c>
      <c r="G247" s="63">
        <f>F247/(1+'02_Rendimientos'!$B$82)</f>
        <v>6554.6218487394963</v>
      </c>
      <c r="H247" s="63">
        <f t="shared" si="37"/>
        <v>72100.840336134454</v>
      </c>
      <c r="I247" s="63">
        <f>H247*(1+'02_Rendimientos'!$B$83+'02_Rendimientos'!$B$84)</f>
        <v>90126.05042016806</v>
      </c>
      <c r="J247" s="56">
        <f>'05_Carta_Gantt'!E20</f>
        <v>46409</v>
      </c>
      <c r="K247" s="56">
        <f>'05_Carta_Gantt'!F20</f>
        <v>46422</v>
      </c>
      <c r="L247" s="52" t="s">
        <v>747</v>
      </c>
    </row>
    <row r="248" spans="1:12">
      <c r="A248" s="51" t="s">
        <v>748</v>
      </c>
      <c r="B248" s="51" t="s">
        <v>134</v>
      </c>
      <c r="C248" s="51" t="s">
        <v>749</v>
      </c>
      <c r="D248" s="51" t="s">
        <v>527</v>
      </c>
      <c r="E248" s="66">
        <v>8</v>
      </c>
      <c r="F248" s="62">
        <v>19500</v>
      </c>
      <c r="G248" s="64">
        <f>F248/(1+'02_Rendimientos'!$B$82)</f>
        <v>16386.55462184874</v>
      </c>
      <c r="H248" s="64">
        <f t="shared" si="37"/>
        <v>131092.43697478992</v>
      </c>
      <c r="I248" s="64">
        <f>H248*(1+'02_Rendimientos'!$B$83+'02_Rendimientos'!$B$84)</f>
        <v>163865.5462184874</v>
      </c>
      <c r="J248" s="57">
        <f>'05_Carta_Gantt'!E20</f>
        <v>46409</v>
      </c>
      <c r="K248" s="57">
        <f>'05_Carta_Gantt'!F20</f>
        <v>46422</v>
      </c>
      <c r="L248" s="51" t="s">
        <v>750</v>
      </c>
    </row>
    <row r="249" spans="1:12">
      <c r="A249" s="52" t="s">
        <v>751</v>
      </c>
      <c r="B249" s="52" t="s">
        <v>134</v>
      </c>
      <c r="C249" s="52" t="s">
        <v>752</v>
      </c>
      <c r="D249" s="52" t="s">
        <v>541</v>
      </c>
      <c r="E249" s="65">
        <v>540</v>
      </c>
      <c r="F249" s="62">
        <v>1650</v>
      </c>
      <c r="G249" s="63">
        <f>F249/(1+'02_Rendimientos'!$B$82)</f>
        <v>1386.5546218487395</v>
      </c>
      <c r="H249" s="63">
        <f t="shared" si="37"/>
        <v>748739.49579831935</v>
      </c>
      <c r="I249" s="63">
        <f>H249*(1+'02_Rendimientos'!$B$83+'02_Rendimientos'!$B$84)</f>
        <v>935924.36974789924</v>
      </c>
      <c r="J249" s="56">
        <f>'05_Carta_Gantt'!E20</f>
        <v>46409</v>
      </c>
      <c r="K249" s="56">
        <f>'05_Carta_Gantt'!F20</f>
        <v>46422</v>
      </c>
      <c r="L249" s="52" t="s">
        <v>753</v>
      </c>
    </row>
    <row r="250" spans="1:12">
      <c r="A250" s="51" t="s">
        <v>754</v>
      </c>
      <c r="B250" s="51" t="s">
        <v>134</v>
      </c>
      <c r="C250" s="51" t="s">
        <v>755</v>
      </c>
      <c r="D250" s="51" t="s">
        <v>541</v>
      </c>
      <c r="E250" s="66">
        <v>180</v>
      </c>
      <c r="F250" s="62">
        <v>3100</v>
      </c>
      <c r="G250" s="64">
        <f>F250/(1+'02_Rendimientos'!$B$82)</f>
        <v>2605.0420168067226</v>
      </c>
      <c r="H250" s="64">
        <f t="shared" si="37"/>
        <v>468907.56302521005</v>
      </c>
      <c r="I250" s="64">
        <f>H250*(1+'02_Rendimientos'!$B$83+'02_Rendimientos'!$B$84)</f>
        <v>586134.45378151257</v>
      </c>
      <c r="J250" s="57">
        <f>'05_Carta_Gantt'!E20</f>
        <v>46409</v>
      </c>
      <c r="K250" s="57">
        <f>'05_Carta_Gantt'!F20</f>
        <v>46422</v>
      </c>
      <c r="L250" s="51" t="s">
        <v>756</v>
      </c>
    </row>
    <row r="251" spans="1:12">
      <c r="A251" s="52" t="s">
        <v>757</v>
      </c>
      <c r="B251" s="52" t="s">
        <v>134</v>
      </c>
      <c r="C251" s="52" t="s">
        <v>758</v>
      </c>
      <c r="D251" s="52" t="s">
        <v>527</v>
      </c>
      <c r="E251" s="65">
        <v>11</v>
      </c>
      <c r="F251" s="62">
        <v>7800</v>
      </c>
      <c r="G251" s="63">
        <f>F251/(1+'02_Rendimientos'!$B$82)</f>
        <v>6554.6218487394963</v>
      </c>
      <c r="H251" s="63">
        <f t="shared" si="37"/>
        <v>72100.840336134454</v>
      </c>
      <c r="I251" s="63">
        <f>H251*(1+'02_Rendimientos'!$B$83+'02_Rendimientos'!$B$84)</f>
        <v>90126.05042016806</v>
      </c>
      <c r="J251" s="56">
        <f>'05_Carta_Gantt'!E20</f>
        <v>46409</v>
      </c>
      <c r="K251" s="56">
        <f>'05_Carta_Gantt'!F20</f>
        <v>46422</v>
      </c>
      <c r="L251" s="52" t="s">
        <v>759</v>
      </c>
    </row>
    <row r="252" spans="1:12">
      <c r="A252" s="51" t="s">
        <v>760</v>
      </c>
      <c r="B252" s="51" t="s">
        <v>134</v>
      </c>
      <c r="C252" s="51" t="s">
        <v>761</v>
      </c>
      <c r="D252" s="51" t="s">
        <v>527</v>
      </c>
      <c r="E252" s="66">
        <v>5</v>
      </c>
      <c r="F252" s="62">
        <v>14500</v>
      </c>
      <c r="G252" s="64">
        <f>F252/(1+'02_Rendimientos'!$B$82)</f>
        <v>12184.873949579833</v>
      </c>
      <c r="H252" s="64">
        <f t="shared" si="37"/>
        <v>60924.369747899167</v>
      </c>
      <c r="I252" s="64">
        <f>H252*(1+'02_Rendimientos'!$B$83+'02_Rendimientos'!$B$84)</f>
        <v>76155.462184873963</v>
      </c>
      <c r="J252" s="57">
        <f>'05_Carta_Gantt'!E20</f>
        <v>46409</v>
      </c>
      <c r="K252" s="57">
        <f>'05_Carta_Gantt'!F20</f>
        <v>46422</v>
      </c>
      <c r="L252" s="51" t="s">
        <v>762</v>
      </c>
    </row>
    <row r="253" spans="1:12">
      <c r="A253" s="52" t="s">
        <v>763</v>
      </c>
      <c r="B253" s="52" t="s">
        <v>134</v>
      </c>
      <c r="C253" s="52" t="s">
        <v>764</v>
      </c>
      <c r="D253" s="52" t="s">
        <v>527</v>
      </c>
      <c r="E253" s="65">
        <v>1</v>
      </c>
      <c r="F253" s="62">
        <v>17500</v>
      </c>
      <c r="G253" s="63">
        <f>F253/(1+'02_Rendimientos'!$B$82)</f>
        <v>14705.882352941177</v>
      </c>
      <c r="H253" s="63">
        <f t="shared" si="37"/>
        <v>14705.882352941177</v>
      </c>
      <c r="I253" s="63">
        <f>H253*(1+'02_Rendimientos'!$B$83+'02_Rendimientos'!$B$84)</f>
        <v>18382.352941176472</v>
      </c>
      <c r="J253" s="56">
        <f>'05_Carta_Gantt'!E20</f>
        <v>46409</v>
      </c>
      <c r="K253" s="56">
        <f>'05_Carta_Gantt'!F20</f>
        <v>46422</v>
      </c>
      <c r="L253" s="52" t="s">
        <v>765</v>
      </c>
    </row>
    <row r="254" spans="1:12">
      <c r="A254" s="51" t="s">
        <v>766</v>
      </c>
      <c r="B254" s="51" t="s">
        <v>134</v>
      </c>
      <c r="C254" s="51" t="s">
        <v>767</v>
      </c>
      <c r="D254" s="51" t="s">
        <v>527</v>
      </c>
      <c r="E254" s="66">
        <v>1</v>
      </c>
      <c r="F254" s="62">
        <v>20500</v>
      </c>
      <c r="G254" s="64">
        <f>F254/(1+'02_Rendimientos'!$B$82)</f>
        <v>17226.89075630252</v>
      </c>
      <c r="H254" s="64">
        <f t="shared" si="37"/>
        <v>17226.89075630252</v>
      </c>
      <c r="I254" s="64">
        <f>H254*(1+'02_Rendimientos'!$B$83+'02_Rendimientos'!$B$84)</f>
        <v>21533.613445378149</v>
      </c>
      <c r="J254" s="57">
        <f>'05_Carta_Gantt'!E20</f>
        <v>46409</v>
      </c>
      <c r="K254" s="57">
        <f>'05_Carta_Gantt'!F20</f>
        <v>46422</v>
      </c>
      <c r="L254" s="51" t="s">
        <v>768</v>
      </c>
    </row>
    <row r="255" spans="1:12">
      <c r="A255" s="52" t="s">
        <v>769</v>
      </c>
      <c r="B255" s="52" t="s">
        <v>134</v>
      </c>
      <c r="C255" s="52" t="s">
        <v>770</v>
      </c>
      <c r="D255" s="52" t="s">
        <v>527</v>
      </c>
      <c r="E255" s="65">
        <v>2</v>
      </c>
      <c r="F255" s="62">
        <v>22500</v>
      </c>
      <c r="G255" s="63">
        <f>F255/(1+'02_Rendimientos'!$B$82)</f>
        <v>18907.563025210085</v>
      </c>
      <c r="H255" s="63">
        <f t="shared" si="37"/>
        <v>37815.126050420171</v>
      </c>
      <c r="I255" s="63">
        <f>H255*(1+'02_Rendimientos'!$B$83+'02_Rendimientos'!$B$84)</f>
        <v>47268.907563025212</v>
      </c>
      <c r="J255" s="56">
        <f>'05_Carta_Gantt'!E20</f>
        <v>46409</v>
      </c>
      <c r="K255" s="56">
        <f>'05_Carta_Gantt'!F20</f>
        <v>46422</v>
      </c>
      <c r="L255" s="52" t="s">
        <v>771</v>
      </c>
    </row>
    <row r="256" spans="1:12">
      <c r="A256" s="51" t="s">
        <v>772</v>
      </c>
      <c r="B256" s="51" t="s">
        <v>134</v>
      </c>
      <c r="C256" s="51" t="s">
        <v>773</v>
      </c>
      <c r="D256" s="51" t="s">
        <v>527</v>
      </c>
      <c r="E256" s="66">
        <v>2</v>
      </c>
      <c r="F256" s="62">
        <v>22500</v>
      </c>
      <c r="G256" s="64">
        <f>F256/(1+'02_Rendimientos'!$B$82)</f>
        <v>18907.563025210085</v>
      </c>
      <c r="H256" s="64">
        <f t="shared" si="37"/>
        <v>37815.126050420171</v>
      </c>
      <c r="I256" s="64">
        <f>H256*(1+'02_Rendimientos'!$B$83+'02_Rendimientos'!$B$84)</f>
        <v>47268.907563025212</v>
      </c>
      <c r="J256" s="57">
        <f>'05_Carta_Gantt'!E20</f>
        <v>46409</v>
      </c>
      <c r="K256" s="57">
        <f>'05_Carta_Gantt'!F20</f>
        <v>46422</v>
      </c>
      <c r="L256" s="51" t="s">
        <v>774</v>
      </c>
    </row>
    <row r="257" spans="1:12">
      <c r="A257" s="52" t="s">
        <v>775</v>
      </c>
      <c r="B257" s="52" t="s">
        <v>134</v>
      </c>
      <c r="C257" s="52" t="s">
        <v>776</v>
      </c>
      <c r="D257" s="52" t="s">
        <v>527</v>
      </c>
      <c r="E257" s="65">
        <v>7</v>
      </c>
      <c r="F257" s="62">
        <v>49000</v>
      </c>
      <c r="G257" s="63">
        <f>F257/(1+'02_Rendimientos'!$B$82)</f>
        <v>41176.470588235294</v>
      </c>
      <c r="H257" s="63">
        <f t="shared" si="37"/>
        <v>288235.29411764705</v>
      </c>
      <c r="I257" s="63">
        <f>H257*(1+'02_Rendimientos'!$B$83+'02_Rendimientos'!$B$84)</f>
        <v>360294.1176470588</v>
      </c>
      <c r="J257" s="56">
        <f>'05_Carta_Gantt'!E20</f>
        <v>46409</v>
      </c>
      <c r="K257" s="56">
        <f>'05_Carta_Gantt'!F20</f>
        <v>46422</v>
      </c>
      <c r="L257" s="52" t="s">
        <v>777</v>
      </c>
    </row>
    <row r="258" spans="1:12">
      <c r="A258" s="51" t="s">
        <v>778</v>
      </c>
      <c r="B258" s="51" t="s">
        <v>134</v>
      </c>
      <c r="C258" s="51" t="s">
        <v>779</v>
      </c>
      <c r="D258" s="51" t="s">
        <v>527</v>
      </c>
      <c r="E258" s="66">
        <v>6</v>
      </c>
      <c r="F258" s="62">
        <v>43000</v>
      </c>
      <c r="G258" s="64">
        <f>F258/(1+'02_Rendimientos'!$B$82)</f>
        <v>36134.45378151261</v>
      </c>
      <c r="H258" s="64">
        <f t="shared" si="37"/>
        <v>216806.72268907566</v>
      </c>
      <c r="I258" s="64">
        <f>H258*(1+'02_Rendimientos'!$B$83+'02_Rendimientos'!$B$84)</f>
        <v>271008.40336134459</v>
      </c>
      <c r="J258" s="57">
        <f>'05_Carta_Gantt'!E20</f>
        <v>46409</v>
      </c>
      <c r="K258" s="57">
        <f>'05_Carta_Gantt'!F20</f>
        <v>46422</v>
      </c>
      <c r="L258" s="51" t="s">
        <v>780</v>
      </c>
    </row>
    <row r="259" spans="1:12">
      <c r="A259" s="52" t="s">
        <v>781</v>
      </c>
      <c r="B259" s="52" t="s">
        <v>134</v>
      </c>
      <c r="C259" s="52" t="s">
        <v>782</v>
      </c>
      <c r="D259" s="52" t="s">
        <v>527</v>
      </c>
      <c r="E259" s="65">
        <v>1</v>
      </c>
      <c r="F259" s="62">
        <v>58000</v>
      </c>
      <c r="G259" s="63">
        <f>F259/(1+'02_Rendimientos'!$B$82)</f>
        <v>48739.495798319331</v>
      </c>
      <c r="H259" s="63">
        <f t="shared" si="37"/>
        <v>48739.495798319331</v>
      </c>
      <c r="I259" s="63">
        <f>H259*(1+'02_Rendimientos'!$B$83+'02_Rendimientos'!$B$84)</f>
        <v>60924.369747899167</v>
      </c>
      <c r="J259" s="56">
        <f>'05_Carta_Gantt'!E20</f>
        <v>46409</v>
      </c>
      <c r="K259" s="56">
        <f>'05_Carta_Gantt'!F20</f>
        <v>46422</v>
      </c>
      <c r="L259" s="52" t="s">
        <v>783</v>
      </c>
    </row>
    <row r="260" spans="1:12">
      <c r="A260" s="51" t="s">
        <v>784</v>
      </c>
      <c r="B260" s="51" t="s">
        <v>134</v>
      </c>
      <c r="C260" s="51" t="s">
        <v>785</v>
      </c>
      <c r="D260" s="51" t="s">
        <v>527</v>
      </c>
      <c r="E260" s="66">
        <v>3</v>
      </c>
      <c r="F260" s="62">
        <v>52000</v>
      </c>
      <c r="G260" s="64">
        <f>F260/(1+'02_Rendimientos'!$B$82)</f>
        <v>43697.478991596639</v>
      </c>
      <c r="H260" s="64">
        <f t="shared" si="37"/>
        <v>131092.43697478992</v>
      </c>
      <c r="I260" s="64">
        <f>H260*(1+'02_Rendimientos'!$B$83+'02_Rendimientos'!$B$84)</f>
        <v>163865.5462184874</v>
      </c>
      <c r="J260" s="57">
        <f>'05_Carta_Gantt'!E20</f>
        <v>46409</v>
      </c>
      <c r="K260" s="57">
        <f>'05_Carta_Gantt'!F20</f>
        <v>46422</v>
      </c>
      <c r="L260" s="51" t="s">
        <v>786</v>
      </c>
    </row>
    <row r="261" spans="1:12">
      <c r="A261" s="52" t="s">
        <v>787</v>
      </c>
      <c r="B261" s="52" t="s">
        <v>135</v>
      </c>
      <c r="C261" s="52" t="s">
        <v>788</v>
      </c>
      <c r="D261" s="52" t="s">
        <v>554</v>
      </c>
      <c r="E261" s="65">
        <v>4.24</v>
      </c>
      <c r="F261" s="62">
        <v>42000</v>
      </c>
      <c r="G261" s="63">
        <f>F261/(1+'02_Rendimientos'!$B$82)</f>
        <v>35294.117647058825</v>
      </c>
      <c r="H261" s="63">
        <f t="shared" si="37"/>
        <v>149647.05882352943</v>
      </c>
      <c r="I261" s="63">
        <f>H261*(1+'02_Rendimientos'!$B$83+'02_Rendimientos'!$B$84)</f>
        <v>187058.82352941178</v>
      </c>
      <c r="J261" s="56">
        <f>'05_Carta_Gantt'!E21</f>
        <v>46395</v>
      </c>
      <c r="K261" s="56">
        <f>'05_Carta_Gantt'!F21</f>
        <v>46406</v>
      </c>
      <c r="L261" s="52" t="s">
        <v>789</v>
      </c>
    </row>
    <row r="262" spans="1:12">
      <c r="A262" s="51" t="s">
        <v>790</v>
      </c>
      <c r="B262" s="51" t="s">
        <v>135</v>
      </c>
      <c r="C262" s="51" t="s">
        <v>791</v>
      </c>
      <c r="D262" s="51" t="s">
        <v>554</v>
      </c>
      <c r="E262" s="66">
        <v>1.71</v>
      </c>
      <c r="F262" s="62">
        <v>55000</v>
      </c>
      <c r="G262" s="64">
        <f>F262/(1+'02_Rendimientos'!$B$82)</f>
        <v>46218.487394957985</v>
      </c>
      <c r="H262" s="64">
        <f t="shared" si="37"/>
        <v>79033.613445378156</v>
      </c>
      <c r="I262" s="64">
        <f>H262*(1+'02_Rendimientos'!$B$83+'02_Rendimientos'!$B$84)</f>
        <v>98792.016806722691</v>
      </c>
      <c r="J262" s="57">
        <f>'05_Carta_Gantt'!E21</f>
        <v>46395</v>
      </c>
      <c r="K262" s="57">
        <f>'05_Carta_Gantt'!F21</f>
        <v>46406</v>
      </c>
      <c r="L262" s="51" t="s">
        <v>792</v>
      </c>
    </row>
    <row r="263" spans="1:12">
      <c r="A263" s="52" t="s">
        <v>793</v>
      </c>
      <c r="B263" s="52" t="s">
        <v>135</v>
      </c>
      <c r="C263" s="52" t="s">
        <v>794</v>
      </c>
      <c r="D263" s="52" t="s">
        <v>554</v>
      </c>
      <c r="E263" s="65">
        <v>2.52</v>
      </c>
      <c r="F263" s="62">
        <v>32000</v>
      </c>
      <c r="G263" s="63">
        <f>F263/(1+'02_Rendimientos'!$B$82)</f>
        <v>26890.756302521011</v>
      </c>
      <c r="H263" s="63">
        <f t="shared" si="37"/>
        <v>67764.705882352951</v>
      </c>
      <c r="I263" s="63">
        <f>H263*(1+'02_Rendimientos'!$B$83+'02_Rendimientos'!$B$84)</f>
        <v>84705.882352941189</v>
      </c>
      <c r="J263" s="56">
        <f>'05_Carta_Gantt'!E21</f>
        <v>46395</v>
      </c>
      <c r="K263" s="56">
        <f>'05_Carta_Gantt'!F21</f>
        <v>46406</v>
      </c>
      <c r="L263" s="52" t="s">
        <v>795</v>
      </c>
    </row>
    <row r="264" spans="1:12">
      <c r="A264" s="51" t="s">
        <v>796</v>
      </c>
      <c r="B264" s="51" t="s">
        <v>135</v>
      </c>
      <c r="C264" s="51" t="s">
        <v>797</v>
      </c>
      <c r="D264" s="51" t="s">
        <v>541</v>
      </c>
      <c r="E264" s="66">
        <v>18</v>
      </c>
      <c r="F264" s="62">
        <v>8200</v>
      </c>
      <c r="G264" s="64">
        <f>F264/(1+'02_Rendimientos'!$B$82)</f>
        <v>6890.7563025210084</v>
      </c>
      <c r="H264" s="64">
        <f t="shared" si="37"/>
        <v>124033.61344537816</v>
      </c>
      <c r="I264" s="64">
        <f>H264*(1+'02_Rendimientos'!$B$83+'02_Rendimientos'!$B$84)</f>
        <v>155042.01680672271</v>
      </c>
      <c r="J264" s="57">
        <f>'05_Carta_Gantt'!E21</f>
        <v>46395</v>
      </c>
      <c r="K264" s="57">
        <f>'05_Carta_Gantt'!F21</f>
        <v>46406</v>
      </c>
      <c r="L264" s="51" t="s">
        <v>798</v>
      </c>
    </row>
    <row r="265" spans="1:12">
      <c r="A265" s="52" t="s">
        <v>799</v>
      </c>
      <c r="B265" s="52" t="s">
        <v>135</v>
      </c>
      <c r="C265" s="52" t="s">
        <v>800</v>
      </c>
      <c r="D265" s="52" t="s">
        <v>541</v>
      </c>
      <c r="E265" s="65">
        <v>6</v>
      </c>
      <c r="F265" s="62">
        <v>12500</v>
      </c>
      <c r="G265" s="63">
        <f>F265/(1+'02_Rendimientos'!$B$82)</f>
        <v>10504.20168067227</v>
      </c>
      <c r="H265" s="63">
        <f t="shared" si="37"/>
        <v>63025.210084033621</v>
      </c>
      <c r="I265" s="63">
        <f>H265*(1+'02_Rendimientos'!$B$83+'02_Rendimientos'!$B$84)</f>
        <v>78781.512605042022</v>
      </c>
      <c r="J265" s="56">
        <f>'05_Carta_Gantt'!E21</f>
        <v>46395</v>
      </c>
      <c r="K265" s="56">
        <f>'05_Carta_Gantt'!F21</f>
        <v>46406</v>
      </c>
      <c r="L265" s="52" t="s">
        <v>801</v>
      </c>
    </row>
    <row r="266" spans="1:12">
      <c r="A266" s="51" t="s">
        <v>802</v>
      </c>
      <c r="B266" s="51" t="s">
        <v>135</v>
      </c>
      <c r="C266" s="51" t="s">
        <v>803</v>
      </c>
      <c r="D266" s="51" t="s">
        <v>541</v>
      </c>
      <c r="E266" s="66">
        <v>30</v>
      </c>
      <c r="F266" s="62">
        <v>19800</v>
      </c>
      <c r="G266" s="64">
        <f>F266/(1+'02_Rendimientos'!$B$82)</f>
        <v>16638.655462184874</v>
      </c>
      <c r="H266" s="64">
        <f t="shared" si="37"/>
        <v>499159.66386554623</v>
      </c>
      <c r="I266" s="64">
        <f>H266*(1+'02_Rendimientos'!$B$83+'02_Rendimientos'!$B$84)</f>
        <v>623949.57983193279</v>
      </c>
      <c r="J266" s="57">
        <f>'05_Carta_Gantt'!E21</f>
        <v>46395</v>
      </c>
      <c r="K266" s="57">
        <f>'05_Carta_Gantt'!F21</f>
        <v>46406</v>
      </c>
      <c r="L266" s="51" t="s">
        <v>804</v>
      </c>
    </row>
    <row r="267" spans="1:12">
      <c r="A267" s="52" t="s">
        <v>805</v>
      </c>
      <c r="B267" s="52" t="s">
        <v>135</v>
      </c>
      <c r="C267" s="52" t="s">
        <v>806</v>
      </c>
      <c r="D267" s="52" t="s">
        <v>807</v>
      </c>
      <c r="E267" s="65">
        <v>10</v>
      </c>
      <c r="F267" s="62">
        <v>24000</v>
      </c>
      <c r="G267" s="63">
        <f>F267/(1+'02_Rendimientos'!$B$82)</f>
        <v>20168.067226890758</v>
      </c>
      <c r="H267" s="63">
        <f t="shared" si="37"/>
        <v>201680.6722689076</v>
      </c>
      <c r="I267" s="63">
        <f>H267*(1+'02_Rendimientos'!$B$83+'02_Rendimientos'!$B$84)</f>
        <v>252100.84033613448</v>
      </c>
      <c r="J267" s="56">
        <f>'05_Carta_Gantt'!E21</f>
        <v>46395</v>
      </c>
      <c r="K267" s="56">
        <f>'05_Carta_Gantt'!F21</f>
        <v>46406</v>
      </c>
      <c r="L267" s="52" t="s">
        <v>808</v>
      </c>
    </row>
    <row r="268" spans="1:12">
      <c r="A268" s="51" t="s">
        <v>809</v>
      </c>
      <c r="B268" s="51" t="s">
        <v>135</v>
      </c>
      <c r="C268" s="51" t="s">
        <v>810</v>
      </c>
      <c r="D268" s="51" t="s">
        <v>541</v>
      </c>
      <c r="E268" s="66">
        <v>13.5</v>
      </c>
      <c r="F268" s="62">
        <v>6200</v>
      </c>
      <c r="G268" s="64">
        <f>F268/(1+'02_Rendimientos'!$B$82)</f>
        <v>5210.0840336134452</v>
      </c>
      <c r="H268" s="64">
        <f t="shared" si="37"/>
        <v>70336.134453781517</v>
      </c>
      <c r="I268" s="64">
        <f>H268*(1+'02_Rendimientos'!$B$83+'02_Rendimientos'!$B$84)</f>
        <v>87920.168067226899</v>
      </c>
      <c r="J268" s="57">
        <f>'05_Carta_Gantt'!E21</f>
        <v>46395</v>
      </c>
      <c r="K268" s="57">
        <f>'05_Carta_Gantt'!F21</f>
        <v>46406</v>
      </c>
      <c r="L268" s="51" t="s">
        <v>811</v>
      </c>
    </row>
    <row r="269" spans="1:12">
      <c r="A269" s="52" t="s">
        <v>812</v>
      </c>
      <c r="B269" s="52" t="s">
        <v>135</v>
      </c>
      <c r="C269" s="52" t="s">
        <v>813</v>
      </c>
      <c r="D269" s="52" t="s">
        <v>541</v>
      </c>
      <c r="E269" s="65">
        <v>0.56000000000000005</v>
      </c>
      <c r="F269" s="62">
        <v>8200</v>
      </c>
      <c r="G269" s="63">
        <f>F269/(1+'02_Rendimientos'!$B$82)</f>
        <v>6890.7563025210084</v>
      </c>
      <c r="H269" s="63">
        <f t="shared" si="37"/>
        <v>3858.8235294117649</v>
      </c>
      <c r="I269" s="63">
        <f>H269*(1+'02_Rendimientos'!$B$83+'02_Rendimientos'!$B$84)</f>
        <v>4823.5294117647063</v>
      </c>
      <c r="J269" s="56">
        <f>'05_Carta_Gantt'!E21</f>
        <v>46395</v>
      </c>
      <c r="K269" s="56">
        <f>'05_Carta_Gantt'!F21</f>
        <v>46406</v>
      </c>
      <c r="L269" s="52" t="s">
        <v>814</v>
      </c>
    </row>
    <row r="270" spans="1:12">
      <c r="A270" s="51" t="s">
        <v>815</v>
      </c>
      <c r="B270" s="51" t="s">
        <v>135</v>
      </c>
      <c r="C270" s="51" t="s">
        <v>816</v>
      </c>
      <c r="D270" s="51" t="s">
        <v>541</v>
      </c>
      <c r="E270" s="66">
        <v>24.6</v>
      </c>
      <c r="F270" s="62">
        <v>10500</v>
      </c>
      <c r="G270" s="64">
        <f>F270/(1+'02_Rendimientos'!$B$82)</f>
        <v>8823.5294117647063</v>
      </c>
      <c r="H270" s="64">
        <f t="shared" si="37"/>
        <v>217058.82352941178</v>
      </c>
      <c r="I270" s="64">
        <f>H270*(1+'02_Rendimientos'!$B$83+'02_Rendimientos'!$B$84)</f>
        <v>271323.5294117647</v>
      </c>
      <c r="J270" s="57">
        <f>'05_Carta_Gantt'!E21</f>
        <v>46395</v>
      </c>
      <c r="K270" s="57">
        <f>'05_Carta_Gantt'!F21</f>
        <v>46406</v>
      </c>
      <c r="L270" s="51" t="s">
        <v>817</v>
      </c>
    </row>
    <row r="271" spans="1:12">
      <c r="A271" s="52" t="s">
        <v>818</v>
      </c>
      <c r="B271" s="52" t="s">
        <v>135</v>
      </c>
      <c r="C271" s="52" t="s">
        <v>819</v>
      </c>
      <c r="D271" s="52" t="s">
        <v>807</v>
      </c>
      <c r="E271" s="65">
        <v>10</v>
      </c>
      <c r="F271" s="62">
        <v>14000</v>
      </c>
      <c r="G271" s="63">
        <f>F271/(1+'02_Rendimientos'!$B$82)</f>
        <v>11764.705882352942</v>
      </c>
      <c r="H271" s="63">
        <f t="shared" ref="H271:H302" si="38">E271*G271</f>
        <v>117647.05882352943</v>
      </c>
      <c r="I271" s="63">
        <f>H271*(1+'02_Rendimientos'!$B$83+'02_Rendimientos'!$B$84)</f>
        <v>147058.82352941178</v>
      </c>
      <c r="J271" s="56">
        <f>'05_Carta_Gantt'!E21</f>
        <v>46395</v>
      </c>
      <c r="K271" s="56">
        <f>'05_Carta_Gantt'!F21</f>
        <v>46406</v>
      </c>
      <c r="L271" s="52" t="s">
        <v>820</v>
      </c>
    </row>
    <row r="272" spans="1:12">
      <c r="A272" s="51" t="s">
        <v>821</v>
      </c>
      <c r="B272" s="51" t="s">
        <v>135</v>
      </c>
      <c r="C272" s="51" t="s">
        <v>822</v>
      </c>
      <c r="D272" s="51" t="s">
        <v>527</v>
      </c>
      <c r="E272" s="66">
        <v>1</v>
      </c>
      <c r="F272" s="62">
        <v>220000</v>
      </c>
      <c r="G272" s="64">
        <f>F272/(1+'02_Rendimientos'!$B$82)</f>
        <v>184873.94957983194</v>
      </c>
      <c r="H272" s="64">
        <f t="shared" si="38"/>
        <v>184873.94957983194</v>
      </c>
      <c r="I272" s="64">
        <f>H272*(1+'02_Rendimientos'!$B$83+'02_Rendimientos'!$B$84)</f>
        <v>231092.43697478992</v>
      </c>
      <c r="J272" s="57">
        <f>'05_Carta_Gantt'!E21</f>
        <v>46395</v>
      </c>
      <c r="K272" s="57">
        <f>'05_Carta_Gantt'!F21</f>
        <v>46406</v>
      </c>
      <c r="L272" s="51" t="s">
        <v>823</v>
      </c>
    </row>
    <row r="273" spans="1:12">
      <c r="A273" s="52" t="s">
        <v>824</v>
      </c>
      <c r="B273" s="52" t="s">
        <v>135</v>
      </c>
      <c r="C273" s="52" t="s">
        <v>825</v>
      </c>
      <c r="D273" s="52" t="s">
        <v>527</v>
      </c>
      <c r="E273" s="65">
        <v>1</v>
      </c>
      <c r="F273" s="62">
        <v>580000</v>
      </c>
      <c r="G273" s="63">
        <f>F273/(1+'02_Rendimientos'!$B$82)</f>
        <v>487394.95798319328</v>
      </c>
      <c r="H273" s="63">
        <f t="shared" si="38"/>
        <v>487394.95798319328</v>
      </c>
      <c r="I273" s="63">
        <f>H273*(1+'02_Rendimientos'!$B$83+'02_Rendimientos'!$B$84)</f>
        <v>609243.69747899158</v>
      </c>
      <c r="J273" s="56">
        <f>'05_Carta_Gantt'!E21</f>
        <v>46395</v>
      </c>
      <c r="K273" s="56">
        <f>'05_Carta_Gantt'!F21</f>
        <v>46406</v>
      </c>
      <c r="L273" s="52" t="s">
        <v>826</v>
      </c>
    </row>
    <row r="274" spans="1:12">
      <c r="A274" s="51" t="s">
        <v>827</v>
      </c>
      <c r="B274" s="51" t="s">
        <v>135</v>
      </c>
      <c r="C274" s="51" t="s">
        <v>828</v>
      </c>
      <c r="D274" s="51" t="s">
        <v>527</v>
      </c>
      <c r="E274" s="66">
        <v>1</v>
      </c>
      <c r="F274" s="62">
        <v>420000</v>
      </c>
      <c r="G274" s="64">
        <f>F274/(1+'02_Rendimientos'!$B$82)</f>
        <v>352941.17647058825</v>
      </c>
      <c r="H274" s="64">
        <f t="shared" si="38"/>
        <v>352941.17647058825</v>
      </c>
      <c r="I274" s="64">
        <f>H274*(1+'02_Rendimientos'!$B$83+'02_Rendimientos'!$B$84)</f>
        <v>441176.4705882353</v>
      </c>
      <c r="J274" s="57">
        <f>'05_Carta_Gantt'!E21</f>
        <v>46395</v>
      </c>
      <c r="K274" s="57">
        <f>'05_Carta_Gantt'!F21</f>
        <v>46406</v>
      </c>
      <c r="L274" s="51" t="s">
        <v>829</v>
      </c>
    </row>
    <row r="275" spans="1:12">
      <c r="A275" s="52" t="s">
        <v>830</v>
      </c>
      <c r="B275" s="52" t="s">
        <v>136</v>
      </c>
      <c r="C275" s="52" t="s">
        <v>788</v>
      </c>
      <c r="D275" s="52" t="s">
        <v>554</v>
      </c>
      <c r="E275" s="65">
        <v>7.69</v>
      </c>
      <c r="F275" s="62">
        <v>46000</v>
      </c>
      <c r="G275" s="63">
        <f>F275/(1+'02_Rendimientos'!$B$82)</f>
        <v>38655.462184873948</v>
      </c>
      <c r="H275" s="63">
        <f t="shared" si="38"/>
        <v>297260.50420168065</v>
      </c>
      <c r="I275" s="63">
        <f>H275*(1+'02_Rendimientos'!$B$83+'02_Rendimientos'!$B$84)</f>
        <v>371575.63025210082</v>
      </c>
      <c r="J275" s="56">
        <f>'05_Carta_Gantt'!E22</f>
        <v>46359</v>
      </c>
      <c r="K275" s="56">
        <f>'05_Carta_Gantt'!F22</f>
        <v>46372</v>
      </c>
      <c r="L275" s="52" t="s">
        <v>831</v>
      </c>
    </row>
    <row r="276" spans="1:12">
      <c r="A276" s="51" t="s">
        <v>832</v>
      </c>
      <c r="B276" s="51" t="s">
        <v>136</v>
      </c>
      <c r="C276" s="51" t="s">
        <v>791</v>
      </c>
      <c r="D276" s="51" t="s">
        <v>554</v>
      </c>
      <c r="E276" s="66">
        <v>2.7</v>
      </c>
      <c r="F276" s="62">
        <v>55000</v>
      </c>
      <c r="G276" s="64">
        <f>F276/(1+'02_Rendimientos'!$B$82)</f>
        <v>46218.487394957985</v>
      </c>
      <c r="H276" s="64">
        <f t="shared" si="38"/>
        <v>124789.91596638657</v>
      </c>
      <c r="I276" s="64">
        <f>H276*(1+'02_Rendimientos'!$B$83+'02_Rendimientos'!$B$84)</f>
        <v>155987.39495798323</v>
      </c>
      <c r="J276" s="57">
        <f>'05_Carta_Gantt'!E22</f>
        <v>46359</v>
      </c>
      <c r="K276" s="57">
        <f>'05_Carta_Gantt'!F22</f>
        <v>46372</v>
      </c>
      <c r="L276" s="51" t="s">
        <v>833</v>
      </c>
    </row>
    <row r="277" spans="1:12">
      <c r="A277" s="52" t="s">
        <v>834</v>
      </c>
      <c r="B277" s="52" t="s">
        <v>136</v>
      </c>
      <c r="C277" s="52" t="s">
        <v>794</v>
      </c>
      <c r="D277" s="52" t="s">
        <v>554</v>
      </c>
      <c r="E277" s="65">
        <v>5</v>
      </c>
      <c r="F277" s="62">
        <v>32000</v>
      </c>
      <c r="G277" s="63">
        <f>F277/(1+'02_Rendimientos'!$B$82)</f>
        <v>26890.756302521011</v>
      </c>
      <c r="H277" s="63">
        <f t="shared" si="38"/>
        <v>134453.78151260506</v>
      </c>
      <c r="I277" s="63">
        <f>H277*(1+'02_Rendimientos'!$B$83+'02_Rendimientos'!$B$84)</f>
        <v>168067.22689075631</v>
      </c>
      <c r="J277" s="56">
        <f>'05_Carta_Gantt'!E22</f>
        <v>46359</v>
      </c>
      <c r="K277" s="56">
        <f>'05_Carta_Gantt'!F22</f>
        <v>46372</v>
      </c>
      <c r="L277" s="52" t="s">
        <v>835</v>
      </c>
    </row>
    <row r="278" spans="1:12">
      <c r="A278" s="51" t="s">
        <v>836</v>
      </c>
      <c r="B278" s="51" t="s">
        <v>136</v>
      </c>
      <c r="C278" s="51" t="s">
        <v>837</v>
      </c>
      <c r="D278" s="51" t="s">
        <v>541</v>
      </c>
      <c r="E278" s="66">
        <v>6</v>
      </c>
      <c r="F278" s="62">
        <v>4800</v>
      </c>
      <c r="G278" s="64">
        <f>F278/(1+'02_Rendimientos'!$B$82)</f>
        <v>4033.6134453781515</v>
      </c>
      <c r="H278" s="64">
        <f t="shared" si="38"/>
        <v>24201.680672268907</v>
      </c>
      <c r="I278" s="64">
        <f>H278*(1+'02_Rendimientos'!$B$83+'02_Rendimientos'!$B$84)</f>
        <v>30252.100840336134</v>
      </c>
      <c r="J278" s="57">
        <f>'05_Carta_Gantt'!E22</f>
        <v>46359</v>
      </c>
      <c r="K278" s="57">
        <f>'05_Carta_Gantt'!F22</f>
        <v>46372</v>
      </c>
      <c r="L278" s="51" t="s">
        <v>838</v>
      </c>
    </row>
    <row r="279" spans="1:12">
      <c r="A279" s="52" t="s">
        <v>839</v>
      </c>
      <c r="B279" s="52" t="s">
        <v>136</v>
      </c>
      <c r="C279" s="52" t="s">
        <v>840</v>
      </c>
      <c r="D279" s="52" t="s">
        <v>541</v>
      </c>
      <c r="E279" s="65">
        <v>18</v>
      </c>
      <c r="F279" s="62">
        <v>6500</v>
      </c>
      <c r="G279" s="63">
        <f>F279/(1+'02_Rendimientos'!$B$82)</f>
        <v>5462.1848739495799</v>
      </c>
      <c r="H279" s="63">
        <f t="shared" si="38"/>
        <v>98319.327731092431</v>
      </c>
      <c r="I279" s="63">
        <f>H279*(1+'02_Rendimientos'!$B$83+'02_Rendimientos'!$B$84)</f>
        <v>122899.15966386555</v>
      </c>
      <c r="J279" s="56">
        <f>'05_Carta_Gantt'!E22</f>
        <v>46359</v>
      </c>
      <c r="K279" s="56">
        <f>'05_Carta_Gantt'!F22</f>
        <v>46372</v>
      </c>
      <c r="L279" s="52" t="s">
        <v>841</v>
      </c>
    </row>
    <row r="280" spans="1:12">
      <c r="A280" s="51" t="s">
        <v>842</v>
      </c>
      <c r="B280" s="51" t="s">
        <v>136</v>
      </c>
      <c r="C280" s="51" t="s">
        <v>843</v>
      </c>
      <c r="D280" s="51" t="s">
        <v>541</v>
      </c>
      <c r="E280" s="66">
        <v>18</v>
      </c>
      <c r="F280" s="62">
        <v>8800</v>
      </c>
      <c r="G280" s="64">
        <f>F280/(1+'02_Rendimientos'!$B$82)</f>
        <v>7394.9579831932779</v>
      </c>
      <c r="H280" s="64">
        <f t="shared" si="38"/>
        <v>133109.24369747899</v>
      </c>
      <c r="I280" s="64">
        <f>H280*(1+'02_Rendimientos'!$B$83+'02_Rendimientos'!$B$84)</f>
        <v>166386.55462184874</v>
      </c>
      <c r="J280" s="57">
        <f>'05_Carta_Gantt'!E22</f>
        <v>46359</v>
      </c>
      <c r="K280" s="57">
        <f>'05_Carta_Gantt'!F22</f>
        <v>46372</v>
      </c>
      <c r="L280" s="51" t="s">
        <v>844</v>
      </c>
    </row>
    <row r="281" spans="1:12">
      <c r="A281" s="52" t="s">
        <v>845</v>
      </c>
      <c r="B281" s="52" t="s">
        <v>136</v>
      </c>
      <c r="C281" s="52" t="s">
        <v>806</v>
      </c>
      <c r="D281" s="52" t="s">
        <v>807</v>
      </c>
      <c r="E281" s="65">
        <v>6</v>
      </c>
      <c r="F281" s="62">
        <v>18000</v>
      </c>
      <c r="G281" s="63">
        <f>F281/(1+'02_Rendimientos'!$B$82)</f>
        <v>15126.050420168069</v>
      </c>
      <c r="H281" s="63">
        <f t="shared" si="38"/>
        <v>90756.302521008416</v>
      </c>
      <c r="I281" s="63">
        <f>H281*(1+'02_Rendimientos'!$B$83+'02_Rendimientos'!$B$84)</f>
        <v>113445.37815126052</v>
      </c>
      <c r="J281" s="56">
        <f>'05_Carta_Gantt'!E22</f>
        <v>46359</v>
      </c>
      <c r="K281" s="56">
        <f>'05_Carta_Gantt'!F22</f>
        <v>46372</v>
      </c>
      <c r="L281" s="52" t="s">
        <v>846</v>
      </c>
    </row>
    <row r="282" spans="1:12">
      <c r="A282" s="51" t="s">
        <v>847</v>
      </c>
      <c r="B282" s="51" t="s">
        <v>136</v>
      </c>
      <c r="C282" s="51" t="s">
        <v>837</v>
      </c>
      <c r="D282" s="51" t="s">
        <v>541</v>
      </c>
      <c r="E282" s="66">
        <v>2.86</v>
      </c>
      <c r="F282" s="62">
        <v>5200</v>
      </c>
      <c r="G282" s="64">
        <f>F282/(1+'02_Rendimientos'!$B$82)</f>
        <v>4369.7478991596645</v>
      </c>
      <c r="H282" s="64">
        <f t="shared" si="38"/>
        <v>12497.478991596639</v>
      </c>
      <c r="I282" s="64">
        <f>H282*(1+'02_Rendimientos'!$B$83+'02_Rendimientos'!$B$84)</f>
        <v>15621.848739495799</v>
      </c>
      <c r="J282" s="57">
        <f>'05_Carta_Gantt'!E22</f>
        <v>46359</v>
      </c>
      <c r="K282" s="57">
        <f>'05_Carta_Gantt'!F22</f>
        <v>46372</v>
      </c>
      <c r="L282" s="51" t="s">
        <v>848</v>
      </c>
    </row>
    <row r="283" spans="1:12">
      <c r="A283" s="52" t="s">
        <v>849</v>
      </c>
      <c r="B283" s="52" t="s">
        <v>136</v>
      </c>
      <c r="C283" s="52" t="s">
        <v>840</v>
      </c>
      <c r="D283" s="52" t="s">
        <v>541</v>
      </c>
      <c r="E283" s="65">
        <v>12.61</v>
      </c>
      <c r="F283" s="62">
        <v>6200</v>
      </c>
      <c r="G283" s="63">
        <f>F283/(1+'02_Rendimientos'!$B$82)</f>
        <v>5210.0840336134452</v>
      </c>
      <c r="H283" s="63">
        <f t="shared" si="38"/>
        <v>65699.159663865546</v>
      </c>
      <c r="I283" s="63">
        <f>H283*(1+'02_Rendimientos'!$B$83+'02_Rendimientos'!$B$84)</f>
        <v>82123.94957983194</v>
      </c>
      <c r="J283" s="56">
        <f>'05_Carta_Gantt'!E22</f>
        <v>46359</v>
      </c>
      <c r="K283" s="56">
        <f>'05_Carta_Gantt'!F22</f>
        <v>46372</v>
      </c>
      <c r="L283" s="52" t="s">
        <v>850</v>
      </c>
    </row>
    <row r="284" spans="1:12">
      <c r="A284" s="51" t="s">
        <v>851</v>
      </c>
      <c r="B284" s="51" t="s">
        <v>136</v>
      </c>
      <c r="C284" s="51" t="s">
        <v>843</v>
      </c>
      <c r="D284" s="51" t="s">
        <v>541</v>
      </c>
      <c r="E284" s="66">
        <v>16.329999999999998</v>
      </c>
      <c r="F284" s="62">
        <v>7500</v>
      </c>
      <c r="G284" s="64">
        <f>F284/(1+'02_Rendimientos'!$B$82)</f>
        <v>6302.5210084033615</v>
      </c>
      <c r="H284" s="64">
        <f t="shared" si="38"/>
        <v>102920.16806722688</v>
      </c>
      <c r="I284" s="64">
        <f>H284*(1+'02_Rendimientos'!$B$83+'02_Rendimientos'!$B$84)</f>
        <v>128650.21008403361</v>
      </c>
      <c r="J284" s="57">
        <f>'05_Carta_Gantt'!E22</f>
        <v>46359</v>
      </c>
      <c r="K284" s="57">
        <f>'05_Carta_Gantt'!F22</f>
        <v>46372</v>
      </c>
      <c r="L284" s="51" t="s">
        <v>852</v>
      </c>
    </row>
    <row r="285" spans="1:12">
      <c r="A285" s="52" t="s">
        <v>853</v>
      </c>
      <c r="B285" s="52" t="s">
        <v>136</v>
      </c>
      <c r="C285" s="52" t="s">
        <v>806</v>
      </c>
      <c r="D285" s="52" t="s">
        <v>807</v>
      </c>
      <c r="E285" s="65">
        <v>6</v>
      </c>
      <c r="F285" s="62">
        <v>12000</v>
      </c>
      <c r="G285" s="63">
        <f>F285/(1+'02_Rendimientos'!$B$82)</f>
        <v>10084.033613445379</v>
      </c>
      <c r="H285" s="63">
        <f t="shared" si="38"/>
        <v>60504.201680672275</v>
      </c>
      <c r="I285" s="63">
        <f>H285*(1+'02_Rendimientos'!$B$83+'02_Rendimientos'!$B$84)</f>
        <v>75630.252100840342</v>
      </c>
      <c r="J285" s="56">
        <f>'05_Carta_Gantt'!E22</f>
        <v>46359</v>
      </c>
      <c r="K285" s="56">
        <f>'05_Carta_Gantt'!F22</f>
        <v>46372</v>
      </c>
      <c r="L285" s="52" t="s">
        <v>854</v>
      </c>
    </row>
    <row r="286" spans="1:12">
      <c r="A286" s="51" t="s">
        <v>855</v>
      </c>
      <c r="B286" s="51" t="s">
        <v>136</v>
      </c>
      <c r="C286" s="51" t="s">
        <v>856</v>
      </c>
      <c r="D286" s="51" t="s">
        <v>527</v>
      </c>
      <c r="E286" s="66">
        <v>1</v>
      </c>
      <c r="F286" s="62">
        <v>640000</v>
      </c>
      <c r="G286" s="64">
        <f>F286/(1+'02_Rendimientos'!$B$82)</f>
        <v>537815.12605042022</v>
      </c>
      <c r="H286" s="64">
        <f t="shared" si="38"/>
        <v>537815.12605042022</v>
      </c>
      <c r="I286" s="64">
        <f>H286*(1+'02_Rendimientos'!$B$83+'02_Rendimientos'!$B$84)</f>
        <v>672268.90756302525</v>
      </c>
      <c r="J286" s="57">
        <f>'05_Carta_Gantt'!E22</f>
        <v>46359</v>
      </c>
      <c r="K286" s="57">
        <f>'05_Carta_Gantt'!F22</f>
        <v>46372</v>
      </c>
      <c r="L286" s="51" t="s">
        <v>857</v>
      </c>
    </row>
    <row r="287" spans="1:12">
      <c r="A287" s="52" t="s">
        <v>858</v>
      </c>
      <c r="B287" s="52" t="s">
        <v>136</v>
      </c>
      <c r="C287" s="52" t="s">
        <v>859</v>
      </c>
      <c r="D287" s="52" t="s">
        <v>527</v>
      </c>
      <c r="E287" s="65">
        <v>1</v>
      </c>
      <c r="F287" s="62">
        <v>820000</v>
      </c>
      <c r="G287" s="63">
        <f>F287/(1+'02_Rendimientos'!$B$82)</f>
        <v>689075.63025210088</v>
      </c>
      <c r="H287" s="63">
        <f t="shared" si="38"/>
        <v>689075.63025210088</v>
      </c>
      <c r="I287" s="63">
        <f>H287*(1+'02_Rendimientos'!$B$83+'02_Rendimientos'!$B$84)</f>
        <v>861344.53781512612</v>
      </c>
      <c r="J287" s="56">
        <f>'05_Carta_Gantt'!E22</f>
        <v>46359</v>
      </c>
      <c r="K287" s="56">
        <f>'05_Carta_Gantt'!F22</f>
        <v>46372</v>
      </c>
      <c r="L287" s="52" t="s">
        <v>860</v>
      </c>
    </row>
    <row r="288" spans="1:12">
      <c r="A288" s="51" t="s">
        <v>861</v>
      </c>
      <c r="B288" s="51" t="s">
        <v>136</v>
      </c>
      <c r="C288" s="51" t="s">
        <v>862</v>
      </c>
      <c r="D288" s="51" t="s">
        <v>527</v>
      </c>
      <c r="E288" s="66">
        <v>1</v>
      </c>
      <c r="F288" s="62">
        <v>360000</v>
      </c>
      <c r="G288" s="64">
        <f>F288/(1+'02_Rendimientos'!$B$82)</f>
        <v>302521.00840336137</v>
      </c>
      <c r="H288" s="64">
        <f t="shared" si="38"/>
        <v>302521.00840336137</v>
      </c>
      <c r="I288" s="64">
        <f>H288*(1+'02_Rendimientos'!$B$83+'02_Rendimientos'!$B$84)</f>
        <v>378151.26050420169</v>
      </c>
      <c r="J288" s="57">
        <f>'05_Carta_Gantt'!E22</f>
        <v>46359</v>
      </c>
      <c r="K288" s="57">
        <f>'05_Carta_Gantt'!F22</f>
        <v>46372</v>
      </c>
      <c r="L288" s="51" t="s">
        <v>863</v>
      </c>
    </row>
    <row r="289" spans="1:12">
      <c r="A289" s="52" t="s">
        <v>864</v>
      </c>
      <c r="B289" s="52" t="s">
        <v>137</v>
      </c>
      <c r="C289" s="52" t="s">
        <v>865</v>
      </c>
      <c r="D289" s="52" t="s">
        <v>527</v>
      </c>
      <c r="E289" s="65">
        <v>2</v>
      </c>
      <c r="F289" s="62">
        <v>52000</v>
      </c>
      <c r="G289" s="63">
        <f>F289/(1+'02_Rendimientos'!$B$82)</f>
        <v>43697.478991596639</v>
      </c>
      <c r="H289" s="63">
        <f t="shared" si="38"/>
        <v>87394.957983193279</v>
      </c>
      <c r="I289" s="63">
        <f>H289*(1+'02_Rendimientos'!$B$83+'02_Rendimientos'!$B$84)</f>
        <v>109243.6974789916</v>
      </c>
      <c r="J289" s="56">
        <f>'05_Carta_Gantt'!E23</f>
        <v>46407</v>
      </c>
      <c r="K289" s="56">
        <f>'05_Carta_Gantt'!F23</f>
        <v>46414</v>
      </c>
      <c r="L289" s="52" t="s">
        <v>866</v>
      </c>
    </row>
    <row r="290" spans="1:12">
      <c r="A290" s="51" t="s">
        <v>867</v>
      </c>
      <c r="B290" s="51" t="s">
        <v>137</v>
      </c>
      <c r="C290" s="51" t="s">
        <v>868</v>
      </c>
      <c r="D290" s="51" t="s">
        <v>527</v>
      </c>
      <c r="E290" s="66">
        <v>1</v>
      </c>
      <c r="F290" s="62">
        <v>125000</v>
      </c>
      <c r="G290" s="64">
        <f>F290/(1+'02_Rendimientos'!$B$82)</f>
        <v>105042.01680672269</v>
      </c>
      <c r="H290" s="64">
        <f t="shared" si="38"/>
        <v>105042.01680672269</v>
      </c>
      <c r="I290" s="64">
        <f>H290*(1+'02_Rendimientos'!$B$83+'02_Rendimientos'!$B$84)</f>
        <v>131302.52100840336</v>
      </c>
      <c r="J290" s="57">
        <f>'05_Carta_Gantt'!E23</f>
        <v>46407</v>
      </c>
      <c r="K290" s="57">
        <f>'05_Carta_Gantt'!F23</f>
        <v>46414</v>
      </c>
      <c r="L290" s="51" t="s">
        <v>869</v>
      </c>
    </row>
    <row r="291" spans="1:12">
      <c r="A291" s="52" t="s">
        <v>870</v>
      </c>
      <c r="B291" s="52" t="s">
        <v>137</v>
      </c>
      <c r="C291" s="52" t="s">
        <v>871</v>
      </c>
      <c r="D291" s="52" t="s">
        <v>527</v>
      </c>
      <c r="E291" s="65">
        <v>1</v>
      </c>
      <c r="F291" s="62">
        <v>135000</v>
      </c>
      <c r="G291" s="63">
        <f>F291/(1+'02_Rendimientos'!$B$82)</f>
        <v>113445.37815126051</v>
      </c>
      <c r="H291" s="63">
        <f t="shared" si="38"/>
        <v>113445.37815126051</v>
      </c>
      <c r="I291" s="63">
        <f>H291*(1+'02_Rendimientos'!$B$83+'02_Rendimientos'!$B$84)</f>
        <v>141806.72268907563</v>
      </c>
      <c r="J291" s="56">
        <f>'05_Carta_Gantt'!E23</f>
        <v>46407</v>
      </c>
      <c r="K291" s="56">
        <f>'05_Carta_Gantt'!F23</f>
        <v>46414</v>
      </c>
      <c r="L291" s="52" t="s">
        <v>872</v>
      </c>
    </row>
    <row r="292" spans="1:12">
      <c r="A292" s="51" t="s">
        <v>873</v>
      </c>
      <c r="B292" s="51" t="s">
        <v>137</v>
      </c>
      <c r="C292" s="51" t="s">
        <v>874</v>
      </c>
      <c r="D292" s="51" t="s">
        <v>527</v>
      </c>
      <c r="E292" s="66">
        <v>2</v>
      </c>
      <c r="F292" s="62">
        <v>13500</v>
      </c>
      <c r="G292" s="64">
        <f>F292/(1+'02_Rendimientos'!$B$82)</f>
        <v>11344.53781512605</v>
      </c>
      <c r="H292" s="64">
        <f t="shared" si="38"/>
        <v>22689.0756302521</v>
      </c>
      <c r="I292" s="64">
        <f>H292*(1+'02_Rendimientos'!$B$83+'02_Rendimientos'!$B$84)</f>
        <v>28361.344537815126</v>
      </c>
      <c r="J292" s="57">
        <f>'05_Carta_Gantt'!E23</f>
        <v>46407</v>
      </c>
      <c r="K292" s="57">
        <f>'05_Carta_Gantt'!F23</f>
        <v>46414</v>
      </c>
      <c r="L292" s="51" t="s">
        <v>875</v>
      </c>
    </row>
    <row r="293" spans="1:12">
      <c r="A293" s="52" t="s">
        <v>876</v>
      </c>
      <c r="B293" s="52" t="s">
        <v>137</v>
      </c>
      <c r="C293" s="52" t="s">
        <v>877</v>
      </c>
      <c r="D293" s="52" t="s">
        <v>527</v>
      </c>
      <c r="E293" s="65">
        <v>2</v>
      </c>
      <c r="F293" s="62">
        <v>16500</v>
      </c>
      <c r="G293" s="63">
        <f>F293/(1+'02_Rendimientos'!$B$82)</f>
        <v>13865.546218487396</v>
      </c>
      <c r="H293" s="63">
        <f t="shared" si="38"/>
        <v>27731.092436974792</v>
      </c>
      <c r="I293" s="63">
        <f>H293*(1+'02_Rendimientos'!$B$83+'02_Rendimientos'!$B$84)</f>
        <v>34663.865546218491</v>
      </c>
      <c r="J293" s="56">
        <f>'05_Carta_Gantt'!E23</f>
        <v>46407</v>
      </c>
      <c r="K293" s="56">
        <f>'05_Carta_Gantt'!F23</f>
        <v>46414</v>
      </c>
      <c r="L293" s="52" t="s">
        <v>878</v>
      </c>
    </row>
    <row r="294" spans="1:12">
      <c r="A294" s="51" t="s">
        <v>879</v>
      </c>
      <c r="B294" s="51" t="s">
        <v>137</v>
      </c>
      <c r="C294" s="51" t="s">
        <v>880</v>
      </c>
      <c r="D294" s="51" t="s">
        <v>527</v>
      </c>
      <c r="E294" s="66">
        <v>2</v>
      </c>
      <c r="F294" s="62">
        <v>98000</v>
      </c>
      <c r="G294" s="64">
        <f>F294/(1+'02_Rendimientos'!$B$82)</f>
        <v>82352.941176470587</v>
      </c>
      <c r="H294" s="64">
        <f t="shared" si="38"/>
        <v>164705.88235294117</v>
      </c>
      <c r="I294" s="64">
        <f>H294*(1+'02_Rendimientos'!$B$83+'02_Rendimientos'!$B$84)</f>
        <v>205882.35294117648</v>
      </c>
      <c r="J294" s="57">
        <f>'05_Carta_Gantt'!E23</f>
        <v>46407</v>
      </c>
      <c r="K294" s="57">
        <f>'05_Carta_Gantt'!F23</f>
        <v>46414</v>
      </c>
      <c r="L294" s="51" t="s">
        <v>881</v>
      </c>
    </row>
    <row r="295" spans="1:12">
      <c r="A295" s="52" t="s">
        <v>882</v>
      </c>
      <c r="B295" s="52" t="s">
        <v>137</v>
      </c>
      <c r="C295" s="52" t="s">
        <v>883</v>
      </c>
      <c r="D295" s="52" t="s">
        <v>527</v>
      </c>
      <c r="E295" s="65">
        <v>1</v>
      </c>
      <c r="F295" s="62">
        <v>145000</v>
      </c>
      <c r="G295" s="63">
        <f>F295/(1+'02_Rendimientos'!$B$82)</f>
        <v>121848.73949579832</v>
      </c>
      <c r="H295" s="63">
        <f t="shared" si="38"/>
        <v>121848.73949579832</v>
      </c>
      <c r="I295" s="63">
        <f>H295*(1+'02_Rendimientos'!$B$83+'02_Rendimientos'!$B$84)</f>
        <v>152310.9243697479</v>
      </c>
      <c r="J295" s="56">
        <f>'05_Carta_Gantt'!E23</f>
        <v>46407</v>
      </c>
      <c r="K295" s="56">
        <f>'05_Carta_Gantt'!F23</f>
        <v>46414</v>
      </c>
      <c r="L295" s="52" t="s">
        <v>884</v>
      </c>
    </row>
    <row r="296" spans="1:12">
      <c r="A296" s="51" t="s">
        <v>885</v>
      </c>
      <c r="B296" s="51" t="s">
        <v>137</v>
      </c>
      <c r="C296" s="51" t="s">
        <v>886</v>
      </c>
      <c r="D296" s="51" t="s">
        <v>527</v>
      </c>
      <c r="E296" s="66">
        <v>1</v>
      </c>
      <c r="F296" s="62">
        <v>285000</v>
      </c>
      <c r="G296" s="64">
        <f>F296/(1+'02_Rendimientos'!$B$82)</f>
        <v>239495.79831932773</v>
      </c>
      <c r="H296" s="64">
        <f t="shared" si="38"/>
        <v>239495.79831932773</v>
      </c>
      <c r="I296" s="64">
        <f>H296*(1+'02_Rendimientos'!$B$83+'02_Rendimientos'!$B$84)</f>
        <v>299369.74789915967</v>
      </c>
      <c r="J296" s="57">
        <f>'05_Carta_Gantt'!E23</f>
        <v>46407</v>
      </c>
      <c r="K296" s="57">
        <f>'05_Carta_Gantt'!F23</f>
        <v>46414</v>
      </c>
      <c r="L296" s="51" t="s">
        <v>887</v>
      </c>
    </row>
    <row r="297" spans="1:12">
      <c r="A297" s="52" t="s">
        <v>888</v>
      </c>
      <c r="B297" s="52" t="s">
        <v>137</v>
      </c>
      <c r="C297" s="52" t="s">
        <v>889</v>
      </c>
      <c r="D297" s="52" t="s">
        <v>527</v>
      </c>
      <c r="E297" s="65">
        <v>2</v>
      </c>
      <c r="F297" s="62">
        <v>42000</v>
      </c>
      <c r="G297" s="63">
        <f>F297/(1+'02_Rendimientos'!$B$82)</f>
        <v>35294.117647058825</v>
      </c>
      <c r="H297" s="63">
        <f t="shared" si="38"/>
        <v>70588.23529411765</v>
      </c>
      <c r="I297" s="63">
        <f>H297*(1+'02_Rendimientos'!$B$83+'02_Rendimientos'!$B$84)</f>
        <v>88235.294117647063</v>
      </c>
      <c r="J297" s="56">
        <f>'05_Carta_Gantt'!E23</f>
        <v>46407</v>
      </c>
      <c r="K297" s="56">
        <f>'05_Carta_Gantt'!F23</f>
        <v>46414</v>
      </c>
      <c r="L297" s="52" t="s">
        <v>890</v>
      </c>
    </row>
    <row r="298" spans="1:12">
      <c r="A298" s="51" t="s">
        <v>891</v>
      </c>
      <c r="B298" s="51" t="s">
        <v>137</v>
      </c>
      <c r="C298" s="51" t="s">
        <v>892</v>
      </c>
      <c r="D298" s="51" t="s">
        <v>527</v>
      </c>
      <c r="E298" s="66">
        <v>5</v>
      </c>
      <c r="F298" s="62">
        <v>24500</v>
      </c>
      <c r="G298" s="64">
        <f>F298/(1+'02_Rendimientos'!$B$82)</f>
        <v>20588.235294117647</v>
      </c>
      <c r="H298" s="64">
        <f t="shared" si="38"/>
        <v>102941.17647058824</v>
      </c>
      <c r="I298" s="64">
        <f>H298*(1+'02_Rendimientos'!$B$83+'02_Rendimientos'!$B$84)</f>
        <v>128676.4705882353</v>
      </c>
      <c r="J298" s="57">
        <f>'05_Carta_Gantt'!E23</f>
        <v>46407</v>
      </c>
      <c r="K298" s="57">
        <f>'05_Carta_Gantt'!F23</f>
        <v>46414</v>
      </c>
      <c r="L298" s="51" t="s">
        <v>893</v>
      </c>
    </row>
    <row r="299" spans="1:12">
      <c r="A299" s="52" t="s">
        <v>894</v>
      </c>
      <c r="B299" s="52" t="s">
        <v>137</v>
      </c>
      <c r="C299" s="52" t="s">
        <v>895</v>
      </c>
      <c r="D299" s="52" t="s">
        <v>527</v>
      </c>
      <c r="E299" s="65">
        <v>3</v>
      </c>
      <c r="F299" s="62">
        <v>18500</v>
      </c>
      <c r="G299" s="63">
        <f>F299/(1+'02_Rendimientos'!$B$82)</f>
        <v>15546.218487394959</v>
      </c>
      <c r="H299" s="63">
        <f t="shared" si="38"/>
        <v>46638.655462184877</v>
      </c>
      <c r="I299" s="63">
        <f>H299*(1+'02_Rendimientos'!$B$83+'02_Rendimientos'!$B$84)</f>
        <v>58298.319327731093</v>
      </c>
      <c r="J299" s="56">
        <f>'05_Carta_Gantt'!E23</f>
        <v>46407</v>
      </c>
      <c r="K299" s="56">
        <f>'05_Carta_Gantt'!F23</f>
        <v>46414</v>
      </c>
      <c r="L299" s="52" t="s">
        <v>896</v>
      </c>
    </row>
    <row r="300" spans="1:12">
      <c r="A300" s="51" t="s">
        <v>897</v>
      </c>
      <c r="B300" s="51" t="s">
        <v>137</v>
      </c>
      <c r="C300" s="51" t="s">
        <v>898</v>
      </c>
      <c r="D300" s="51" t="s">
        <v>527</v>
      </c>
      <c r="E300" s="66">
        <v>1</v>
      </c>
      <c r="F300" s="62">
        <v>285000</v>
      </c>
      <c r="G300" s="64">
        <f>F300/(1+'02_Rendimientos'!$B$82)</f>
        <v>239495.79831932773</v>
      </c>
      <c r="H300" s="64">
        <f t="shared" si="38"/>
        <v>239495.79831932773</v>
      </c>
      <c r="I300" s="64">
        <f>H300*(1+'02_Rendimientos'!$B$83+'02_Rendimientos'!$B$84)</f>
        <v>299369.74789915967</v>
      </c>
      <c r="J300" s="57">
        <f>'05_Carta_Gantt'!E23</f>
        <v>46407</v>
      </c>
      <c r="K300" s="57">
        <f>'05_Carta_Gantt'!F23</f>
        <v>46414</v>
      </c>
      <c r="L300" s="51" t="s">
        <v>899</v>
      </c>
    </row>
    <row r="301" spans="1:12">
      <c r="A301" s="52" t="s">
        <v>900</v>
      </c>
      <c r="B301" s="52" t="s">
        <v>137</v>
      </c>
      <c r="C301" s="52" t="s">
        <v>901</v>
      </c>
      <c r="D301" s="52" t="s">
        <v>527</v>
      </c>
      <c r="E301" s="65">
        <v>1</v>
      </c>
      <c r="F301" s="62">
        <v>48000</v>
      </c>
      <c r="G301" s="63">
        <f>F301/(1+'02_Rendimientos'!$B$82)</f>
        <v>40336.134453781517</v>
      </c>
      <c r="H301" s="63">
        <f t="shared" si="38"/>
        <v>40336.134453781517</v>
      </c>
      <c r="I301" s="63">
        <f>H301*(1+'02_Rendimientos'!$B$83+'02_Rendimientos'!$B$84)</f>
        <v>50420.168067226899</v>
      </c>
      <c r="J301" s="56">
        <f>'05_Carta_Gantt'!E23</f>
        <v>46407</v>
      </c>
      <c r="K301" s="56">
        <f>'05_Carta_Gantt'!F23</f>
        <v>46414</v>
      </c>
      <c r="L301" s="52" t="s">
        <v>902</v>
      </c>
    </row>
    <row r="302" spans="1:12">
      <c r="A302" s="51" t="s">
        <v>903</v>
      </c>
      <c r="B302" s="51" t="s">
        <v>143</v>
      </c>
      <c r="C302" s="51" t="s">
        <v>904</v>
      </c>
      <c r="D302" s="51" t="s">
        <v>541</v>
      </c>
      <c r="E302" s="66">
        <v>84</v>
      </c>
      <c r="F302" s="62">
        <v>68000</v>
      </c>
      <c r="G302" s="64">
        <f>F302/(1+'02_Rendimientos'!$B$82)</f>
        <v>57142.857142857145</v>
      </c>
      <c r="H302" s="64">
        <f t="shared" si="38"/>
        <v>4800000</v>
      </c>
      <c r="I302" s="64">
        <f>H302*(1+'02_Rendimientos'!$B$83+'02_Rendimientos'!$B$84)</f>
        <v>6000000</v>
      </c>
      <c r="J302" s="57">
        <f>'05_Carta_Gantt'!E29</f>
        <v>46409</v>
      </c>
      <c r="K302" s="57">
        <f>'05_Carta_Gantt'!F29</f>
        <v>46424</v>
      </c>
      <c r="L302" s="51" t="s">
        <v>905</v>
      </c>
    </row>
    <row r="303" spans="1:12">
      <c r="A303" s="52" t="s">
        <v>906</v>
      </c>
      <c r="B303" s="52" t="s">
        <v>143</v>
      </c>
      <c r="C303" s="52" t="s">
        <v>907</v>
      </c>
      <c r="D303" s="52" t="s">
        <v>527</v>
      </c>
      <c r="E303" s="65">
        <v>1</v>
      </c>
      <c r="F303" s="62">
        <v>780000</v>
      </c>
      <c r="G303" s="63">
        <f>F303/(1+'02_Rendimientos'!$B$82)</f>
        <v>655462.18487394962</v>
      </c>
      <c r="H303" s="63">
        <f t="shared" ref="H303:H314" si="39">E303*G303</f>
        <v>655462.18487394962</v>
      </c>
      <c r="I303" s="63">
        <f>H303*(1+'02_Rendimientos'!$B$83+'02_Rendimientos'!$B$84)</f>
        <v>819327.73109243705</v>
      </c>
      <c r="J303" s="56">
        <f>'05_Carta_Gantt'!E29</f>
        <v>46409</v>
      </c>
      <c r="K303" s="56">
        <f>'05_Carta_Gantt'!F29</f>
        <v>46424</v>
      </c>
      <c r="L303" s="52" t="s">
        <v>908</v>
      </c>
    </row>
    <row r="304" spans="1:12">
      <c r="A304" s="51" t="s">
        <v>909</v>
      </c>
      <c r="B304" s="51" t="s">
        <v>143</v>
      </c>
      <c r="C304" s="51" t="s">
        <v>910</v>
      </c>
      <c r="D304" s="51" t="s">
        <v>541</v>
      </c>
      <c r="E304" s="66">
        <v>84</v>
      </c>
      <c r="F304" s="62">
        <v>19000</v>
      </c>
      <c r="G304" s="64">
        <f>F304/(1+'02_Rendimientos'!$B$82)</f>
        <v>15966.386554621849</v>
      </c>
      <c r="H304" s="64">
        <f t="shared" si="39"/>
        <v>1341176.4705882354</v>
      </c>
      <c r="I304" s="64">
        <f>H304*(1+'02_Rendimientos'!$B$83+'02_Rendimientos'!$B$84)</f>
        <v>1676470.5882352942</v>
      </c>
      <c r="J304" s="57">
        <f>'05_Carta_Gantt'!E29</f>
        <v>46409</v>
      </c>
      <c r="K304" s="57">
        <f>'05_Carta_Gantt'!F29</f>
        <v>46424</v>
      </c>
      <c r="L304" s="51" t="s">
        <v>911</v>
      </c>
    </row>
    <row r="305" spans="1:12">
      <c r="A305" s="52" t="s">
        <v>912</v>
      </c>
      <c r="B305" s="52" t="s">
        <v>141</v>
      </c>
      <c r="C305" s="52" t="s">
        <v>913</v>
      </c>
      <c r="D305" s="52" t="s">
        <v>537</v>
      </c>
      <c r="E305" s="65">
        <v>18</v>
      </c>
      <c r="F305" s="62">
        <v>48000</v>
      </c>
      <c r="G305" s="63">
        <f>F305/(1+'02_Rendimientos'!$B$82)</f>
        <v>40336.134453781517</v>
      </c>
      <c r="H305" s="63">
        <f t="shared" si="39"/>
        <v>726050.42016806733</v>
      </c>
      <c r="I305" s="63">
        <f>H305*(1+'02_Rendimientos'!$B$83+'02_Rendimientos'!$B$84)</f>
        <v>907563.02521008416</v>
      </c>
      <c r="J305" s="56">
        <f>'05_Carta_Gantt'!E27</f>
        <v>46439</v>
      </c>
      <c r="K305" s="56">
        <f>'05_Carta_Gantt'!F27</f>
        <v>46448</v>
      </c>
      <c r="L305" s="52" t="s">
        <v>914</v>
      </c>
    </row>
    <row r="306" spans="1:12">
      <c r="A306" s="51" t="s">
        <v>915</v>
      </c>
      <c r="B306" s="51" t="s">
        <v>143</v>
      </c>
      <c r="C306" s="51" t="s">
        <v>916</v>
      </c>
      <c r="D306" s="51" t="s">
        <v>527</v>
      </c>
      <c r="E306" s="66">
        <v>4</v>
      </c>
      <c r="F306" s="62">
        <v>420000</v>
      </c>
      <c r="G306" s="64">
        <f>F306/(1+'02_Rendimientos'!$B$82)</f>
        <v>352941.17647058825</v>
      </c>
      <c r="H306" s="64">
        <f t="shared" si="39"/>
        <v>1411764.705882353</v>
      </c>
      <c r="I306" s="64">
        <f>H306*(1+'02_Rendimientos'!$B$83+'02_Rendimientos'!$B$84)</f>
        <v>1764705.8823529412</v>
      </c>
      <c r="J306" s="57">
        <f>'05_Carta_Gantt'!E29</f>
        <v>46409</v>
      </c>
      <c r="K306" s="57">
        <f>'05_Carta_Gantt'!F29</f>
        <v>46424</v>
      </c>
      <c r="L306" s="51" t="s">
        <v>917</v>
      </c>
    </row>
    <row r="307" spans="1:12">
      <c r="A307" s="52" t="s">
        <v>918</v>
      </c>
      <c r="B307" s="52" t="s">
        <v>141</v>
      </c>
      <c r="C307" s="52" t="s">
        <v>919</v>
      </c>
      <c r="D307" s="52" t="s">
        <v>537</v>
      </c>
      <c r="E307" s="65">
        <v>210</v>
      </c>
      <c r="F307" s="62">
        <v>3900</v>
      </c>
      <c r="G307" s="63">
        <f>F307/(1+'02_Rendimientos'!$B$82)</f>
        <v>3277.3109243697481</v>
      </c>
      <c r="H307" s="63">
        <f t="shared" si="39"/>
        <v>688235.29411764711</v>
      </c>
      <c r="I307" s="63">
        <f>H307*(1+'02_Rendimientos'!$B$83+'02_Rendimientos'!$B$84)</f>
        <v>860294.11764705891</v>
      </c>
      <c r="J307" s="56">
        <f>'05_Carta_Gantt'!E27</f>
        <v>46439</v>
      </c>
      <c r="K307" s="56">
        <f>'05_Carta_Gantt'!F27</f>
        <v>46448</v>
      </c>
      <c r="L307" s="52" t="s">
        <v>920</v>
      </c>
    </row>
    <row r="308" spans="1:12">
      <c r="A308" s="51" t="s">
        <v>921</v>
      </c>
      <c r="B308" s="51" t="s">
        <v>144</v>
      </c>
      <c r="C308" s="51" t="s">
        <v>922</v>
      </c>
      <c r="D308" s="51" t="s">
        <v>527</v>
      </c>
      <c r="E308" s="66">
        <v>12</v>
      </c>
      <c r="F308" s="62">
        <v>18500</v>
      </c>
      <c r="G308" s="64">
        <f>F308/(1+'02_Rendimientos'!$B$82)</f>
        <v>15546.218487394959</v>
      </c>
      <c r="H308" s="64">
        <f t="shared" si="39"/>
        <v>186554.62184873951</v>
      </c>
      <c r="I308" s="64">
        <f>H308*(1+'02_Rendimientos'!$B$83+'02_Rendimientos'!$B$84)</f>
        <v>233193.27731092437</v>
      </c>
      <c r="J308" s="57">
        <f>'05_Carta_Gantt'!E30</f>
        <v>46471</v>
      </c>
      <c r="K308" s="57">
        <f>'05_Carta_Gantt'!F30</f>
        <v>46477</v>
      </c>
      <c r="L308" s="51" t="s">
        <v>923</v>
      </c>
    </row>
    <row r="309" spans="1:12">
      <c r="A309" s="52" t="s">
        <v>924</v>
      </c>
      <c r="B309" s="52" t="s">
        <v>144</v>
      </c>
      <c r="C309" s="52" t="s">
        <v>925</v>
      </c>
      <c r="D309" s="52" t="s">
        <v>527</v>
      </c>
      <c r="E309" s="65">
        <v>9</v>
      </c>
      <c r="F309" s="62">
        <v>6900</v>
      </c>
      <c r="G309" s="63">
        <f>F309/(1+'02_Rendimientos'!$B$82)</f>
        <v>5798.3193277310929</v>
      </c>
      <c r="H309" s="63">
        <f t="shared" si="39"/>
        <v>52184.873949579836</v>
      </c>
      <c r="I309" s="63">
        <f>H309*(1+'02_Rendimientos'!$B$83+'02_Rendimientos'!$B$84)</f>
        <v>65231.092436974795</v>
      </c>
      <c r="J309" s="56">
        <f>'05_Carta_Gantt'!E30</f>
        <v>46471</v>
      </c>
      <c r="K309" s="56">
        <f>'05_Carta_Gantt'!F30</f>
        <v>46477</v>
      </c>
      <c r="L309" s="52" t="s">
        <v>926</v>
      </c>
    </row>
    <row r="310" spans="1:12">
      <c r="A310" s="51" t="s">
        <v>927</v>
      </c>
      <c r="B310" s="51" t="s">
        <v>144</v>
      </c>
      <c r="C310" s="51" t="s">
        <v>928</v>
      </c>
      <c r="D310" s="51" t="s">
        <v>527</v>
      </c>
      <c r="E310" s="66">
        <v>4</v>
      </c>
      <c r="F310" s="62">
        <v>12500</v>
      </c>
      <c r="G310" s="64">
        <f>F310/(1+'02_Rendimientos'!$B$82)</f>
        <v>10504.20168067227</v>
      </c>
      <c r="H310" s="64">
        <f t="shared" si="39"/>
        <v>42016.806722689078</v>
      </c>
      <c r="I310" s="64">
        <f>H310*(1+'02_Rendimientos'!$B$83+'02_Rendimientos'!$B$84)</f>
        <v>52521.008403361346</v>
      </c>
      <c r="J310" s="57">
        <f>'05_Carta_Gantt'!E30</f>
        <v>46471</v>
      </c>
      <c r="K310" s="57">
        <f>'05_Carta_Gantt'!F30</f>
        <v>46477</v>
      </c>
      <c r="L310" s="51" t="s">
        <v>929</v>
      </c>
    </row>
    <row r="311" spans="1:12">
      <c r="A311" s="52" t="s">
        <v>930</v>
      </c>
      <c r="B311" s="52" t="s">
        <v>144</v>
      </c>
      <c r="C311" s="52" t="s">
        <v>931</v>
      </c>
      <c r="D311" s="52" t="s">
        <v>527</v>
      </c>
      <c r="E311" s="65">
        <v>5</v>
      </c>
      <c r="F311" s="62">
        <v>17500</v>
      </c>
      <c r="G311" s="63">
        <f>F311/(1+'02_Rendimientos'!$B$82)</f>
        <v>14705.882352941177</v>
      </c>
      <c r="H311" s="63">
        <f t="shared" si="39"/>
        <v>73529.411764705888</v>
      </c>
      <c r="I311" s="63">
        <f>H311*(1+'02_Rendimientos'!$B$83+'02_Rendimientos'!$B$84)</f>
        <v>91911.764705882364</v>
      </c>
      <c r="J311" s="56">
        <f>'05_Carta_Gantt'!E30</f>
        <v>46471</v>
      </c>
      <c r="K311" s="56">
        <f>'05_Carta_Gantt'!F30</f>
        <v>46477</v>
      </c>
      <c r="L311" s="52" t="s">
        <v>932</v>
      </c>
    </row>
    <row r="312" spans="1:12">
      <c r="A312" s="51" t="s">
        <v>933</v>
      </c>
      <c r="B312" s="51" t="s">
        <v>144</v>
      </c>
      <c r="C312" s="51" t="s">
        <v>934</v>
      </c>
      <c r="D312" s="51" t="s">
        <v>527</v>
      </c>
      <c r="E312" s="66">
        <v>4</v>
      </c>
      <c r="F312" s="62">
        <v>38000</v>
      </c>
      <c r="G312" s="64">
        <f>F312/(1+'02_Rendimientos'!$B$82)</f>
        <v>31932.773109243699</v>
      </c>
      <c r="H312" s="64">
        <f t="shared" si="39"/>
        <v>127731.0924369748</v>
      </c>
      <c r="I312" s="64">
        <f>H312*(1+'02_Rendimientos'!$B$83+'02_Rendimientos'!$B$84)</f>
        <v>159663.8655462185</v>
      </c>
      <c r="J312" s="57">
        <f>'05_Carta_Gantt'!E30</f>
        <v>46471</v>
      </c>
      <c r="K312" s="57">
        <f>'05_Carta_Gantt'!F30</f>
        <v>46477</v>
      </c>
      <c r="L312" s="51" t="s">
        <v>935</v>
      </c>
    </row>
    <row r="313" spans="1:12">
      <c r="A313" s="52" t="s">
        <v>936</v>
      </c>
      <c r="B313" s="52" t="s">
        <v>144</v>
      </c>
      <c r="C313" s="52" t="s">
        <v>937</v>
      </c>
      <c r="D313" s="52" t="s">
        <v>527</v>
      </c>
      <c r="E313" s="65">
        <v>1</v>
      </c>
      <c r="F313" s="62">
        <v>290000</v>
      </c>
      <c r="G313" s="63">
        <f>F313/(1+'02_Rendimientos'!$B$82)</f>
        <v>243697.47899159664</v>
      </c>
      <c r="H313" s="63">
        <f t="shared" si="39"/>
        <v>243697.47899159664</v>
      </c>
      <c r="I313" s="63">
        <f>H313*(1+'02_Rendimientos'!$B$83+'02_Rendimientos'!$B$84)</f>
        <v>304621.84873949579</v>
      </c>
      <c r="J313" s="56">
        <f>'05_Carta_Gantt'!E30</f>
        <v>46471</v>
      </c>
      <c r="K313" s="56">
        <f>'05_Carta_Gantt'!F30</f>
        <v>46477</v>
      </c>
      <c r="L313" s="52" t="s">
        <v>938</v>
      </c>
    </row>
    <row r="314" spans="1:12">
      <c r="A314" s="51" t="s">
        <v>939</v>
      </c>
      <c r="B314" s="51" t="s">
        <v>144</v>
      </c>
      <c r="C314" s="51" t="s">
        <v>940</v>
      </c>
      <c r="D314" s="51" t="s">
        <v>537</v>
      </c>
      <c r="E314" s="66">
        <v>444.51</v>
      </c>
      <c r="F314" s="62">
        <v>1800</v>
      </c>
      <c r="G314" s="64">
        <f>F314/(1+'02_Rendimientos'!$B$82)</f>
        <v>1512.6050420168067</v>
      </c>
      <c r="H314" s="64">
        <f t="shared" si="39"/>
        <v>672368.06722689071</v>
      </c>
      <c r="I314" s="64">
        <f>H314*(1+'02_Rendimientos'!$B$83+'02_Rendimientos'!$B$84)</f>
        <v>840460.08403361333</v>
      </c>
      <c r="J314" s="57">
        <f>'05_Carta_Gantt'!E30</f>
        <v>46471</v>
      </c>
      <c r="K314" s="57">
        <f>'05_Carta_Gantt'!F30</f>
        <v>46477</v>
      </c>
      <c r="L314" s="51" t="s">
        <v>941</v>
      </c>
    </row>
    <row r="317" spans="1:12">
      <c r="A317" s="175" t="s">
        <v>942</v>
      </c>
      <c r="B317" s="175"/>
      <c r="C317" s="175"/>
      <c r="D317" s="175"/>
      <c r="E317" s="175"/>
      <c r="F317" s="175"/>
      <c r="G317" s="175"/>
      <c r="H317" s="175"/>
      <c r="I317" s="175"/>
    </row>
    <row r="318" spans="1:12">
      <c r="A318" s="199" t="s">
        <v>520</v>
      </c>
      <c r="B318" s="199"/>
      <c r="C318" s="199"/>
      <c r="D318" s="199"/>
      <c r="E318" s="199"/>
      <c r="F318" s="199"/>
      <c r="G318" s="51"/>
      <c r="H318" s="64">
        <f>SUM(H175:H314)</f>
        <v>72760094.117647022</v>
      </c>
      <c r="I318" s="51"/>
    </row>
    <row r="319" spans="1:12">
      <c r="A319" s="198" t="s">
        <v>943</v>
      </c>
      <c r="B319" s="198"/>
      <c r="C319" s="198"/>
      <c r="D319" s="198"/>
      <c r="E319" s="198"/>
      <c r="F319" s="198"/>
      <c r="G319" s="52"/>
      <c r="H319" s="63">
        <f>H318*'02_Rendimientos'!B83</f>
        <v>10914014.117647054</v>
      </c>
      <c r="I319" s="52"/>
    </row>
    <row r="320" spans="1:12">
      <c r="A320" s="199" t="s">
        <v>944</v>
      </c>
      <c r="B320" s="199"/>
      <c r="C320" s="199"/>
      <c r="D320" s="199"/>
      <c r="E320" s="199"/>
      <c r="F320" s="199"/>
      <c r="G320" s="51"/>
      <c r="H320" s="64">
        <f>H318*'02_Rendimientos'!B84</f>
        <v>7276009.4117647028</v>
      </c>
      <c r="I320" s="51"/>
    </row>
    <row r="321" spans="1:12">
      <c r="A321" s="198" t="s">
        <v>506</v>
      </c>
      <c r="B321" s="198"/>
      <c r="C321" s="198"/>
      <c r="D321" s="198"/>
      <c r="E321" s="198"/>
      <c r="F321" s="198"/>
      <c r="G321" s="52"/>
      <c r="H321" s="63">
        <f>SUM(H318:H320)</f>
        <v>90950117.64705877</v>
      </c>
      <c r="I321" s="52"/>
    </row>
    <row r="322" spans="1:12">
      <c r="A322" s="199" t="s">
        <v>945</v>
      </c>
      <c r="B322" s="199"/>
      <c r="C322" s="199"/>
      <c r="D322" s="199"/>
      <c r="E322" s="199"/>
      <c r="F322" s="199"/>
      <c r="G322" s="51"/>
      <c r="H322" s="64">
        <f>H321*'02_Rendimientos'!B82</f>
        <v>17280522.352941167</v>
      </c>
      <c r="I322" s="51"/>
    </row>
    <row r="323" spans="1:12">
      <c r="A323" s="198" t="s">
        <v>946</v>
      </c>
      <c r="B323" s="198"/>
      <c r="C323" s="198"/>
      <c r="D323" s="198"/>
      <c r="E323" s="198"/>
      <c r="F323" s="198"/>
      <c r="G323" s="52"/>
      <c r="H323" s="63">
        <f>ROUND(SUM(H321:H322),0)</f>
        <v>108230640</v>
      </c>
      <c r="I323" s="52"/>
    </row>
    <row r="324" spans="1:12">
      <c r="A324" s="199" t="s">
        <v>161</v>
      </c>
      <c r="B324" s="199"/>
      <c r="C324" s="199"/>
      <c r="D324" s="199"/>
      <c r="E324" s="199"/>
      <c r="F324" s="199"/>
      <c r="G324" s="51"/>
      <c r="H324" s="64">
        <f>'02_Rendimientos'!B81</f>
        <v>114446607</v>
      </c>
      <c r="I324" s="51"/>
    </row>
    <row r="325" spans="1:12">
      <c r="A325" s="198" t="s">
        <v>947</v>
      </c>
      <c r="B325" s="198"/>
      <c r="C325" s="198"/>
      <c r="D325" s="198"/>
      <c r="E325" s="198"/>
      <c r="F325" s="198"/>
      <c r="G325" s="52"/>
      <c r="H325" s="63">
        <f>H324-H323</f>
        <v>6215967</v>
      </c>
      <c r="I325" s="52"/>
    </row>
    <row r="326" spans="1:12">
      <c r="A326" s="199" t="s">
        <v>948</v>
      </c>
      <c r="B326" s="199"/>
      <c r="C326" s="199"/>
      <c r="D326" s="199"/>
      <c r="E326" s="199"/>
      <c r="F326" s="199"/>
      <c r="G326" s="51"/>
      <c r="H326" s="68">
        <f>H325/H324</f>
        <v>5.431324844781113E-2</v>
      </c>
      <c r="I326" s="51"/>
    </row>
    <row r="327" spans="1:12">
      <c r="A327" s="198" t="s">
        <v>949</v>
      </c>
      <c r="B327" s="198"/>
      <c r="C327" s="198"/>
      <c r="D327" s="198"/>
      <c r="E327" s="198"/>
      <c r="F327" s="198"/>
      <c r="G327" s="52"/>
      <c r="H327" s="63">
        <f>ROUND(H318*(1+'02_Rendimientos'!B83+'02_Rendimientos'!B85)*(1+'02_Rendimientos'!B82),0)</f>
        <v>112559866</v>
      </c>
      <c r="I327" s="52"/>
    </row>
    <row r="328" spans="1:12">
      <c r="A328" s="199" t="s">
        <v>950</v>
      </c>
      <c r="B328" s="199"/>
      <c r="C328" s="199"/>
      <c r="D328" s="199"/>
      <c r="E328" s="199"/>
      <c r="F328" s="199"/>
      <c r="G328" s="51"/>
      <c r="H328" s="64">
        <f>H327-H323</f>
        <v>4329226</v>
      </c>
      <c r="I328" s="51"/>
    </row>
    <row r="330" spans="1:12">
      <c r="A330" s="168" t="s">
        <v>1398</v>
      </c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</row>
    <row r="332" spans="1:12">
      <c r="A332" s="175" t="s">
        <v>951</v>
      </c>
      <c r="B332" s="175"/>
      <c r="C332" s="175"/>
      <c r="D332" s="175"/>
      <c r="E332" s="175"/>
      <c r="F332" s="175"/>
      <c r="G332" s="175"/>
      <c r="H332" s="175"/>
      <c r="I332" s="175"/>
    </row>
    <row r="333" spans="1:12">
      <c r="A333" s="50" t="s">
        <v>952</v>
      </c>
      <c r="B333" s="50" t="s">
        <v>953</v>
      </c>
      <c r="C333" s="50" t="s">
        <v>954</v>
      </c>
      <c r="D333" s="50" t="s">
        <v>955</v>
      </c>
    </row>
    <row r="334" spans="1:12" ht="39.6">
      <c r="A334" s="51" t="s">
        <v>956</v>
      </c>
      <c r="B334" s="60">
        <v>0.45</v>
      </c>
      <c r="C334" s="64">
        <f>B334*$H$319</f>
        <v>4911306.3529411741</v>
      </c>
      <c r="D334" s="51" t="s">
        <v>957</v>
      </c>
    </row>
    <row r="335" spans="1:12" ht="39.6">
      <c r="A335" s="52" t="s">
        <v>958</v>
      </c>
      <c r="B335" s="61">
        <v>0.2</v>
      </c>
      <c r="C335" s="63">
        <f>B335*$H$319</f>
        <v>2182802.8235294106</v>
      </c>
      <c r="D335" s="52" t="s">
        <v>959</v>
      </c>
    </row>
    <row r="336" spans="1:12" ht="26.4">
      <c r="A336" s="51" t="s">
        <v>960</v>
      </c>
      <c r="B336" s="60">
        <v>0.12</v>
      </c>
      <c r="C336" s="64">
        <f>B336*$H$319</f>
        <v>1309681.6941176464</v>
      </c>
      <c r="D336" s="51" t="s">
        <v>961</v>
      </c>
    </row>
    <row r="337" spans="1:9" ht="39.6">
      <c r="A337" s="52" t="s">
        <v>962</v>
      </c>
      <c r="B337" s="61">
        <v>0.08</v>
      </c>
      <c r="C337" s="63">
        <f>B337*$H$319</f>
        <v>873121.12941176433</v>
      </c>
      <c r="D337" s="52" t="s">
        <v>963</v>
      </c>
    </row>
    <row r="338" spans="1:9" ht="39.6">
      <c r="A338" s="51" t="s">
        <v>964</v>
      </c>
      <c r="B338" s="60">
        <v>0.15</v>
      </c>
      <c r="C338" s="64">
        <f>B338*$H$319</f>
        <v>1637102.1176470581</v>
      </c>
      <c r="D338" s="51" t="s">
        <v>965</v>
      </c>
    </row>
    <row r="341" spans="1:9">
      <c r="A341" s="175" t="s">
        <v>966</v>
      </c>
      <c r="B341" s="175"/>
      <c r="C341" s="175"/>
      <c r="D341" s="175"/>
      <c r="E341" s="175"/>
      <c r="F341" s="175"/>
      <c r="G341" s="175"/>
      <c r="H341" s="175"/>
      <c r="I341" s="175"/>
    </row>
    <row r="342" spans="1:9">
      <c r="A342" s="50" t="s">
        <v>115</v>
      </c>
      <c r="B342" s="50" t="s">
        <v>967</v>
      </c>
      <c r="C342" s="50" t="s">
        <v>520</v>
      </c>
      <c r="D342" s="50" t="s">
        <v>521</v>
      </c>
      <c r="E342" s="50" t="s">
        <v>968</v>
      </c>
      <c r="F342" s="50" t="s">
        <v>969</v>
      </c>
      <c r="G342" s="50" t="s">
        <v>970</v>
      </c>
      <c r="H342" s="50" t="s">
        <v>971</v>
      </c>
      <c r="I342" s="50" t="s">
        <v>972</v>
      </c>
    </row>
    <row r="343" spans="1:9" ht="39.6">
      <c r="A343" s="52" t="s">
        <v>122</v>
      </c>
      <c r="B343" s="52" t="str">
        <f>'03_CPM_Obra_Gruesa'!D145</f>
        <v>Instalación de faenas y cierre perimetral</v>
      </c>
      <c r="C343" s="63">
        <f>SUMIF(B175:B314,A343,H175:H314)</f>
        <v>7089010.0840336131</v>
      </c>
      <c r="D343" s="63">
        <f>SUMIF(B175:B314,A343,I175:I314)</f>
        <v>8861262.6050420161</v>
      </c>
      <c r="E343" s="69">
        <f>'02_Rendimientos'!I6/SUM('02_Rendimientos'!I6:I27)</f>
        <v>1.1103669498396137E-2</v>
      </c>
      <c r="F343" s="56">
        <f>'05_Carta_Gantt'!E9</f>
        <v>46328</v>
      </c>
      <c r="G343" s="56">
        <f>'05_Carta_Gantt'!F9</f>
        <v>46333</v>
      </c>
      <c r="H343" s="52">
        <f>COUNTIF(B175:B314,A343)</f>
        <v>7</v>
      </c>
      <c r="I343" s="52" t="s">
        <v>973</v>
      </c>
    </row>
    <row r="344" spans="1:9" ht="26.4">
      <c r="A344" s="51" t="s">
        <v>124</v>
      </c>
      <c r="B344" s="51" t="str">
        <f>'03_CPM_Obra_Gruesa'!D146</f>
        <v>Replanteo y nivelación del área de trabajo</v>
      </c>
      <c r="C344" s="64">
        <f>SUMIF(B175:B314,A344,H175:H314)</f>
        <v>784429.4117647059</v>
      </c>
      <c r="D344" s="64">
        <f>SUMIF(B175:B314,A344,I175:I314)</f>
        <v>980536.76470588241</v>
      </c>
      <c r="E344" s="70">
        <f>'02_Rendimientos'!I7/SUM('02_Rendimientos'!I6:I27)</f>
        <v>1.1103669498396137E-2</v>
      </c>
      <c r="F344" s="57">
        <f>'05_Carta_Gantt'!E10</f>
        <v>46334</v>
      </c>
      <c r="G344" s="57">
        <f>'05_Carta_Gantt'!F10</f>
        <v>46338</v>
      </c>
      <c r="H344" s="51">
        <f>COUNTIF(B175:B314,A344)</f>
        <v>1</v>
      </c>
      <c r="I344" s="51" t="s">
        <v>974</v>
      </c>
    </row>
    <row r="345" spans="1:9" ht="39.6">
      <c r="A345" s="52" t="s">
        <v>125</v>
      </c>
      <c r="B345" s="52" t="str">
        <f>'03_CPM_Obra_Gruesa'!D147</f>
        <v>Servicios provisorios y habilitación de instalaciones</v>
      </c>
      <c r="C345" s="63">
        <f>SUMIF(B175:B314,A345,H175:H314)</f>
        <v>0</v>
      </c>
      <c r="D345" s="63">
        <f>SUMIF(B175:B314,A345,I175:I314)</f>
        <v>0</v>
      </c>
      <c r="E345" s="69">
        <f>'02_Rendimientos'!I8/SUM('02_Rendimientos'!I6:I27)</f>
        <v>2.2207338996792274E-2</v>
      </c>
      <c r="F345" s="56">
        <f>'05_Carta_Gantt'!E11</f>
        <v>46334</v>
      </c>
      <c r="G345" s="56">
        <f>'05_Carta_Gantt'!F11</f>
        <v>46343</v>
      </c>
      <c r="H345" s="52">
        <f>COUNTIF(B175:B314,A345)</f>
        <v>0</v>
      </c>
      <c r="I345" s="52" t="s">
        <v>975</v>
      </c>
    </row>
    <row r="346" spans="1:9" ht="26.4">
      <c r="A346" s="51" t="s">
        <v>126</v>
      </c>
      <c r="B346" s="51" t="str">
        <f>'03_CPM_Obra_Gruesa'!D148</f>
        <v>Excavación y retiro de material</v>
      </c>
      <c r="C346" s="64">
        <f>SUMIF(B175:B314,A346,H175:H314)</f>
        <v>529411.76470588241</v>
      </c>
      <c r="D346" s="64">
        <f>SUMIF(B175:B314,A346,I175:I314)</f>
        <v>661764.70588235301</v>
      </c>
      <c r="E346" s="70">
        <f>'02_Rendimientos'!I9/SUM('02_Rendimientos'!I6:I27)</f>
        <v>3.3311008495188407E-2</v>
      </c>
      <c r="F346" s="57">
        <f>'05_Carta_Gantt'!E12</f>
        <v>46339</v>
      </c>
      <c r="G346" s="57">
        <f>'05_Carta_Gantt'!F12</f>
        <v>46349</v>
      </c>
      <c r="H346" s="51">
        <f>COUNTIF(B175:B314,A346)</f>
        <v>1</v>
      </c>
      <c r="I346" s="51" t="s">
        <v>974</v>
      </c>
    </row>
    <row r="347" spans="1:9" ht="26.4">
      <c r="A347" s="52" t="s">
        <v>127</v>
      </c>
      <c r="B347" s="52" t="str">
        <f>'03_CPM_Obra_Gruesa'!D149</f>
        <v>Relleno, humectación y compactación</v>
      </c>
      <c r="C347" s="63">
        <f>SUMIF(B175:B314,A347,H175:H314)</f>
        <v>1838305.8823529412</v>
      </c>
      <c r="D347" s="63">
        <f>SUMIF(B175:B314,A347,I175:I314)</f>
        <v>2297882.3529411764</v>
      </c>
      <c r="E347" s="69">
        <f>'02_Rendimientos'!I10/SUM('02_Rendimientos'!I6:I27)</f>
        <v>3.2385702703655393E-2</v>
      </c>
      <c r="F347" s="56">
        <f>'05_Carta_Gantt'!E13</f>
        <v>46350</v>
      </c>
      <c r="G347" s="56">
        <f>'05_Carta_Gantt'!F13</f>
        <v>46358</v>
      </c>
      <c r="H347" s="52">
        <f>COUNTIF(B175:B314,A347)</f>
        <v>4</v>
      </c>
      <c r="I347" s="52" t="s">
        <v>974</v>
      </c>
    </row>
    <row r="348" spans="1:9" ht="26.4">
      <c r="A348" s="51" t="s">
        <v>128</v>
      </c>
      <c r="B348" s="51" t="str">
        <f>'03_CPM_Obra_Gruesa'!D150</f>
        <v>Emplantillado de hormigón</v>
      </c>
      <c r="C348" s="64">
        <f>SUMIF(B175:B314,A348,H175:H314)</f>
        <v>376890.75630252104</v>
      </c>
      <c r="D348" s="64">
        <f>SUMIF(B175:B314,A348,I175:I314)</f>
        <v>471113.44537815131</v>
      </c>
      <c r="E348" s="70">
        <f>'02_Rendimientos'!I11/SUM('02_Rendimientos'!I6:I27)</f>
        <v>3.3311008495188407E-2</v>
      </c>
      <c r="F348" s="57">
        <f>'05_Carta_Gantt'!E14</f>
        <v>46359</v>
      </c>
      <c r="G348" s="57">
        <f>'05_Carta_Gantt'!F14</f>
        <v>46363</v>
      </c>
      <c r="H348" s="51">
        <f>COUNTIF(B175:B314,A348)</f>
        <v>1</v>
      </c>
      <c r="I348" s="51" t="s">
        <v>974</v>
      </c>
    </row>
    <row r="349" spans="1:9" ht="26.4">
      <c r="A349" s="52" t="s">
        <v>129</v>
      </c>
      <c r="B349" s="52" t="str">
        <f>'03_CPM_Obra_Gruesa'!D151</f>
        <v>Fundaciones de hormigón armado</v>
      </c>
      <c r="C349" s="63">
        <f>SUMIF(B175:B314,A349,H175:H314)</f>
        <v>2647058.823529412</v>
      </c>
      <c r="D349" s="63">
        <f>SUMIF(B175:B314,A349,I175:I314)</f>
        <v>3308823.5294117648</v>
      </c>
      <c r="E349" s="69">
        <f>'02_Rendimientos'!I12/SUM('02_Rendimientos'!I6:I27)</f>
        <v>4.4414677993584548E-2</v>
      </c>
      <c r="F349" s="56">
        <f>'05_Carta_Gantt'!E15</f>
        <v>46364</v>
      </c>
      <c r="G349" s="56">
        <f>'05_Carta_Gantt'!F15</f>
        <v>46376</v>
      </c>
      <c r="H349" s="52">
        <f>COUNTIF(B175:B314,A349)</f>
        <v>1</v>
      </c>
      <c r="I349" s="52" t="s">
        <v>974</v>
      </c>
    </row>
    <row r="350" spans="1:9" ht="26.4">
      <c r="A350" s="51" t="s">
        <v>130</v>
      </c>
      <c r="B350" s="51" t="str">
        <f>'03_CPM_Obra_Gruesa'!D152</f>
        <v>Radier y losas de hormigón</v>
      </c>
      <c r="C350" s="64">
        <f>SUMIF(B175:B314,A350,H175:H314)</f>
        <v>4864860.5042016804</v>
      </c>
      <c r="D350" s="64">
        <f>SUMIF(B175:B314,A350,I175:I314)</f>
        <v>6081075.6302521005</v>
      </c>
      <c r="E350" s="70">
        <f>'02_Rendimientos'!I13/SUM('02_Rendimientos'!I6:I27)</f>
        <v>3.7673164369558317E-2</v>
      </c>
      <c r="F350" s="57">
        <f>'05_Carta_Gantt'!E16</f>
        <v>46377</v>
      </c>
      <c r="G350" s="57">
        <f>'05_Carta_Gantt'!F16</f>
        <v>46388</v>
      </c>
      <c r="H350" s="51">
        <f>COUNTIF(B175:B314,A350)</f>
        <v>6</v>
      </c>
      <c r="I350" s="51" t="s">
        <v>974</v>
      </c>
    </row>
    <row r="351" spans="1:9" ht="26.4">
      <c r="A351" s="52" t="s">
        <v>131</v>
      </c>
      <c r="B351" s="52" t="str">
        <f>'03_CPM_Obra_Gruesa'!D153</f>
        <v>Estructura metálica y viga reticulada</v>
      </c>
      <c r="C351" s="63">
        <f>SUMIF(B175:B314,A351,H175:H314)</f>
        <v>2246000</v>
      </c>
      <c r="D351" s="63">
        <f>SUMIF(B175:B314,A351,I175:I314)</f>
        <v>2807500</v>
      </c>
      <c r="E351" s="69">
        <f>'02_Rendimientos'!I14/SUM('02_Rendimientos'!I6:I27)</f>
        <v>8.8829355987169095E-2</v>
      </c>
      <c r="F351" s="56">
        <f>'05_Carta_Gantt'!E17</f>
        <v>46377</v>
      </c>
      <c r="G351" s="56">
        <f>'05_Carta_Gantt'!F17</f>
        <v>46396</v>
      </c>
      <c r="H351" s="52">
        <f>COUNTIF(B175:B314,A351)</f>
        <v>1</v>
      </c>
      <c r="I351" s="52" t="s">
        <v>974</v>
      </c>
    </row>
    <row r="352" spans="1:9" ht="26.4">
      <c r="A352" s="51" t="s">
        <v>132</v>
      </c>
      <c r="B352" s="51" t="str">
        <f>'03_CPM_Obra_Gruesa'!D154</f>
        <v>Cubierta y hojalatería</v>
      </c>
      <c r="C352" s="64">
        <f>SUMIF(B175:B314,A352,H175:H314)</f>
        <v>3300826.0504201679</v>
      </c>
      <c r="D352" s="64">
        <f>SUMIF(B175:B314,A352,I175:I314)</f>
        <v>4126032.5630252101</v>
      </c>
      <c r="E352" s="70">
        <f>'02_Rendimientos'!I15/SUM('02_Rendimientos'!I6:I27)</f>
        <v>4.6882160104339245E-2</v>
      </c>
      <c r="F352" s="57">
        <f>'05_Carta_Gantt'!E18</f>
        <v>46397</v>
      </c>
      <c r="G352" s="57">
        <f>'05_Carta_Gantt'!F18</f>
        <v>46408</v>
      </c>
      <c r="H352" s="51">
        <f>COUNTIF(B175:B314,A352)</f>
        <v>7</v>
      </c>
      <c r="I352" s="51" t="s">
        <v>974</v>
      </c>
    </row>
    <row r="353" spans="1:9" ht="26.4">
      <c r="A353" s="52" t="s">
        <v>133</v>
      </c>
      <c r="B353" s="52" t="str">
        <f>'03_CPM_Obra_Gruesa'!D155</f>
        <v>Muros y tabiques Metalcon</v>
      </c>
      <c r="C353" s="63">
        <f>SUMIF(B175:B314,A353,H175:H314)</f>
        <v>12679327.731092436</v>
      </c>
      <c r="D353" s="63">
        <f>SUMIF(B175:B314,A353,I175:I314)</f>
        <v>15849159.663865544</v>
      </c>
      <c r="E353" s="69">
        <f>'02_Rendimientos'!I16/SUM('02_Rendimientos'!I6:I27)</f>
        <v>4.4414677993584548E-2</v>
      </c>
      <c r="F353" s="56">
        <f>'05_Carta_Gantt'!E19</f>
        <v>46377</v>
      </c>
      <c r="G353" s="56">
        <f>'05_Carta_Gantt'!F19</f>
        <v>46394</v>
      </c>
      <c r="H353" s="52">
        <f>COUNTIF(B175:B314,A353)</f>
        <v>5</v>
      </c>
      <c r="I353" s="52" t="s">
        <v>974</v>
      </c>
    </row>
    <row r="354" spans="1:9" ht="26.4">
      <c r="A354" s="51" t="s">
        <v>134</v>
      </c>
      <c r="B354" s="51" t="str">
        <f>'03_CPM_Obra_Gruesa'!D156</f>
        <v>Instalación eléctrica interior</v>
      </c>
      <c r="C354" s="64">
        <f>SUMIF(B175:B314,A354,H175:H314)</f>
        <v>4052689.0756302522</v>
      </c>
      <c r="D354" s="64">
        <f>SUMIF(B175:B314,A354,I175:I314)</f>
        <v>5065861.344537816</v>
      </c>
      <c r="E354" s="70">
        <f>'02_Rendimientos'!I17/SUM('02_Rendimientos'!I6:I27)</f>
        <v>4.4414677993584548E-2</v>
      </c>
      <c r="F354" s="57">
        <f>'05_Carta_Gantt'!E20</f>
        <v>46409</v>
      </c>
      <c r="G354" s="57">
        <f>'05_Carta_Gantt'!F20</f>
        <v>46422</v>
      </c>
      <c r="H354" s="51">
        <f>COUNTIF(B175:B314,A354)</f>
        <v>27</v>
      </c>
      <c r="I354" s="51" t="s">
        <v>974</v>
      </c>
    </row>
    <row r="355" spans="1:9" ht="26.4">
      <c r="A355" s="52" t="s">
        <v>135</v>
      </c>
      <c r="B355" s="52" t="str">
        <f>'03_CPM_Obra_Gruesa'!D157</f>
        <v>Red de agua potable</v>
      </c>
      <c r="C355" s="63">
        <f>SUMIF(B175:B314,A355,H175:H314)</f>
        <v>2618455.4621848743</v>
      </c>
      <c r="D355" s="63">
        <f>SUMIF(B175:B314,A355,I175:I314)</f>
        <v>3273069.3277310925</v>
      </c>
      <c r="E355" s="69">
        <f>'02_Rendimientos'!I18/SUM('02_Rendimientos'!I6:I27)</f>
        <v>4.4414677993584548E-2</v>
      </c>
      <c r="F355" s="56">
        <f>'05_Carta_Gantt'!E21</f>
        <v>46395</v>
      </c>
      <c r="G355" s="56">
        <f>'05_Carta_Gantt'!F21</f>
        <v>46406</v>
      </c>
      <c r="H355" s="52">
        <f>COUNTIF(B175:B314,A355)</f>
        <v>14</v>
      </c>
      <c r="I355" s="52" t="s">
        <v>974</v>
      </c>
    </row>
    <row r="356" spans="1:9" ht="26.4">
      <c r="A356" s="51" t="s">
        <v>136</v>
      </c>
      <c r="B356" s="51" t="str">
        <f>'03_CPM_Obra_Gruesa'!D158</f>
        <v>Red de alcantarillado</v>
      </c>
      <c r="C356" s="64">
        <f>SUMIF(B175:B314,A356,H175:H314)</f>
        <v>2673923.5294117648</v>
      </c>
      <c r="D356" s="64">
        <f>SUMIF(B175:B314,A356,I175:I314)</f>
        <v>3342404.411764706</v>
      </c>
      <c r="E356" s="70">
        <f>'02_Rendimientos'!I19/SUM('02_Rendimientos'!I6:I27)</f>
        <v>3.9973210194226089E-2</v>
      </c>
      <c r="F356" s="57">
        <f>'05_Carta_Gantt'!E22</f>
        <v>46359</v>
      </c>
      <c r="G356" s="57">
        <f>'05_Carta_Gantt'!F22</f>
        <v>46372</v>
      </c>
      <c r="H356" s="51">
        <f>COUNTIF(B175:B314,A356)</f>
        <v>14</v>
      </c>
      <c r="I356" s="51" t="s">
        <v>974</v>
      </c>
    </row>
    <row r="357" spans="1:9" ht="26.4">
      <c r="A357" s="52" t="s">
        <v>137</v>
      </c>
      <c r="B357" s="52" t="str">
        <f>'03_CPM_Obra_Gruesa'!D159</f>
        <v>Instalación de artefactos sanitarios</v>
      </c>
      <c r="C357" s="63">
        <f>SUMIF(B175:B314,A357,H175:H314)</f>
        <v>1382352.9411764704</v>
      </c>
      <c r="D357" s="63">
        <f>SUMIF(B175:B314,A357,I175:I314)</f>
        <v>1727941.1764705882</v>
      </c>
      <c r="E357" s="69">
        <f>'02_Rendimientos'!I20/SUM('02_Rendimientos'!I6:I27)</f>
        <v>2.2207338996792274E-2</v>
      </c>
      <c r="F357" s="56">
        <f>'05_Carta_Gantt'!E23</f>
        <v>46407</v>
      </c>
      <c r="G357" s="56">
        <f>'05_Carta_Gantt'!F23</f>
        <v>46414</v>
      </c>
      <c r="H357" s="52">
        <f>COUNTIF(B175:B314,A357)</f>
        <v>13</v>
      </c>
      <c r="I357" s="52" t="s">
        <v>974</v>
      </c>
    </row>
    <row r="358" spans="1:9" ht="26.4">
      <c r="A358" s="51" t="s">
        <v>138</v>
      </c>
      <c r="B358" s="51" t="str">
        <f>'03_CPM_Obra_Gruesa'!D160</f>
        <v>Pruebas, conexiones y certificaciones</v>
      </c>
      <c r="C358" s="64">
        <f>SUMIF(B175:B314,A358,H175:H314)</f>
        <v>0</v>
      </c>
      <c r="D358" s="64">
        <f>SUMIF(B175:B314,A358,I175:I314)</f>
        <v>0</v>
      </c>
      <c r="E358" s="70">
        <f>'02_Rendimientos'!I21/SUM('02_Rendimientos'!I6:I27)</f>
        <v>2.2207338996792274E-2</v>
      </c>
      <c r="F358" s="57">
        <f>'05_Carta_Gantt'!E24</f>
        <v>46423</v>
      </c>
      <c r="G358" s="57">
        <f>'05_Carta_Gantt'!F24</f>
        <v>46430</v>
      </c>
      <c r="H358" s="51">
        <f>COUNTIF(B175:B314,A358)</f>
        <v>0</v>
      </c>
      <c r="I358" s="51" t="s">
        <v>976</v>
      </c>
    </row>
    <row r="359" spans="1:9" ht="26.4">
      <c r="A359" s="52" t="s">
        <v>139</v>
      </c>
      <c r="B359" s="52" t="str">
        <f>'03_CPM_Obra_Gruesa'!D161</f>
        <v>Revestimientos interiores</v>
      </c>
      <c r="C359" s="63">
        <f>SUMIF(B175:B314,A359,H175:H314)</f>
        <v>3102857.1428571427</v>
      </c>
      <c r="D359" s="63">
        <f>SUMIF(B175:B314,A359,I175:I314)</f>
        <v>3878571.4285714291</v>
      </c>
      <c r="E359" s="69">
        <f>'02_Rendimientos'!I22/SUM('02_Rendimientos'!I6:I27)</f>
        <v>0.11658852973315943</v>
      </c>
      <c r="F359" s="56">
        <f>'05_Carta_Gantt'!E25</f>
        <v>46423</v>
      </c>
      <c r="G359" s="56">
        <f>'05_Carta_Gantt'!F25</f>
        <v>46438</v>
      </c>
      <c r="H359" s="52">
        <f>COUNTIF(B175:B314,A359)</f>
        <v>2</v>
      </c>
      <c r="I359" s="52" t="s">
        <v>974</v>
      </c>
    </row>
    <row r="360" spans="1:9" ht="26.4">
      <c r="A360" s="51" t="s">
        <v>140</v>
      </c>
      <c r="B360" s="51" t="str">
        <f>'03_CPM_Obra_Gruesa'!D162</f>
        <v>Cielos y elementos complementarios</v>
      </c>
      <c r="C360" s="64">
        <f>SUMIF(B175:B314,A360,H175:H314)</f>
        <v>2127041.176470588</v>
      </c>
      <c r="D360" s="64">
        <f>SUMIF(B175:B314,A360,I175:I314)</f>
        <v>2658801.4705882352</v>
      </c>
      <c r="E360" s="70">
        <f>'02_Rendimientos'!I23/SUM('02_Rendimientos'!I6:I27)</f>
        <v>6.0277062991293311E-2</v>
      </c>
      <c r="F360" s="57">
        <f>'05_Carta_Gantt'!E26</f>
        <v>46439</v>
      </c>
      <c r="G360" s="57">
        <f>'05_Carta_Gantt'!F26</f>
        <v>46450</v>
      </c>
      <c r="H360" s="51">
        <f>COUNTIF(B175:B314,A360)</f>
        <v>4</v>
      </c>
      <c r="I360" s="51" t="s">
        <v>974</v>
      </c>
    </row>
    <row r="361" spans="1:9" ht="39.6">
      <c r="A361" s="52" t="s">
        <v>141</v>
      </c>
      <c r="B361" s="52" t="str">
        <f>'03_CPM_Obra_Gruesa'!D163</f>
        <v>Pavimentos</v>
      </c>
      <c r="C361" s="63">
        <f>SUMIF(B175:B314,A361,H175:H314)</f>
        <v>3813445.3781512608</v>
      </c>
      <c r="D361" s="63">
        <f>SUMIF(B175:B314,A361,I175:I314)</f>
        <v>4766806.7226890763</v>
      </c>
      <c r="E361" s="69">
        <f>'02_Rendimientos'!I24/SUM('02_Rendimientos'!I6:I27)</f>
        <v>6.6622016990376814E-2</v>
      </c>
      <c r="F361" s="56">
        <f>'05_Carta_Gantt'!E27</f>
        <v>46439</v>
      </c>
      <c r="G361" s="56">
        <f>'05_Carta_Gantt'!F27</f>
        <v>46448</v>
      </c>
      <c r="H361" s="52">
        <f>COUNTIF(B175:B314,A361)</f>
        <v>4</v>
      </c>
      <c r="I361" s="52" t="s">
        <v>977</v>
      </c>
    </row>
    <row r="362" spans="1:9" ht="26.4">
      <c r="A362" s="51" t="s">
        <v>142</v>
      </c>
      <c r="B362" s="51" t="str">
        <f>'03_CPM_Obra_Gruesa'!D164</f>
        <v>Pinturas interiores y exteriores</v>
      </c>
      <c r="C362" s="64">
        <f>SUMIF(B175:B314,A362,H175:H314)</f>
        <v>1976890.7563025211</v>
      </c>
      <c r="D362" s="64">
        <f>SUMIF(B175:B314,A362,I175:I314)</f>
        <v>2471113.4453781517</v>
      </c>
      <c r="E362" s="70">
        <f>'02_Rendimientos'!I25/SUM('02_Rendimientos'!I6:I27)</f>
        <v>8.8829355987169095E-2</v>
      </c>
      <c r="F362" s="57">
        <f>'05_Carta_Gantt'!E28</f>
        <v>46451</v>
      </c>
      <c r="G362" s="57">
        <f>'05_Carta_Gantt'!F28</f>
        <v>46470</v>
      </c>
      <c r="H362" s="51">
        <f>COUNTIF(B175:B314,A362)</f>
        <v>2</v>
      </c>
      <c r="I362" s="51" t="s">
        <v>974</v>
      </c>
    </row>
    <row r="363" spans="1:9" ht="26.4">
      <c r="A363" s="52" t="s">
        <v>143</v>
      </c>
      <c r="B363" s="52" t="str">
        <f>'03_CPM_Obra_Gruesa'!D165</f>
        <v>Puertas, ventanas y quincallería</v>
      </c>
      <c r="C363" s="63">
        <f>SUMIF(B175:B314,A363,H175:H314)</f>
        <v>13258235.294117648</v>
      </c>
      <c r="D363" s="63">
        <f>SUMIF(B175:B314,A363,I175:I314)</f>
        <v>16572794.117647059</v>
      </c>
      <c r="E363" s="69">
        <f>'02_Rendimientos'!I26/SUM('02_Rendimientos'!I6:I27)</f>
        <v>6.6622016990376814E-2</v>
      </c>
      <c r="F363" s="56">
        <f>'05_Carta_Gantt'!E29</f>
        <v>46409</v>
      </c>
      <c r="G363" s="56">
        <f>'05_Carta_Gantt'!F29</f>
        <v>46424</v>
      </c>
      <c r="H363" s="52">
        <f>COUNTIF(B175:B314,A363)</f>
        <v>19</v>
      </c>
      <c r="I363" s="52" t="s">
        <v>978</v>
      </c>
    </row>
    <row r="364" spans="1:9" ht="26.4">
      <c r="A364" s="51" t="s">
        <v>144</v>
      </c>
      <c r="B364" s="51" t="str">
        <f>'03_CPM_Obra_Gruesa'!D166</f>
        <v>Limpieza, remates y entrega</v>
      </c>
      <c r="C364" s="64">
        <f>SUMIF(B175:B314,A364,H175:H314)</f>
        <v>1398082.3529411764</v>
      </c>
      <c r="D364" s="64">
        <f>SUMIF(B175:B314,A364,I175:I314)</f>
        <v>1747602.9411764706</v>
      </c>
      <c r="E364" s="70">
        <f>'02_Rendimientos'!I27/SUM('02_Rendimientos'!I6:I27)</f>
        <v>2.2207338996792274E-2</v>
      </c>
      <c r="F364" s="57">
        <f>'05_Carta_Gantt'!E30</f>
        <v>46471</v>
      </c>
      <c r="G364" s="57">
        <f>'05_Carta_Gantt'!F30</f>
        <v>46477</v>
      </c>
      <c r="H364" s="51">
        <f>COUNTIF(B175:B314,A364)</f>
        <v>7</v>
      </c>
      <c r="I364" s="51" t="s">
        <v>979</v>
      </c>
    </row>
  </sheetData>
  <mergeCells count="18">
    <mergeCell ref="B167:P167"/>
    <mergeCell ref="A321:F321"/>
    <mergeCell ref="A322:F322"/>
    <mergeCell ref="A323:F323"/>
    <mergeCell ref="A324:F324"/>
    <mergeCell ref="A170:L170"/>
    <mergeCell ref="A171:L171"/>
    <mergeCell ref="A317:I317"/>
    <mergeCell ref="A318:F318"/>
    <mergeCell ref="A319:F319"/>
    <mergeCell ref="A320:F320"/>
    <mergeCell ref="A332:I332"/>
    <mergeCell ref="A341:I341"/>
    <mergeCell ref="A325:F325"/>
    <mergeCell ref="A326:F326"/>
    <mergeCell ref="A327:F327"/>
    <mergeCell ref="A328:F328"/>
    <mergeCell ref="A330:L3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7518"/>
    <pageSetUpPr fitToPage="1"/>
  </sheetPr>
  <dimension ref="A1:FE332"/>
  <sheetViews>
    <sheetView showGridLines="0" workbookViewId="0"/>
  </sheetViews>
  <sheetFormatPr baseColWidth="10" defaultColWidth="8.796875" defaultRowHeight="13.8"/>
  <cols>
    <col min="1" max="1" width="3" customWidth="1"/>
    <col min="2" max="2" width="18" customWidth="1"/>
    <col min="3" max="3" width="48" customWidth="1"/>
    <col min="4" max="4" width="12" customWidth="1"/>
    <col min="5" max="5" width="16" customWidth="1"/>
    <col min="6" max="6" width="18" customWidth="1"/>
    <col min="7" max="7" width="21" customWidth="1"/>
    <col min="8" max="8" width="15" customWidth="1"/>
    <col min="9" max="158" width="10" customWidth="1"/>
  </cols>
  <sheetData>
    <row r="1" spans="1:29" ht="30" customHeight="1">
      <c r="A1" s="200" t="s">
        <v>1399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</row>
    <row r="4" spans="1:29" ht="19.2">
      <c r="A4" s="174" t="s">
        <v>1400</v>
      </c>
      <c r="B4" s="174"/>
      <c r="C4" s="174"/>
      <c r="D4" s="174"/>
      <c r="E4" s="174"/>
      <c r="F4" s="174"/>
      <c r="G4" s="174"/>
      <c r="H4" s="174"/>
      <c r="I4" s="174"/>
    </row>
    <row r="5" spans="1:29">
      <c r="A5" s="168" t="s">
        <v>980</v>
      </c>
      <c r="B5" s="168"/>
      <c r="C5" s="168"/>
      <c r="D5" s="168"/>
      <c r="E5" s="168"/>
      <c r="F5" s="168"/>
      <c r="G5" s="168"/>
      <c r="H5" s="168"/>
      <c r="I5" s="168"/>
    </row>
    <row r="6" spans="1:29" ht="28.05" customHeight="1">
      <c r="A6" s="150" t="s">
        <v>1401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</row>
    <row r="8" spans="1:29" ht="52.8">
      <c r="A8" s="50" t="s">
        <v>981</v>
      </c>
      <c r="B8" s="50" t="s">
        <v>982</v>
      </c>
      <c r="C8" s="50" t="s">
        <v>983</v>
      </c>
      <c r="D8" s="50" t="s">
        <v>984</v>
      </c>
      <c r="E8" s="50" t="s">
        <v>985</v>
      </c>
      <c r="F8" s="50" t="s">
        <v>986</v>
      </c>
      <c r="G8" s="50" t="s">
        <v>987</v>
      </c>
      <c r="H8" s="50" t="s">
        <v>988</v>
      </c>
      <c r="I8" s="50" t="s">
        <v>989</v>
      </c>
    </row>
    <row r="9" spans="1:29">
      <c r="A9" s="52">
        <v>1</v>
      </c>
      <c r="B9" s="56">
        <f>'02_Rendimientos'!B79+0</f>
        <v>46328</v>
      </c>
      <c r="C9" s="56">
        <f>MIN(B9+6,'05_Carta_Gantt'!$F$30)</f>
        <v>46334</v>
      </c>
      <c r="D9" s="69">
        <f>SUMPRODUCT($B$38:$B$59,H38:H59)</f>
        <v>1.5545137297754592E-2</v>
      </c>
      <c r="E9" s="69">
        <f>SUM(D$9:D9)</f>
        <v>1.5545137297754592E-2</v>
      </c>
      <c r="F9" s="63">
        <f>SUMPRODUCT($C$38:$C$59,H38:H59)</f>
        <v>7245895.9663865538</v>
      </c>
      <c r="G9" s="63">
        <f>SUM(F$9:F9)</f>
        <v>7245895.9663865538</v>
      </c>
      <c r="H9" s="63">
        <f>SUMPRODUCT($D$38:$D$59,H38:H59)</f>
        <v>9057369.9579831921</v>
      </c>
      <c r="I9" s="63">
        <f>SUM(H$9:H9)</f>
        <v>9057369.9579831921</v>
      </c>
    </row>
    <row r="10" spans="1:29">
      <c r="A10" s="51">
        <v>2</v>
      </c>
      <c r="B10" s="57">
        <f>'02_Rendimientos'!B79+7</f>
        <v>46335</v>
      </c>
      <c r="C10" s="57">
        <f>MIN(B10+6,'05_Carta_Gantt'!$F$30)</f>
        <v>46341</v>
      </c>
      <c r="D10" s="70">
        <f>SUMPRODUCT($B$38:$B$59,I38:I59)</f>
        <v>3.3512893395159248E-2</v>
      </c>
      <c r="E10" s="70">
        <f>SUM(D$9:D10)</f>
        <v>4.905803069291384E-2</v>
      </c>
      <c r="F10" s="64">
        <f>SUMPRODUCT($C$38:$C$59,I38:I59)</f>
        <v>771928.55614973255</v>
      </c>
      <c r="G10" s="64">
        <f>SUM(F$9:F10)</f>
        <v>8017824.5225362862</v>
      </c>
      <c r="H10" s="64">
        <f>SUMPRODUCT($D$38:$D$59,I38:I59)</f>
        <v>964910.69518716587</v>
      </c>
      <c r="I10" s="64">
        <f>SUM(H$9:H10)</f>
        <v>10022280.653170358</v>
      </c>
    </row>
    <row r="11" spans="1:29">
      <c r="A11" s="52">
        <v>3</v>
      </c>
      <c r="B11" s="56">
        <f>'02_Rendimientos'!B79+14</f>
        <v>46342</v>
      </c>
      <c r="C11" s="56">
        <f>MIN(B11+6,'05_Carta_Gantt'!$F$30)</f>
        <v>46348</v>
      </c>
      <c r="D11" s="69">
        <f>SUMPRODUCT($B$38:$B$59,J38:J59)</f>
        <v>2.5639382296296531E-2</v>
      </c>
      <c r="E11" s="69">
        <f>SUM(D$9:D11)</f>
        <v>7.4697412989210371E-2</v>
      </c>
      <c r="F11" s="63">
        <f>SUMPRODUCT($C$38:$C$59,J38:J59)</f>
        <v>336898.39572192519</v>
      </c>
      <c r="G11" s="63">
        <f>SUM(F$9:F11)</f>
        <v>8354722.9182582116</v>
      </c>
      <c r="H11" s="63">
        <f>SUMPRODUCT($D$38:$D$59,J38:J59)</f>
        <v>421122.99465240643</v>
      </c>
      <c r="I11" s="63">
        <f>SUM(H$9:H11)</f>
        <v>10443403.647822766</v>
      </c>
    </row>
    <row r="12" spans="1:29">
      <c r="A12" s="51">
        <v>4</v>
      </c>
      <c r="B12" s="57">
        <f>'02_Rendimientos'!B79+21</f>
        <v>46349</v>
      </c>
      <c r="C12" s="57">
        <f>MIN(B12+6,'05_Carta_Gantt'!$F$30)</f>
        <v>46355</v>
      </c>
      <c r="D12" s="70">
        <f>SUMPRODUCT($B$38:$B$59,K38:K59)</f>
        <v>2.4618741968666178E-2</v>
      </c>
      <c r="E12" s="70">
        <f>SUM(D$9:D12)</f>
        <v>9.9316154957876546E-2</v>
      </c>
      <c r="F12" s="64">
        <f>SUMPRODUCT($C$38:$C$59,K38:K59)</f>
        <v>1273665.59714795</v>
      </c>
      <c r="G12" s="64">
        <f>SUM(F$9:F12)</f>
        <v>9628388.5154061615</v>
      </c>
      <c r="H12" s="64">
        <f>SUMPRODUCT($D$38:$D$59,K38:K59)</f>
        <v>1592081.9964349375</v>
      </c>
      <c r="I12" s="64">
        <f>SUM(H$9:H12)</f>
        <v>12035485.644257704</v>
      </c>
    </row>
    <row r="13" spans="1:29">
      <c r="A13" s="52">
        <v>5</v>
      </c>
      <c r="B13" s="56">
        <f>'02_Rendimientos'!B79+28</f>
        <v>46356</v>
      </c>
      <c r="C13" s="56">
        <f>MIN(B13+6,'05_Carta_Gantt'!$F$30)</f>
        <v>46362</v>
      </c>
      <c r="D13" s="69">
        <f>SUMPRODUCT($B$38:$B$59,L38:L59)</f>
        <v>4.8864958229052832E-2</v>
      </c>
      <c r="E13" s="69">
        <f>SUM(D$9:D13)</f>
        <v>0.14818111318692939</v>
      </c>
      <c r="F13" s="63">
        <f>SUMPRODUCT($C$38:$C$59,L38:L59)</f>
        <v>1678259.3837535013</v>
      </c>
      <c r="G13" s="63">
        <f>SUM(F$9:F13)</f>
        <v>11306647.899159662</v>
      </c>
      <c r="H13" s="63">
        <f>SUMPRODUCT($D$38:$D$59,L38:L59)</f>
        <v>2097824.2296918766</v>
      </c>
      <c r="I13" s="63">
        <f>SUM(H$9:H13)</f>
        <v>14133309.87394958</v>
      </c>
    </row>
    <row r="14" spans="1:29">
      <c r="A14" s="51">
        <v>6</v>
      </c>
      <c r="B14" s="57">
        <f>'02_Rendimientos'!B79+35</f>
        <v>46363</v>
      </c>
      <c r="C14" s="57">
        <f>MIN(B14+6,'05_Carta_Gantt'!$F$30)</f>
        <v>46369</v>
      </c>
      <c r="D14" s="70">
        <f>SUMPRODUCT($B$38:$B$59,M38:M59)</f>
        <v>4.7147888947035907E-2</v>
      </c>
      <c r="E14" s="70">
        <f>SUM(D$9:D14)</f>
        <v>0.19532900213396531</v>
      </c>
      <c r="F14" s="64">
        <f>SUMPRODUCT($C$38:$C$59,M38:M59)</f>
        <v>2634059.3729799613</v>
      </c>
      <c r="G14" s="64">
        <f>SUM(F$9:F14)</f>
        <v>13940707.272139624</v>
      </c>
      <c r="H14" s="64">
        <f>SUMPRODUCT($D$38:$D$59,M38:M59)</f>
        <v>3292574.2162249517</v>
      </c>
      <c r="I14" s="64">
        <f>SUM(H$9:H14)</f>
        <v>17425884.090174533</v>
      </c>
    </row>
    <row r="15" spans="1:29">
      <c r="A15" s="52">
        <v>7</v>
      </c>
      <c r="B15" s="56">
        <f>'02_Rendimientos'!B79+42</f>
        <v>46370</v>
      </c>
      <c r="C15" s="56">
        <f>MIN(B15+6,'05_Carta_Gantt'!$F$30)</f>
        <v>46376</v>
      </c>
      <c r="D15" s="69">
        <f>SUMPRODUCT($B$38:$B$59,N38:N59)</f>
        <v>3.24812837414621E-2</v>
      </c>
      <c r="E15" s="69">
        <f>SUM(D$9:D15)</f>
        <v>0.2278102858754274</v>
      </c>
      <c r="F15" s="63">
        <f>SUMPRODUCT($C$38:$C$59,N38:N59)</f>
        <v>1998322.9799612153</v>
      </c>
      <c r="G15" s="63">
        <f>SUM(F$9:F15)</f>
        <v>15939030.252100838</v>
      </c>
      <c r="H15" s="63">
        <f>SUMPRODUCT($D$38:$D$59,N38:N59)</f>
        <v>2497903.7249515192</v>
      </c>
      <c r="I15" s="63">
        <f>SUM(H$9:H15)</f>
        <v>19923787.815126054</v>
      </c>
    </row>
    <row r="16" spans="1:29">
      <c r="A16" s="51">
        <v>8</v>
      </c>
      <c r="B16" s="57">
        <f>'02_Rendimientos'!B79+49</f>
        <v>46377</v>
      </c>
      <c r="C16" s="57">
        <f>MIN(B16+6,'05_Carta_Gantt'!$F$30)</f>
        <v>46383</v>
      </c>
      <c r="D16" s="70">
        <f>SUMPRODUCT($B$38:$B$59,O38:O59)</f>
        <v>7.033866191970109E-2</v>
      </c>
      <c r="E16" s="70">
        <f>SUM(D$9:D16)</f>
        <v>0.29814894779512846</v>
      </c>
      <c r="F16" s="64">
        <f>SUMPRODUCT($C$38:$C$59,O38:O59)</f>
        <v>8554784.9673202615</v>
      </c>
      <c r="G16" s="64">
        <f>SUM(F$9:F16)</f>
        <v>24493815.2194211</v>
      </c>
      <c r="H16" s="64">
        <f>SUMPRODUCT($D$38:$D$59,O38:O59)</f>
        <v>10693481.209150326</v>
      </c>
      <c r="I16" s="64">
        <f>SUM(H$9:H16)</f>
        <v>30617269.024276379</v>
      </c>
    </row>
    <row r="17" spans="1:9">
      <c r="A17" s="52">
        <v>9</v>
      </c>
      <c r="B17" s="56">
        <f>'02_Rendimientos'!B79+56</f>
        <v>46384</v>
      </c>
      <c r="C17" s="56">
        <f>MIN(B17+6,'05_Carta_Gantt'!$F$30)</f>
        <v>46390</v>
      </c>
      <c r="D17" s="69">
        <f>SUMPRODUCT($B$38:$B$59,P38:P59)</f>
        <v>6.4059801191441362E-2</v>
      </c>
      <c r="E17" s="69">
        <f>SUM(D$9:D17)</f>
        <v>0.36220874898656985</v>
      </c>
      <c r="F17" s="63">
        <f>SUMPRODUCT($C$38:$C$59,P38:P59)</f>
        <v>7743974.8832866475</v>
      </c>
      <c r="G17" s="63">
        <f>SUM(F$9:F17)</f>
        <v>32237790.102707747</v>
      </c>
      <c r="H17" s="63">
        <f>SUMPRODUCT($D$38:$D$59,P38:P59)</f>
        <v>9679968.6041083094</v>
      </c>
      <c r="I17" s="63">
        <f>SUM(H$9:H17)</f>
        <v>40297237.628384687</v>
      </c>
    </row>
    <row r="18" spans="1:9">
      <c r="A18" s="51">
        <v>10</v>
      </c>
      <c r="B18" s="57">
        <f>'02_Rendimientos'!B79+63</f>
        <v>46391</v>
      </c>
      <c r="C18" s="57">
        <f>MIN(B18+6,'05_Carta_Gantt'!$F$30)</f>
        <v>46397</v>
      </c>
      <c r="D18" s="70">
        <f>SUMPRODUCT($B$38:$B$59,Q38:Q59)</f>
        <v>5.152925141292726E-2</v>
      </c>
      <c r="E18" s="70">
        <f>SUM(D$9:D18)</f>
        <v>0.4137380003994971</v>
      </c>
      <c r="F18" s="64">
        <f>SUMPRODUCT($C$38:$C$59,Q38:Q59)</f>
        <v>4421111.0877684411</v>
      </c>
      <c r="G18" s="64">
        <f>SUM(F$9:F18)</f>
        <v>36658901.190476187</v>
      </c>
      <c r="H18" s="64">
        <f>SUMPRODUCT($D$38:$D$59,Q38:Q59)</f>
        <v>5526388.8597105499</v>
      </c>
      <c r="I18" s="64">
        <f>SUM(H$9:H18)</f>
        <v>45823626.488095239</v>
      </c>
    </row>
    <row r="19" spans="1:9">
      <c r="A19" s="52">
        <v>11</v>
      </c>
      <c r="B19" s="56">
        <f>'02_Rendimientos'!B79+70</f>
        <v>46398</v>
      </c>
      <c r="C19" s="56">
        <f>MIN(B19+6,'05_Carta_Gantt'!$F$30)</f>
        <v>46404</v>
      </c>
      <c r="D19" s="69">
        <f>SUMPRODUCT($B$38:$B$59,R38:R59)</f>
        <v>5.3256488890455547E-2</v>
      </c>
      <c r="E19" s="69">
        <f>SUM(D$9:D19)</f>
        <v>0.46699448928995263</v>
      </c>
      <c r="F19" s="63">
        <f>SUMPRODUCT($C$38:$C$59,R38:R59)</f>
        <v>3452914.2156862747</v>
      </c>
      <c r="G19" s="63">
        <f>SUM(F$9:F19)</f>
        <v>40111815.406162463</v>
      </c>
      <c r="H19" s="63">
        <f>SUMPRODUCT($D$38:$D$59,R38:R59)</f>
        <v>4316142.7696078438</v>
      </c>
      <c r="I19" s="63">
        <f>SUM(H$9:H19)</f>
        <v>50139769.257703081</v>
      </c>
    </row>
    <row r="20" spans="1:9">
      <c r="A20" s="51">
        <v>12</v>
      </c>
      <c r="B20" s="57">
        <f>'02_Rendimientos'!B79+77</f>
        <v>46405</v>
      </c>
      <c r="C20" s="57">
        <f>MIN(B20+6,'05_Carta_Gantt'!$F$30)</f>
        <v>46411</v>
      </c>
      <c r="D20" s="70">
        <f>SUMPRODUCT($B$38:$B$59,S38:S59)</f>
        <v>5.8918479091026592E-2</v>
      </c>
      <c r="E20" s="70">
        <f>SUM(D$9:D20)</f>
        <v>0.52591296838097923</v>
      </c>
      <c r="F20" s="64">
        <f>SUMPRODUCT($C$38:$C$59,S38:S59)</f>
        <v>5755007.6730692275</v>
      </c>
      <c r="G20" s="64">
        <f>SUM(F$9:F20)</f>
        <v>45866823.079231694</v>
      </c>
      <c r="H20" s="64">
        <f>SUMPRODUCT($D$38:$D$59,S38:S59)</f>
        <v>7193759.5913365353</v>
      </c>
      <c r="I20" s="64">
        <f>SUM(H$9:H20)</f>
        <v>57333528.849039614</v>
      </c>
    </row>
    <row r="21" spans="1:9">
      <c r="A21" s="52">
        <v>13</v>
      </c>
      <c r="B21" s="56">
        <f>'02_Rendimientos'!B79+84</f>
        <v>46412</v>
      </c>
      <c r="C21" s="56">
        <f>MIN(B21+6,'05_Carta_Gantt'!$F$30)</f>
        <v>46418</v>
      </c>
      <c r="D21" s="69">
        <f>SUMPRODUCT($B$38:$B$59,T38:T59)</f>
        <v>5.9682223553879227E-2</v>
      </c>
      <c r="E21" s="69">
        <f>SUM(D$9:D21)</f>
        <v>0.58559519193485843</v>
      </c>
      <c r="F21" s="63">
        <f>SUMPRODUCT($C$38:$C$59,T38:T59)</f>
        <v>8345204.8319327738</v>
      </c>
      <c r="G21" s="63">
        <f>SUM(F$9:F21)</f>
        <v>54212027.91116447</v>
      </c>
      <c r="H21" s="63">
        <f>SUMPRODUCT($D$38:$D$59,T38:T59)</f>
        <v>10431506.039915968</v>
      </c>
      <c r="I21" s="63">
        <f>SUM(H$9:H21)</f>
        <v>67765034.888955578</v>
      </c>
    </row>
    <row r="22" spans="1:9">
      <c r="A22" s="51">
        <v>14</v>
      </c>
      <c r="B22" s="57">
        <f>'02_Rendimientos'!B79+91</f>
        <v>46419</v>
      </c>
      <c r="C22" s="57">
        <f>MIN(B22+6,'05_Carta_Gantt'!$F$30)</f>
        <v>46425</v>
      </c>
      <c r="D22" s="70">
        <f>SUMPRODUCT($B$38:$B$59,U38:U59)</f>
        <v>6.7861265818322816E-2</v>
      </c>
      <c r="E22" s="70">
        <f>SUM(D$9:D22)</f>
        <v>0.65345645775318129</v>
      </c>
      <c r="F22" s="64">
        <f>SUMPRODUCT($C$38:$C$59,U38:U59)</f>
        <v>6711535.114045619</v>
      </c>
      <c r="G22" s="64">
        <f>SUM(F$9:F22)</f>
        <v>60923563.02521009</v>
      </c>
      <c r="H22" s="64">
        <f>SUMPRODUCT($D$38:$D$59,U38:U59)</f>
        <v>8389418.8925570231</v>
      </c>
      <c r="I22" s="64">
        <f>SUM(H$9:H22)</f>
        <v>76154453.781512603</v>
      </c>
    </row>
    <row r="23" spans="1:9">
      <c r="A23" s="52">
        <v>15</v>
      </c>
      <c r="B23" s="56">
        <f>'02_Rendimientos'!B79+98</f>
        <v>46426</v>
      </c>
      <c r="C23" s="56">
        <f>MIN(B23+6,'05_Carta_Gantt'!$F$30)</f>
        <v>46432</v>
      </c>
      <c r="D23" s="69">
        <f>SUMPRODUCT($B$38:$B$59,V38:V59)</f>
        <v>6.4887068631252418E-2</v>
      </c>
      <c r="E23" s="69">
        <f>SUM(D$9:D23)</f>
        <v>0.71834352638443366</v>
      </c>
      <c r="F23" s="63">
        <f>SUMPRODUCT($C$38:$C$59,V38:V59)</f>
        <v>1357500</v>
      </c>
      <c r="G23" s="63">
        <f>SUM(F$9:F23)</f>
        <v>62281063.02521009</v>
      </c>
      <c r="H23" s="63">
        <f>SUMPRODUCT($D$38:$D$59,V38:V59)</f>
        <v>1696875.0000000002</v>
      </c>
      <c r="I23" s="63">
        <f>SUM(H$9:H23)</f>
        <v>77851328.781512603</v>
      </c>
    </row>
    <row r="24" spans="1:9">
      <c r="A24" s="51">
        <v>16</v>
      </c>
      <c r="B24" s="57">
        <f>'02_Rendimientos'!B79+105</f>
        <v>46433</v>
      </c>
      <c r="C24" s="57">
        <f>MIN(B24+6,'05_Carta_Gantt'!$F$30)</f>
        <v>46439</v>
      </c>
      <c r="D24" s="70">
        <f>SUMPRODUCT($B$38:$B$59,W38:W59)</f>
        <v>5.5405988931580247E-2</v>
      </c>
      <c r="E24" s="70">
        <f>SUM(D$9:D24)</f>
        <v>0.77374951531601388</v>
      </c>
      <c r="F24" s="64">
        <f>SUMPRODUCT($C$38:$C$59,W38:W59)</f>
        <v>1722169.3977591037</v>
      </c>
      <c r="G24" s="64">
        <f>SUM(F$9:F24)</f>
        <v>64003232.422969192</v>
      </c>
      <c r="H24" s="64">
        <f>SUMPRODUCT($D$38:$D$59,W38:W59)</f>
        <v>2152711.7471988797</v>
      </c>
      <c r="I24" s="64">
        <f>SUM(H$9:H24)</f>
        <v>80004040.528711483</v>
      </c>
    </row>
    <row r="25" spans="1:9">
      <c r="A25" s="52">
        <v>17</v>
      </c>
      <c r="B25" s="56">
        <f>'02_Rendimientos'!B79+112</f>
        <v>46440</v>
      </c>
      <c r="C25" s="56">
        <f>MIN(B25+6,'05_Carta_Gantt'!$F$30)</f>
        <v>46446</v>
      </c>
      <c r="D25" s="69">
        <f>SUMPRODUCT($B$38:$B$59,X38:X59)</f>
        <v>8.1797031971518205E-2</v>
      </c>
      <c r="E25" s="69">
        <f>SUM(D$9:D25)</f>
        <v>0.8555465472875321</v>
      </c>
      <c r="F25" s="63">
        <f>SUMPRODUCT($C$38:$C$59,X38:X59)</f>
        <v>3910185.7843137253</v>
      </c>
      <c r="G25" s="63">
        <f>SUM(F$9:F25)</f>
        <v>67913418.207282916</v>
      </c>
      <c r="H25" s="63">
        <f>SUMPRODUCT($D$38:$D$59,X38:X59)</f>
        <v>4887732.2303921571</v>
      </c>
      <c r="I25" s="63">
        <f>SUM(H$9:H25)</f>
        <v>84891772.759103641</v>
      </c>
    </row>
    <row r="26" spans="1:9">
      <c r="A26" s="51">
        <v>18</v>
      </c>
      <c r="B26" s="57">
        <f>'02_Rendimientos'!B79+119</f>
        <v>46447</v>
      </c>
      <c r="C26" s="57">
        <f>MIN(B26+6,'05_Carta_Gantt'!$F$30)</f>
        <v>46453</v>
      </c>
      <c r="D26" s="70">
        <f>SUMPRODUCT($B$38:$B$59,Y38:Y59)</f>
        <v>4.6741161126581832E-2</v>
      </c>
      <c r="E26" s="70">
        <f>SUM(D$9:D26)</f>
        <v>0.90228770841411388</v>
      </c>
      <c r="F26" s="64">
        <f>SUMPRODUCT($C$38:$C$59,Y38:Y59)</f>
        <v>1768236.4145658263</v>
      </c>
      <c r="G26" s="64">
        <f>SUM(F$9:F26)</f>
        <v>69681654.621848747</v>
      </c>
      <c r="H26" s="64">
        <f>SUMPRODUCT($D$38:$D$59,Y38:Y59)</f>
        <v>2210295.5182072832</v>
      </c>
      <c r="I26" s="64">
        <f>SUM(H$9:H26)</f>
        <v>87102068.277310923</v>
      </c>
    </row>
    <row r="27" spans="1:9">
      <c r="A27" s="52">
        <v>19</v>
      </c>
      <c r="B27" s="56">
        <f>'02_Rendimientos'!B79+126</f>
        <v>46454</v>
      </c>
      <c r="C27" s="56">
        <f>MIN(B27+6,'05_Carta_Gantt'!$F$30)</f>
        <v>46460</v>
      </c>
      <c r="D27" s="69">
        <f>SUMPRODUCT($B$38:$B$59,Z38:Z59)</f>
        <v>3.1090274595509181E-2</v>
      </c>
      <c r="E27" s="69">
        <f>SUM(D$9:D27)</f>
        <v>0.93337798300962305</v>
      </c>
      <c r="F27" s="63">
        <f>SUMPRODUCT($C$38:$C$59,Z38:Z59)</f>
        <v>691911.76470588229</v>
      </c>
      <c r="G27" s="63">
        <f>SUM(F$9:F27)</f>
        <v>70373566.386554629</v>
      </c>
      <c r="H27" s="63">
        <f>SUMPRODUCT($D$38:$D$59,Z38:Z59)</f>
        <v>864889.70588235301</v>
      </c>
      <c r="I27" s="63">
        <f>SUM(H$9:H27)</f>
        <v>87966957.983193278</v>
      </c>
    </row>
    <row r="28" spans="1:9">
      <c r="A28" s="51">
        <v>20</v>
      </c>
      <c r="B28" s="57">
        <f>'02_Rendimientos'!B79+133</f>
        <v>46461</v>
      </c>
      <c r="C28" s="57">
        <f>MIN(B28+6,'05_Carta_Gantt'!$F$30)</f>
        <v>46467</v>
      </c>
      <c r="D28" s="70">
        <f>SUMPRODUCT($B$38:$B$59,AA38:AA59)</f>
        <v>3.1090274595509181E-2</v>
      </c>
      <c r="E28" s="70">
        <f>SUM(D$9:D28)</f>
        <v>0.96446825760513222</v>
      </c>
      <c r="F28" s="64">
        <f>SUMPRODUCT($C$38:$C$59,AA38:AA59)</f>
        <v>691911.76470588229</v>
      </c>
      <c r="G28" s="64">
        <f>SUM(F$9:F28)</f>
        <v>71065478.15126051</v>
      </c>
      <c r="H28" s="64">
        <f>SUMPRODUCT($D$38:$D$59,AA38:AA59)</f>
        <v>864889.70588235301</v>
      </c>
      <c r="I28" s="64">
        <f>SUM(H$9:H28)</f>
        <v>88831847.689075634</v>
      </c>
    </row>
    <row r="29" spans="1:9">
      <c r="A29" s="52">
        <v>21</v>
      </c>
      <c r="B29" s="56">
        <f>'02_Rendimientos'!B79+140</f>
        <v>46468</v>
      </c>
      <c r="C29" s="56">
        <f>MIN(B29+6,'05_Carta_Gantt'!$F$30)</f>
        <v>46474</v>
      </c>
      <c r="D29" s="69">
        <f>SUMPRODUCT($B$38:$B$59,AB38:AB59)</f>
        <v>2.6014311396242377E-2</v>
      </c>
      <c r="E29" s="69">
        <f>SUM(D$9:D29)</f>
        <v>0.99048256900137455</v>
      </c>
      <c r="F29" s="63">
        <f>SUMPRODUCT($C$38:$C$59,AB38:AB59)</f>
        <v>1095437.8151260503</v>
      </c>
      <c r="G29" s="63">
        <f>SUM(F$9:F29)</f>
        <v>72160915.966386557</v>
      </c>
      <c r="H29" s="63">
        <f>SUMPRODUCT($D$38:$D$59,AB38:AB59)</f>
        <v>1369297.2689075631</v>
      </c>
      <c r="I29" s="63">
        <f>SUM(H$9:H29)</f>
        <v>90201144.957983196</v>
      </c>
    </row>
    <row r="30" spans="1:9">
      <c r="A30" s="51">
        <v>22</v>
      </c>
      <c r="B30" s="57">
        <f>'02_Rendimientos'!B79+147</f>
        <v>46475</v>
      </c>
      <c r="C30" s="57">
        <f>MIN(B30+6,'05_Carta_Gantt'!$F$30)</f>
        <v>46477</v>
      </c>
      <c r="D30" s="70">
        <f>SUMPRODUCT($B$38:$B$59,AC38:AC59)</f>
        <v>9.5174309986252592E-3</v>
      </c>
      <c r="E30" s="70">
        <f>SUM(D$9:D30)</f>
        <v>0.99999999999999978</v>
      </c>
      <c r="F30" s="64">
        <f>SUMPRODUCT($C$38:$C$59,AC38:AC59)</f>
        <v>599178.15126050415</v>
      </c>
      <c r="G30" s="64">
        <f>SUM(F$9:F30)</f>
        <v>72760094.117647067</v>
      </c>
      <c r="H30" s="64">
        <f>SUMPRODUCT($D$38:$D$59,AC38:AC59)</f>
        <v>748972.68907563016</v>
      </c>
      <c r="I30" s="64">
        <f>SUM(H$9:H30)</f>
        <v>90950117.64705883</v>
      </c>
    </row>
    <row r="37" spans="1:29" ht="26.4">
      <c r="A37" s="50" t="s">
        <v>115</v>
      </c>
      <c r="B37" s="50" t="s">
        <v>968</v>
      </c>
      <c r="C37" s="50" t="s">
        <v>520</v>
      </c>
      <c r="D37" s="50" t="s">
        <v>521</v>
      </c>
      <c r="E37" s="50" t="s">
        <v>969</v>
      </c>
      <c r="F37" s="50" t="s">
        <v>970</v>
      </c>
      <c r="G37" s="50" t="s">
        <v>396</v>
      </c>
      <c r="H37" s="50" t="s">
        <v>990</v>
      </c>
      <c r="I37" s="50" t="s">
        <v>991</v>
      </c>
      <c r="J37" s="50" t="s">
        <v>992</v>
      </c>
      <c r="K37" s="50" t="s">
        <v>993</v>
      </c>
      <c r="L37" s="50" t="s">
        <v>994</v>
      </c>
      <c r="M37" s="50" t="s">
        <v>995</v>
      </c>
      <c r="N37" s="50" t="s">
        <v>996</v>
      </c>
      <c r="O37" s="50" t="s">
        <v>997</v>
      </c>
      <c r="P37" s="50" t="s">
        <v>998</v>
      </c>
      <c r="Q37" s="50" t="s">
        <v>999</v>
      </c>
      <c r="R37" s="50" t="s">
        <v>1000</v>
      </c>
      <c r="S37" s="50" t="s">
        <v>1001</v>
      </c>
      <c r="T37" s="50" t="s">
        <v>1002</v>
      </c>
      <c r="U37" s="50" t="s">
        <v>1003</v>
      </c>
      <c r="V37" s="50" t="s">
        <v>1004</v>
      </c>
      <c r="W37" s="50" t="s">
        <v>1005</v>
      </c>
      <c r="X37" s="50" t="s">
        <v>1006</v>
      </c>
      <c r="Y37" s="50" t="s">
        <v>1007</v>
      </c>
      <c r="Z37" s="50" t="s">
        <v>1008</v>
      </c>
      <c r="AA37" s="50" t="s">
        <v>1009</v>
      </c>
      <c r="AB37" s="50" t="s">
        <v>1010</v>
      </c>
      <c r="AC37" s="50" t="s">
        <v>1011</v>
      </c>
    </row>
    <row r="38" spans="1:29">
      <c r="A38" s="51" t="str">
        <f>'06_Presupuesto'!A343</f>
        <v>A</v>
      </c>
      <c r="B38" s="51">
        <f>'06_Presupuesto'!E343</f>
        <v>1.1103669498396137E-2</v>
      </c>
      <c r="C38" s="51">
        <f>'06_Presupuesto'!C343</f>
        <v>7089010.0840336131</v>
      </c>
      <c r="D38" s="51">
        <f>'06_Presupuesto'!D343</f>
        <v>8861262.6050420161</v>
      </c>
      <c r="E38" s="57">
        <f>'06_Presupuesto'!F343</f>
        <v>46328</v>
      </c>
      <c r="F38" s="57">
        <f>'06_Presupuesto'!G343</f>
        <v>46333</v>
      </c>
      <c r="G38" s="51">
        <f t="shared" ref="G38:G59" si="0">F38-E38+1</f>
        <v>6</v>
      </c>
      <c r="H38" s="70">
        <f>MAX(0,MIN($F38,$C9)-MAX($E38,$B9)+1)/$G38</f>
        <v>1</v>
      </c>
      <c r="I38" s="70">
        <f>MAX(0,MIN($F38,$C10)-MAX($E38,$B10)+1)/$G38</f>
        <v>0</v>
      </c>
      <c r="J38" s="70">
        <f>MAX(0,MIN($F38,$C11)-MAX($E38,$B11)+1)/$G38</f>
        <v>0</v>
      </c>
      <c r="K38" s="70">
        <f>MAX(0,MIN($F38,$C12)-MAX($E38,$B12)+1)/$G38</f>
        <v>0</v>
      </c>
      <c r="L38" s="70">
        <f>MAX(0,MIN($F38,$C13)-MAX($E38,$B13)+1)/$G38</f>
        <v>0</v>
      </c>
      <c r="M38" s="70">
        <f>MAX(0,MIN($F38,$C14)-MAX($E38,$B14)+1)/$G38</f>
        <v>0</v>
      </c>
      <c r="N38" s="70">
        <f>MAX(0,MIN($F38,$C15)-MAX($E38,$B15)+1)/$G38</f>
        <v>0</v>
      </c>
      <c r="O38" s="70">
        <f>MAX(0,MIN($F38,$C16)-MAX($E38,$B16)+1)/$G38</f>
        <v>0</v>
      </c>
      <c r="P38" s="70">
        <f>MAX(0,MIN($F38,$C17)-MAX($E38,$B17)+1)/$G38</f>
        <v>0</v>
      </c>
      <c r="Q38" s="70">
        <f>MAX(0,MIN($F38,$C18)-MAX($E38,$B18)+1)/$G38</f>
        <v>0</v>
      </c>
      <c r="R38" s="70">
        <f>MAX(0,MIN($F38,$C19)-MAX($E38,$B19)+1)/$G38</f>
        <v>0</v>
      </c>
      <c r="S38" s="70">
        <f>MAX(0,MIN($F38,$C20)-MAX($E38,$B20)+1)/$G38</f>
        <v>0</v>
      </c>
      <c r="T38" s="70">
        <f>MAX(0,MIN($F38,$C21)-MAX($E38,$B21)+1)/$G38</f>
        <v>0</v>
      </c>
      <c r="U38" s="70">
        <f>MAX(0,MIN($F38,$C22)-MAX($E38,$B22)+1)/$G38</f>
        <v>0</v>
      </c>
      <c r="V38" s="70">
        <f>MAX(0,MIN($F38,$C23)-MAX($E38,$B23)+1)/$G38</f>
        <v>0</v>
      </c>
      <c r="W38" s="70">
        <f>MAX(0,MIN($F38,$C24)-MAX($E38,$B24)+1)/$G38</f>
        <v>0</v>
      </c>
      <c r="X38" s="70">
        <f>MAX(0,MIN($F38,$C25)-MAX($E38,$B25)+1)/$G38</f>
        <v>0</v>
      </c>
      <c r="Y38" s="70">
        <f>MAX(0,MIN($F38,$C26)-MAX($E38,$B26)+1)/$G38</f>
        <v>0</v>
      </c>
      <c r="Z38" s="70">
        <f>MAX(0,MIN($F38,$C27)-MAX($E38,$B27)+1)/$G38</f>
        <v>0</v>
      </c>
      <c r="AA38" s="70">
        <f>MAX(0,MIN($F38,$C28)-MAX($E38,$B28)+1)/$G38</f>
        <v>0</v>
      </c>
      <c r="AB38" s="70">
        <f>MAX(0,MIN($F38,$C29)-MAX($E38,$B29)+1)/$G38</f>
        <v>0</v>
      </c>
      <c r="AC38" s="70">
        <f>MAX(0,MIN($F38,$C30)-MAX($E38,$B30)+1)/$G38</f>
        <v>0</v>
      </c>
    </row>
    <row r="39" spans="1:29">
      <c r="A39" s="52" t="str">
        <f>'06_Presupuesto'!A344</f>
        <v>B</v>
      </c>
      <c r="B39" s="52">
        <f>'06_Presupuesto'!E344</f>
        <v>1.1103669498396137E-2</v>
      </c>
      <c r="C39" s="52">
        <f>'06_Presupuesto'!C344</f>
        <v>784429.4117647059</v>
      </c>
      <c r="D39" s="52">
        <f>'06_Presupuesto'!D344</f>
        <v>980536.76470588241</v>
      </c>
      <c r="E39" s="56">
        <f>'06_Presupuesto'!F344</f>
        <v>46334</v>
      </c>
      <c r="F39" s="56">
        <f>'06_Presupuesto'!G344</f>
        <v>46338</v>
      </c>
      <c r="G39" s="52">
        <f t="shared" si="0"/>
        <v>5</v>
      </c>
      <c r="H39" s="69">
        <f>MAX(0,MIN($F39,$C9)-MAX($E39,$B9)+1)/$G39</f>
        <v>0.2</v>
      </c>
      <c r="I39" s="69">
        <f>MAX(0,MIN($F39,$C10)-MAX($E39,$B10)+1)/$G39</f>
        <v>0.8</v>
      </c>
      <c r="J39" s="69">
        <f>MAX(0,MIN($F39,$C11)-MAX($E39,$B11)+1)/$G39</f>
        <v>0</v>
      </c>
      <c r="K39" s="69">
        <f>MAX(0,MIN($F39,$C12)-MAX($E39,$B12)+1)/$G39</f>
        <v>0</v>
      </c>
      <c r="L39" s="69">
        <f>MAX(0,MIN($F39,$C13)-MAX($E39,$B13)+1)/$G39</f>
        <v>0</v>
      </c>
      <c r="M39" s="69">
        <f>MAX(0,MIN($F39,$C14)-MAX($E39,$B14)+1)/$G39</f>
        <v>0</v>
      </c>
      <c r="N39" s="69">
        <f>MAX(0,MIN($F39,$C15)-MAX($E39,$B15)+1)/$G39</f>
        <v>0</v>
      </c>
      <c r="O39" s="69">
        <f>MAX(0,MIN($F39,$C16)-MAX($E39,$B16)+1)/$G39</f>
        <v>0</v>
      </c>
      <c r="P39" s="69">
        <f>MAX(0,MIN($F39,$C17)-MAX($E39,$B17)+1)/$G39</f>
        <v>0</v>
      </c>
      <c r="Q39" s="69">
        <f>MAX(0,MIN($F39,$C18)-MAX($E39,$B18)+1)/$G39</f>
        <v>0</v>
      </c>
      <c r="R39" s="69">
        <f>MAX(0,MIN($F39,$C19)-MAX($E39,$B19)+1)/$G39</f>
        <v>0</v>
      </c>
      <c r="S39" s="69">
        <f>MAX(0,MIN($F39,$C20)-MAX($E39,$B20)+1)/$G39</f>
        <v>0</v>
      </c>
      <c r="T39" s="69">
        <f>MAX(0,MIN($F39,$C21)-MAX($E39,$B21)+1)/$G39</f>
        <v>0</v>
      </c>
      <c r="U39" s="69">
        <f>MAX(0,MIN($F39,$C22)-MAX($E39,$B22)+1)/$G39</f>
        <v>0</v>
      </c>
      <c r="V39" s="69">
        <f>MAX(0,MIN($F39,$C23)-MAX($E39,$B23)+1)/$G39</f>
        <v>0</v>
      </c>
      <c r="W39" s="69">
        <f>MAX(0,MIN($F39,$C24)-MAX($E39,$B24)+1)/$G39</f>
        <v>0</v>
      </c>
      <c r="X39" s="69">
        <f>MAX(0,MIN($F39,$C25)-MAX($E39,$B25)+1)/$G39</f>
        <v>0</v>
      </c>
      <c r="Y39" s="69">
        <f>MAX(0,MIN($F39,$C26)-MAX($E39,$B26)+1)/$G39</f>
        <v>0</v>
      </c>
      <c r="Z39" s="69">
        <f>MAX(0,MIN($F39,$C27)-MAX($E39,$B27)+1)/$G39</f>
        <v>0</v>
      </c>
      <c r="AA39" s="69">
        <f>MAX(0,MIN($F39,$C28)-MAX($E39,$B28)+1)/$G39</f>
        <v>0</v>
      </c>
      <c r="AB39" s="69">
        <f>MAX(0,MIN($F39,$C29)-MAX($E39,$B29)+1)/$G39</f>
        <v>0</v>
      </c>
      <c r="AC39" s="69">
        <f>MAX(0,MIN($F39,$C30)-MAX($E39,$B30)+1)/$G39</f>
        <v>0</v>
      </c>
    </row>
    <row r="40" spans="1:29">
      <c r="A40" s="51" t="str">
        <f>'06_Presupuesto'!A345</f>
        <v>C</v>
      </c>
      <c r="B40" s="51">
        <f>'06_Presupuesto'!E345</f>
        <v>2.2207338996792274E-2</v>
      </c>
      <c r="C40" s="51">
        <f>'06_Presupuesto'!C345</f>
        <v>0</v>
      </c>
      <c r="D40" s="51">
        <f>'06_Presupuesto'!D345</f>
        <v>0</v>
      </c>
      <c r="E40" s="57">
        <f>'06_Presupuesto'!F345</f>
        <v>46334</v>
      </c>
      <c r="F40" s="57">
        <f>'06_Presupuesto'!G345</f>
        <v>46343</v>
      </c>
      <c r="G40" s="51">
        <f t="shared" si="0"/>
        <v>10</v>
      </c>
      <c r="H40" s="70">
        <f>MAX(0,MIN($F40,$C9)-MAX($E40,$B9)+1)/$G40</f>
        <v>0.1</v>
      </c>
      <c r="I40" s="70">
        <f>MAX(0,MIN($F40,$C10)-MAX($E40,$B10)+1)/$G40</f>
        <v>0.7</v>
      </c>
      <c r="J40" s="70">
        <f>MAX(0,MIN($F40,$C11)-MAX($E40,$B11)+1)/$G40</f>
        <v>0.2</v>
      </c>
      <c r="K40" s="70">
        <f>MAX(0,MIN($F40,$C12)-MAX($E40,$B12)+1)/$G40</f>
        <v>0</v>
      </c>
      <c r="L40" s="70">
        <f>MAX(0,MIN($F40,$C13)-MAX($E40,$B13)+1)/$G40</f>
        <v>0</v>
      </c>
      <c r="M40" s="70">
        <f>MAX(0,MIN($F40,$C14)-MAX($E40,$B14)+1)/$G40</f>
        <v>0</v>
      </c>
      <c r="N40" s="70">
        <f>MAX(0,MIN($F40,$C15)-MAX($E40,$B15)+1)/$G40</f>
        <v>0</v>
      </c>
      <c r="O40" s="70">
        <f>MAX(0,MIN($F40,$C16)-MAX($E40,$B16)+1)/$G40</f>
        <v>0</v>
      </c>
      <c r="P40" s="70">
        <f>MAX(0,MIN($F40,$C17)-MAX($E40,$B17)+1)/$G40</f>
        <v>0</v>
      </c>
      <c r="Q40" s="70">
        <f>MAX(0,MIN($F40,$C18)-MAX($E40,$B18)+1)/$G40</f>
        <v>0</v>
      </c>
      <c r="R40" s="70">
        <f>MAX(0,MIN($F40,$C19)-MAX($E40,$B19)+1)/$G40</f>
        <v>0</v>
      </c>
      <c r="S40" s="70">
        <f>MAX(0,MIN($F40,$C20)-MAX($E40,$B20)+1)/$G40</f>
        <v>0</v>
      </c>
      <c r="T40" s="70">
        <f>MAX(0,MIN($F40,$C21)-MAX($E40,$B21)+1)/$G40</f>
        <v>0</v>
      </c>
      <c r="U40" s="70">
        <f>MAX(0,MIN($F40,$C22)-MAX($E40,$B22)+1)/$G40</f>
        <v>0</v>
      </c>
      <c r="V40" s="70">
        <f>MAX(0,MIN($F40,$C23)-MAX($E40,$B23)+1)/$G40</f>
        <v>0</v>
      </c>
      <c r="W40" s="70">
        <f>MAX(0,MIN($F40,$C24)-MAX($E40,$B24)+1)/$G40</f>
        <v>0</v>
      </c>
      <c r="X40" s="70">
        <f>MAX(0,MIN($F40,$C25)-MAX($E40,$B25)+1)/$G40</f>
        <v>0</v>
      </c>
      <c r="Y40" s="70">
        <f>MAX(0,MIN($F40,$C26)-MAX($E40,$B26)+1)/$G40</f>
        <v>0</v>
      </c>
      <c r="Z40" s="70">
        <f>MAX(0,MIN($F40,$C27)-MAX($E40,$B27)+1)/$G40</f>
        <v>0</v>
      </c>
      <c r="AA40" s="70">
        <f>MAX(0,MIN($F40,$C28)-MAX($E40,$B28)+1)/$G40</f>
        <v>0</v>
      </c>
      <c r="AB40" s="70">
        <f>MAX(0,MIN($F40,$C29)-MAX($E40,$B29)+1)/$G40</f>
        <v>0</v>
      </c>
      <c r="AC40" s="70">
        <f>MAX(0,MIN($F40,$C30)-MAX($E40,$B30)+1)/$G40</f>
        <v>0</v>
      </c>
    </row>
    <row r="41" spans="1:29">
      <c r="A41" s="52" t="str">
        <f>'06_Presupuesto'!A346</f>
        <v>D</v>
      </c>
      <c r="B41" s="52">
        <f>'06_Presupuesto'!E346</f>
        <v>3.3311008495188407E-2</v>
      </c>
      <c r="C41" s="52">
        <f>'06_Presupuesto'!C346</f>
        <v>529411.76470588241</v>
      </c>
      <c r="D41" s="52">
        <f>'06_Presupuesto'!D346</f>
        <v>661764.70588235301</v>
      </c>
      <c r="E41" s="56">
        <f>'06_Presupuesto'!F346</f>
        <v>46339</v>
      </c>
      <c r="F41" s="56">
        <f>'06_Presupuesto'!G346</f>
        <v>46349</v>
      </c>
      <c r="G41" s="52">
        <f t="shared" si="0"/>
        <v>11</v>
      </c>
      <c r="H41" s="69">
        <f>MAX(0,MIN($F41,$C9)-MAX($E41,$B9)+1)/$G41</f>
        <v>0</v>
      </c>
      <c r="I41" s="69">
        <f>MAX(0,MIN($F41,$C10)-MAX($E41,$B10)+1)/$G41</f>
        <v>0.27272727272727271</v>
      </c>
      <c r="J41" s="69">
        <f>MAX(0,MIN($F41,$C11)-MAX($E41,$B11)+1)/$G41</f>
        <v>0.63636363636363635</v>
      </c>
      <c r="K41" s="69">
        <f>MAX(0,MIN($F41,$C12)-MAX($E41,$B12)+1)/$G41</f>
        <v>9.0909090909090912E-2</v>
      </c>
      <c r="L41" s="69">
        <f>MAX(0,MIN($F41,$C13)-MAX($E41,$B13)+1)/$G41</f>
        <v>0</v>
      </c>
      <c r="M41" s="69">
        <f>MAX(0,MIN($F41,$C14)-MAX($E41,$B14)+1)/$G41</f>
        <v>0</v>
      </c>
      <c r="N41" s="69">
        <f>MAX(0,MIN($F41,$C15)-MAX($E41,$B15)+1)/$G41</f>
        <v>0</v>
      </c>
      <c r="O41" s="69">
        <f>MAX(0,MIN($F41,$C16)-MAX($E41,$B16)+1)/$G41</f>
        <v>0</v>
      </c>
      <c r="P41" s="69">
        <f>MAX(0,MIN($F41,$C17)-MAX($E41,$B17)+1)/$G41</f>
        <v>0</v>
      </c>
      <c r="Q41" s="69">
        <f>MAX(0,MIN($F41,$C18)-MAX($E41,$B18)+1)/$G41</f>
        <v>0</v>
      </c>
      <c r="R41" s="69">
        <f>MAX(0,MIN($F41,$C19)-MAX($E41,$B19)+1)/$G41</f>
        <v>0</v>
      </c>
      <c r="S41" s="69">
        <f>MAX(0,MIN($F41,$C20)-MAX($E41,$B20)+1)/$G41</f>
        <v>0</v>
      </c>
      <c r="T41" s="69">
        <f>MAX(0,MIN($F41,$C21)-MAX($E41,$B21)+1)/$G41</f>
        <v>0</v>
      </c>
      <c r="U41" s="69">
        <f>MAX(0,MIN($F41,$C22)-MAX($E41,$B22)+1)/$G41</f>
        <v>0</v>
      </c>
      <c r="V41" s="69">
        <f>MAX(0,MIN($F41,$C23)-MAX($E41,$B23)+1)/$G41</f>
        <v>0</v>
      </c>
      <c r="W41" s="69">
        <f>MAX(0,MIN($F41,$C24)-MAX($E41,$B24)+1)/$G41</f>
        <v>0</v>
      </c>
      <c r="X41" s="69">
        <f>MAX(0,MIN($F41,$C25)-MAX($E41,$B25)+1)/$G41</f>
        <v>0</v>
      </c>
      <c r="Y41" s="69">
        <f>MAX(0,MIN($F41,$C26)-MAX($E41,$B26)+1)/$G41</f>
        <v>0</v>
      </c>
      <c r="Z41" s="69">
        <f>MAX(0,MIN($F41,$C27)-MAX($E41,$B27)+1)/$G41</f>
        <v>0</v>
      </c>
      <c r="AA41" s="69">
        <f>MAX(0,MIN($F41,$C28)-MAX($E41,$B28)+1)/$G41</f>
        <v>0</v>
      </c>
      <c r="AB41" s="69">
        <f>MAX(0,MIN($F41,$C29)-MAX($E41,$B29)+1)/$G41</f>
        <v>0</v>
      </c>
      <c r="AC41" s="69">
        <f>MAX(0,MIN($F41,$C30)-MAX($E41,$B30)+1)/$G41</f>
        <v>0</v>
      </c>
    </row>
    <row r="42" spans="1:29">
      <c r="A42" s="51" t="str">
        <f>'06_Presupuesto'!A347</f>
        <v>E</v>
      </c>
      <c r="B42" s="51">
        <f>'06_Presupuesto'!E347</f>
        <v>3.2385702703655393E-2</v>
      </c>
      <c r="C42" s="51">
        <f>'06_Presupuesto'!C347</f>
        <v>1838305.8823529412</v>
      </c>
      <c r="D42" s="51">
        <f>'06_Presupuesto'!D347</f>
        <v>2297882.3529411764</v>
      </c>
      <c r="E42" s="57">
        <f>'06_Presupuesto'!F347</f>
        <v>46350</v>
      </c>
      <c r="F42" s="57">
        <f>'06_Presupuesto'!G347</f>
        <v>46358</v>
      </c>
      <c r="G42" s="51">
        <f t="shared" si="0"/>
        <v>9</v>
      </c>
      <c r="H42" s="70">
        <f>MAX(0,MIN($F42,$C9)-MAX($E42,$B9)+1)/$G42</f>
        <v>0</v>
      </c>
      <c r="I42" s="70">
        <f>MAX(0,MIN($F42,$C10)-MAX($E42,$B10)+1)/$G42</f>
        <v>0</v>
      </c>
      <c r="J42" s="70">
        <f>MAX(0,MIN($F42,$C11)-MAX($E42,$B11)+1)/$G42</f>
        <v>0</v>
      </c>
      <c r="K42" s="70">
        <f>MAX(0,MIN($F42,$C12)-MAX($E42,$B12)+1)/$G42</f>
        <v>0.66666666666666663</v>
      </c>
      <c r="L42" s="70">
        <f>MAX(0,MIN($F42,$C13)-MAX($E42,$B13)+1)/$G42</f>
        <v>0.33333333333333331</v>
      </c>
      <c r="M42" s="70">
        <f>MAX(0,MIN($F42,$C14)-MAX($E42,$B14)+1)/$G42</f>
        <v>0</v>
      </c>
      <c r="N42" s="70">
        <f>MAX(0,MIN($F42,$C15)-MAX($E42,$B15)+1)/$G42</f>
        <v>0</v>
      </c>
      <c r="O42" s="70">
        <f>MAX(0,MIN($F42,$C16)-MAX($E42,$B16)+1)/$G42</f>
        <v>0</v>
      </c>
      <c r="P42" s="70">
        <f>MAX(0,MIN($F42,$C17)-MAX($E42,$B17)+1)/$G42</f>
        <v>0</v>
      </c>
      <c r="Q42" s="70">
        <f>MAX(0,MIN($F42,$C18)-MAX($E42,$B18)+1)/$G42</f>
        <v>0</v>
      </c>
      <c r="R42" s="70">
        <f>MAX(0,MIN($F42,$C19)-MAX($E42,$B19)+1)/$G42</f>
        <v>0</v>
      </c>
      <c r="S42" s="70">
        <f>MAX(0,MIN($F42,$C20)-MAX($E42,$B20)+1)/$G42</f>
        <v>0</v>
      </c>
      <c r="T42" s="70">
        <f>MAX(0,MIN($F42,$C21)-MAX($E42,$B21)+1)/$G42</f>
        <v>0</v>
      </c>
      <c r="U42" s="70">
        <f>MAX(0,MIN($F42,$C22)-MAX($E42,$B22)+1)/$G42</f>
        <v>0</v>
      </c>
      <c r="V42" s="70">
        <f>MAX(0,MIN($F42,$C23)-MAX($E42,$B23)+1)/$G42</f>
        <v>0</v>
      </c>
      <c r="W42" s="70">
        <f>MAX(0,MIN($F42,$C24)-MAX($E42,$B24)+1)/$G42</f>
        <v>0</v>
      </c>
      <c r="X42" s="70">
        <f>MAX(0,MIN($F42,$C25)-MAX($E42,$B25)+1)/$G42</f>
        <v>0</v>
      </c>
      <c r="Y42" s="70">
        <f>MAX(0,MIN($F42,$C26)-MAX($E42,$B26)+1)/$G42</f>
        <v>0</v>
      </c>
      <c r="Z42" s="70">
        <f>MAX(0,MIN($F42,$C27)-MAX($E42,$B27)+1)/$G42</f>
        <v>0</v>
      </c>
      <c r="AA42" s="70">
        <f>MAX(0,MIN($F42,$C28)-MAX($E42,$B28)+1)/$G42</f>
        <v>0</v>
      </c>
      <c r="AB42" s="70">
        <f>MAX(0,MIN($F42,$C29)-MAX($E42,$B29)+1)/$G42</f>
        <v>0</v>
      </c>
      <c r="AC42" s="70">
        <f>MAX(0,MIN($F42,$C30)-MAX($E42,$B30)+1)/$G42</f>
        <v>0</v>
      </c>
    </row>
    <row r="43" spans="1:29">
      <c r="A43" s="52" t="str">
        <f>'06_Presupuesto'!A348</f>
        <v>F</v>
      </c>
      <c r="B43" s="52">
        <f>'06_Presupuesto'!E348</f>
        <v>3.3311008495188407E-2</v>
      </c>
      <c r="C43" s="52">
        <f>'06_Presupuesto'!C348</f>
        <v>376890.75630252104</v>
      </c>
      <c r="D43" s="52">
        <f>'06_Presupuesto'!D348</f>
        <v>471113.44537815131</v>
      </c>
      <c r="E43" s="56">
        <f>'06_Presupuesto'!F348</f>
        <v>46359</v>
      </c>
      <c r="F43" s="56">
        <f>'06_Presupuesto'!G348</f>
        <v>46363</v>
      </c>
      <c r="G43" s="52">
        <f t="shared" si="0"/>
        <v>5</v>
      </c>
      <c r="H43" s="69">
        <f>MAX(0,MIN($F43,$C9)-MAX($E43,$B9)+1)/$G43</f>
        <v>0</v>
      </c>
      <c r="I43" s="69">
        <f>MAX(0,MIN($F43,$C10)-MAX($E43,$B10)+1)/$G43</f>
        <v>0</v>
      </c>
      <c r="J43" s="69">
        <f>MAX(0,MIN($F43,$C11)-MAX($E43,$B11)+1)/$G43</f>
        <v>0</v>
      </c>
      <c r="K43" s="69">
        <f>MAX(0,MIN($F43,$C12)-MAX($E43,$B12)+1)/$G43</f>
        <v>0</v>
      </c>
      <c r="L43" s="69">
        <f>MAX(0,MIN($F43,$C13)-MAX($E43,$B13)+1)/$G43</f>
        <v>0.8</v>
      </c>
      <c r="M43" s="69">
        <f>MAX(0,MIN($F43,$C14)-MAX($E43,$B14)+1)/$G43</f>
        <v>0.2</v>
      </c>
      <c r="N43" s="69">
        <f>MAX(0,MIN($F43,$C15)-MAX($E43,$B15)+1)/$G43</f>
        <v>0</v>
      </c>
      <c r="O43" s="69">
        <f>MAX(0,MIN($F43,$C16)-MAX($E43,$B16)+1)/$G43</f>
        <v>0</v>
      </c>
      <c r="P43" s="69">
        <f>MAX(0,MIN($F43,$C17)-MAX($E43,$B17)+1)/$G43</f>
        <v>0</v>
      </c>
      <c r="Q43" s="69">
        <f>MAX(0,MIN($F43,$C18)-MAX($E43,$B18)+1)/$G43</f>
        <v>0</v>
      </c>
      <c r="R43" s="69">
        <f>MAX(0,MIN($F43,$C19)-MAX($E43,$B19)+1)/$G43</f>
        <v>0</v>
      </c>
      <c r="S43" s="69">
        <f>MAX(0,MIN($F43,$C20)-MAX($E43,$B20)+1)/$G43</f>
        <v>0</v>
      </c>
      <c r="T43" s="69">
        <f>MAX(0,MIN($F43,$C21)-MAX($E43,$B21)+1)/$G43</f>
        <v>0</v>
      </c>
      <c r="U43" s="69">
        <f>MAX(0,MIN($F43,$C22)-MAX($E43,$B22)+1)/$G43</f>
        <v>0</v>
      </c>
      <c r="V43" s="69">
        <f>MAX(0,MIN($F43,$C23)-MAX($E43,$B23)+1)/$G43</f>
        <v>0</v>
      </c>
      <c r="W43" s="69">
        <f>MAX(0,MIN($F43,$C24)-MAX($E43,$B24)+1)/$G43</f>
        <v>0</v>
      </c>
      <c r="X43" s="69">
        <f>MAX(0,MIN($F43,$C25)-MAX($E43,$B25)+1)/$G43</f>
        <v>0</v>
      </c>
      <c r="Y43" s="69">
        <f>MAX(0,MIN($F43,$C26)-MAX($E43,$B26)+1)/$G43</f>
        <v>0</v>
      </c>
      <c r="Z43" s="69">
        <f>MAX(0,MIN($F43,$C27)-MAX($E43,$B27)+1)/$G43</f>
        <v>0</v>
      </c>
      <c r="AA43" s="69">
        <f>MAX(0,MIN($F43,$C28)-MAX($E43,$B28)+1)/$G43</f>
        <v>0</v>
      </c>
      <c r="AB43" s="69">
        <f>MAX(0,MIN($F43,$C29)-MAX($E43,$B29)+1)/$G43</f>
        <v>0</v>
      </c>
      <c r="AC43" s="69">
        <f>MAX(0,MIN($F43,$C30)-MAX($E43,$B30)+1)/$G43</f>
        <v>0</v>
      </c>
    </row>
    <row r="44" spans="1:29">
      <c r="A44" s="51" t="str">
        <f>'06_Presupuesto'!A349</f>
        <v>G</v>
      </c>
      <c r="B44" s="51">
        <f>'06_Presupuesto'!E349</f>
        <v>4.4414677993584548E-2</v>
      </c>
      <c r="C44" s="51">
        <f>'06_Presupuesto'!C349</f>
        <v>2647058.823529412</v>
      </c>
      <c r="D44" s="51">
        <f>'06_Presupuesto'!D349</f>
        <v>3308823.5294117648</v>
      </c>
      <c r="E44" s="57">
        <f>'06_Presupuesto'!F349</f>
        <v>46364</v>
      </c>
      <c r="F44" s="57">
        <f>'06_Presupuesto'!G349</f>
        <v>46376</v>
      </c>
      <c r="G44" s="51">
        <f t="shared" si="0"/>
        <v>13</v>
      </c>
      <c r="H44" s="70">
        <f>MAX(0,MIN($F44,$C9)-MAX($E44,$B9)+1)/$G44</f>
        <v>0</v>
      </c>
      <c r="I44" s="70">
        <f>MAX(0,MIN($F44,$C10)-MAX($E44,$B10)+1)/$G44</f>
        <v>0</v>
      </c>
      <c r="J44" s="70">
        <f>MAX(0,MIN($F44,$C11)-MAX($E44,$B11)+1)/$G44</f>
        <v>0</v>
      </c>
      <c r="K44" s="70">
        <f>MAX(0,MIN($F44,$C12)-MAX($E44,$B12)+1)/$G44</f>
        <v>0</v>
      </c>
      <c r="L44" s="70">
        <f>MAX(0,MIN($F44,$C13)-MAX($E44,$B13)+1)/$G44</f>
        <v>0</v>
      </c>
      <c r="M44" s="70">
        <f>MAX(0,MIN($F44,$C14)-MAX($E44,$B14)+1)/$G44</f>
        <v>0.46153846153846156</v>
      </c>
      <c r="N44" s="70">
        <f>MAX(0,MIN($F44,$C15)-MAX($E44,$B15)+1)/$G44</f>
        <v>0.53846153846153844</v>
      </c>
      <c r="O44" s="70">
        <f>MAX(0,MIN($F44,$C16)-MAX($E44,$B16)+1)/$G44</f>
        <v>0</v>
      </c>
      <c r="P44" s="70">
        <f>MAX(0,MIN($F44,$C17)-MAX($E44,$B17)+1)/$G44</f>
        <v>0</v>
      </c>
      <c r="Q44" s="70">
        <f>MAX(0,MIN($F44,$C18)-MAX($E44,$B18)+1)/$G44</f>
        <v>0</v>
      </c>
      <c r="R44" s="70">
        <f>MAX(0,MIN($F44,$C19)-MAX($E44,$B19)+1)/$G44</f>
        <v>0</v>
      </c>
      <c r="S44" s="70">
        <f>MAX(0,MIN($F44,$C20)-MAX($E44,$B20)+1)/$G44</f>
        <v>0</v>
      </c>
      <c r="T44" s="70">
        <f>MAX(0,MIN($F44,$C21)-MAX($E44,$B21)+1)/$G44</f>
        <v>0</v>
      </c>
      <c r="U44" s="70">
        <f>MAX(0,MIN($F44,$C22)-MAX($E44,$B22)+1)/$G44</f>
        <v>0</v>
      </c>
      <c r="V44" s="70">
        <f>MAX(0,MIN($F44,$C23)-MAX($E44,$B23)+1)/$G44</f>
        <v>0</v>
      </c>
      <c r="W44" s="70">
        <f>MAX(0,MIN($F44,$C24)-MAX($E44,$B24)+1)/$G44</f>
        <v>0</v>
      </c>
      <c r="X44" s="70">
        <f>MAX(0,MIN($F44,$C25)-MAX($E44,$B25)+1)/$G44</f>
        <v>0</v>
      </c>
      <c r="Y44" s="70">
        <f>MAX(0,MIN($F44,$C26)-MAX($E44,$B26)+1)/$G44</f>
        <v>0</v>
      </c>
      <c r="Z44" s="70">
        <f>MAX(0,MIN($F44,$C27)-MAX($E44,$B27)+1)/$G44</f>
        <v>0</v>
      </c>
      <c r="AA44" s="70">
        <f>MAX(0,MIN($F44,$C28)-MAX($E44,$B28)+1)/$G44</f>
        <v>0</v>
      </c>
      <c r="AB44" s="70">
        <f>MAX(0,MIN($F44,$C29)-MAX($E44,$B29)+1)/$G44</f>
        <v>0</v>
      </c>
      <c r="AC44" s="70">
        <f>MAX(0,MIN($F44,$C30)-MAX($E44,$B30)+1)/$G44</f>
        <v>0</v>
      </c>
    </row>
    <row r="45" spans="1:29">
      <c r="A45" s="52" t="str">
        <f>'06_Presupuesto'!A350</f>
        <v>H</v>
      </c>
      <c r="B45" s="52">
        <f>'06_Presupuesto'!E350</f>
        <v>3.7673164369558317E-2</v>
      </c>
      <c r="C45" s="52">
        <f>'06_Presupuesto'!C350</f>
        <v>4864860.5042016804</v>
      </c>
      <c r="D45" s="52">
        <f>'06_Presupuesto'!D350</f>
        <v>6081075.6302521005</v>
      </c>
      <c r="E45" s="56">
        <f>'06_Presupuesto'!F350</f>
        <v>46377</v>
      </c>
      <c r="F45" s="56">
        <f>'06_Presupuesto'!G350</f>
        <v>46388</v>
      </c>
      <c r="G45" s="52">
        <f t="shared" si="0"/>
        <v>12</v>
      </c>
      <c r="H45" s="69">
        <f>MAX(0,MIN($F45,$C9)-MAX($E45,$B9)+1)/$G45</f>
        <v>0</v>
      </c>
      <c r="I45" s="69">
        <f>MAX(0,MIN($F45,$C10)-MAX($E45,$B10)+1)/$G45</f>
        <v>0</v>
      </c>
      <c r="J45" s="69">
        <f>MAX(0,MIN($F45,$C11)-MAX($E45,$B11)+1)/$G45</f>
        <v>0</v>
      </c>
      <c r="K45" s="69">
        <f>MAX(0,MIN($F45,$C12)-MAX($E45,$B12)+1)/$G45</f>
        <v>0</v>
      </c>
      <c r="L45" s="69">
        <f>MAX(0,MIN($F45,$C13)-MAX($E45,$B13)+1)/$G45</f>
        <v>0</v>
      </c>
      <c r="M45" s="69">
        <f>MAX(0,MIN($F45,$C14)-MAX($E45,$B14)+1)/$G45</f>
        <v>0</v>
      </c>
      <c r="N45" s="69">
        <f>MAX(0,MIN($F45,$C15)-MAX($E45,$B15)+1)/$G45</f>
        <v>0</v>
      </c>
      <c r="O45" s="69">
        <f>MAX(0,MIN($F45,$C16)-MAX($E45,$B16)+1)/$G45</f>
        <v>0.58333333333333337</v>
      </c>
      <c r="P45" s="69">
        <f>MAX(0,MIN($F45,$C17)-MAX($E45,$B17)+1)/$G45</f>
        <v>0.41666666666666669</v>
      </c>
      <c r="Q45" s="69">
        <f>MAX(0,MIN($F45,$C18)-MAX($E45,$B18)+1)/$G45</f>
        <v>0</v>
      </c>
      <c r="R45" s="69">
        <f>MAX(0,MIN($F45,$C19)-MAX($E45,$B19)+1)/$G45</f>
        <v>0</v>
      </c>
      <c r="S45" s="69">
        <f>MAX(0,MIN($F45,$C20)-MAX($E45,$B20)+1)/$G45</f>
        <v>0</v>
      </c>
      <c r="T45" s="69">
        <f>MAX(0,MIN($F45,$C21)-MAX($E45,$B21)+1)/$G45</f>
        <v>0</v>
      </c>
      <c r="U45" s="69">
        <f>MAX(0,MIN($F45,$C22)-MAX($E45,$B22)+1)/$G45</f>
        <v>0</v>
      </c>
      <c r="V45" s="69">
        <f>MAX(0,MIN($F45,$C23)-MAX($E45,$B23)+1)/$G45</f>
        <v>0</v>
      </c>
      <c r="W45" s="69">
        <f>MAX(0,MIN($F45,$C24)-MAX($E45,$B24)+1)/$G45</f>
        <v>0</v>
      </c>
      <c r="X45" s="69">
        <f>MAX(0,MIN($F45,$C25)-MAX($E45,$B25)+1)/$G45</f>
        <v>0</v>
      </c>
      <c r="Y45" s="69">
        <f>MAX(0,MIN($F45,$C26)-MAX($E45,$B26)+1)/$G45</f>
        <v>0</v>
      </c>
      <c r="Z45" s="69">
        <f>MAX(0,MIN($F45,$C27)-MAX($E45,$B27)+1)/$G45</f>
        <v>0</v>
      </c>
      <c r="AA45" s="69">
        <f>MAX(0,MIN($F45,$C28)-MAX($E45,$B28)+1)/$G45</f>
        <v>0</v>
      </c>
      <c r="AB45" s="69">
        <f>MAX(0,MIN($F45,$C29)-MAX($E45,$B29)+1)/$G45</f>
        <v>0</v>
      </c>
      <c r="AC45" s="69">
        <f>MAX(0,MIN($F45,$C30)-MAX($E45,$B30)+1)/$G45</f>
        <v>0</v>
      </c>
    </row>
    <row r="46" spans="1:29">
      <c r="A46" s="51" t="str">
        <f>'06_Presupuesto'!A351</f>
        <v>I</v>
      </c>
      <c r="B46" s="51">
        <f>'06_Presupuesto'!E351</f>
        <v>8.8829355987169095E-2</v>
      </c>
      <c r="C46" s="51">
        <f>'06_Presupuesto'!C351</f>
        <v>2246000</v>
      </c>
      <c r="D46" s="51">
        <f>'06_Presupuesto'!D351</f>
        <v>2807500</v>
      </c>
      <c r="E46" s="57">
        <f>'06_Presupuesto'!F351</f>
        <v>46377</v>
      </c>
      <c r="F46" s="57">
        <f>'06_Presupuesto'!G351</f>
        <v>46396</v>
      </c>
      <c r="G46" s="51">
        <f t="shared" si="0"/>
        <v>20</v>
      </c>
      <c r="H46" s="70">
        <f>MAX(0,MIN($F46,$C9)-MAX($E46,$B9)+1)/$G46</f>
        <v>0</v>
      </c>
      <c r="I46" s="70">
        <f>MAX(0,MIN($F46,$C10)-MAX($E46,$B10)+1)/$G46</f>
        <v>0</v>
      </c>
      <c r="J46" s="70">
        <f>MAX(0,MIN($F46,$C11)-MAX($E46,$B11)+1)/$G46</f>
        <v>0</v>
      </c>
      <c r="K46" s="70">
        <f>MAX(0,MIN($F46,$C12)-MAX($E46,$B12)+1)/$G46</f>
        <v>0</v>
      </c>
      <c r="L46" s="70">
        <f>MAX(0,MIN($F46,$C13)-MAX($E46,$B13)+1)/$G46</f>
        <v>0</v>
      </c>
      <c r="M46" s="70">
        <f>MAX(0,MIN($F46,$C14)-MAX($E46,$B14)+1)/$G46</f>
        <v>0</v>
      </c>
      <c r="N46" s="70">
        <f>MAX(0,MIN($F46,$C15)-MAX($E46,$B15)+1)/$G46</f>
        <v>0</v>
      </c>
      <c r="O46" s="70">
        <f>MAX(0,MIN($F46,$C16)-MAX($E46,$B16)+1)/$G46</f>
        <v>0.35</v>
      </c>
      <c r="P46" s="70">
        <f>MAX(0,MIN($F46,$C17)-MAX($E46,$B17)+1)/$G46</f>
        <v>0.35</v>
      </c>
      <c r="Q46" s="70">
        <f>MAX(0,MIN($F46,$C18)-MAX($E46,$B18)+1)/$G46</f>
        <v>0.3</v>
      </c>
      <c r="R46" s="70">
        <f>MAX(0,MIN($F46,$C19)-MAX($E46,$B19)+1)/$G46</f>
        <v>0</v>
      </c>
      <c r="S46" s="70">
        <f>MAX(0,MIN($F46,$C20)-MAX($E46,$B20)+1)/$G46</f>
        <v>0</v>
      </c>
      <c r="T46" s="70">
        <f>MAX(0,MIN($F46,$C21)-MAX($E46,$B21)+1)/$G46</f>
        <v>0</v>
      </c>
      <c r="U46" s="70">
        <f>MAX(0,MIN($F46,$C22)-MAX($E46,$B22)+1)/$G46</f>
        <v>0</v>
      </c>
      <c r="V46" s="70">
        <f>MAX(0,MIN($F46,$C23)-MAX($E46,$B23)+1)/$G46</f>
        <v>0</v>
      </c>
      <c r="W46" s="70">
        <f>MAX(0,MIN($F46,$C24)-MAX($E46,$B24)+1)/$G46</f>
        <v>0</v>
      </c>
      <c r="X46" s="70">
        <f>MAX(0,MIN($F46,$C25)-MAX($E46,$B25)+1)/$G46</f>
        <v>0</v>
      </c>
      <c r="Y46" s="70">
        <f>MAX(0,MIN($F46,$C26)-MAX($E46,$B26)+1)/$G46</f>
        <v>0</v>
      </c>
      <c r="Z46" s="70">
        <f>MAX(0,MIN($F46,$C27)-MAX($E46,$B27)+1)/$G46</f>
        <v>0</v>
      </c>
      <c r="AA46" s="70">
        <f>MAX(0,MIN($F46,$C28)-MAX($E46,$B28)+1)/$G46</f>
        <v>0</v>
      </c>
      <c r="AB46" s="70">
        <f>MAX(0,MIN($F46,$C29)-MAX($E46,$B29)+1)/$G46</f>
        <v>0</v>
      </c>
      <c r="AC46" s="70">
        <f>MAX(0,MIN($F46,$C30)-MAX($E46,$B30)+1)/$G46</f>
        <v>0</v>
      </c>
    </row>
    <row r="47" spans="1:29">
      <c r="A47" s="52" t="str">
        <f>'06_Presupuesto'!A352</f>
        <v>J</v>
      </c>
      <c r="B47" s="52">
        <f>'06_Presupuesto'!E352</f>
        <v>4.6882160104339245E-2</v>
      </c>
      <c r="C47" s="52">
        <f>'06_Presupuesto'!C352</f>
        <v>3300826.0504201679</v>
      </c>
      <c r="D47" s="52">
        <f>'06_Presupuesto'!D352</f>
        <v>4126032.5630252101</v>
      </c>
      <c r="E47" s="56">
        <f>'06_Presupuesto'!F352</f>
        <v>46397</v>
      </c>
      <c r="F47" s="56">
        <f>'06_Presupuesto'!G352</f>
        <v>46408</v>
      </c>
      <c r="G47" s="52">
        <f t="shared" si="0"/>
        <v>12</v>
      </c>
      <c r="H47" s="69">
        <f>MAX(0,MIN($F47,$C9)-MAX($E47,$B9)+1)/$G47</f>
        <v>0</v>
      </c>
      <c r="I47" s="69">
        <f>MAX(0,MIN($F47,$C10)-MAX($E47,$B10)+1)/$G47</f>
        <v>0</v>
      </c>
      <c r="J47" s="69">
        <f>MAX(0,MIN($F47,$C11)-MAX($E47,$B11)+1)/$G47</f>
        <v>0</v>
      </c>
      <c r="K47" s="69">
        <f>MAX(0,MIN($F47,$C12)-MAX($E47,$B12)+1)/$G47</f>
        <v>0</v>
      </c>
      <c r="L47" s="69">
        <f>MAX(0,MIN($F47,$C13)-MAX($E47,$B13)+1)/$G47</f>
        <v>0</v>
      </c>
      <c r="M47" s="69">
        <f>MAX(0,MIN($F47,$C14)-MAX($E47,$B14)+1)/$G47</f>
        <v>0</v>
      </c>
      <c r="N47" s="69">
        <f>MAX(0,MIN($F47,$C15)-MAX($E47,$B15)+1)/$G47</f>
        <v>0</v>
      </c>
      <c r="O47" s="69">
        <f>MAX(0,MIN($F47,$C16)-MAX($E47,$B16)+1)/$G47</f>
        <v>0</v>
      </c>
      <c r="P47" s="69">
        <f>MAX(0,MIN($F47,$C17)-MAX($E47,$B17)+1)/$G47</f>
        <v>0</v>
      </c>
      <c r="Q47" s="69">
        <f>MAX(0,MIN($F47,$C18)-MAX($E47,$B18)+1)/$G47</f>
        <v>8.3333333333333329E-2</v>
      </c>
      <c r="R47" s="69">
        <f>MAX(0,MIN($F47,$C19)-MAX($E47,$B19)+1)/$G47</f>
        <v>0.58333333333333337</v>
      </c>
      <c r="S47" s="69">
        <f>MAX(0,MIN($F47,$C20)-MAX($E47,$B20)+1)/$G47</f>
        <v>0.33333333333333331</v>
      </c>
      <c r="T47" s="69">
        <f>MAX(0,MIN($F47,$C21)-MAX($E47,$B21)+1)/$G47</f>
        <v>0</v>
      </c>
      <c r="U47" s="69">
        <f>MAX(0,MIN($F47,$C22)-MAX($E47,$B22)+1)/$G47</f>
        <v>0</v>
      </c>
      <c r="V47" s="69">
        <f>MAX(0,MIN($F47,$C23)-MAX($E47,$B23)+1)/$G47</f>
        <v>0</v>
      </c>
      <c r="W47" s="69">
        <f>MAX(0,MIN($F47,$C24)-MAX($E47,$B24)+1)/$G47</f>
        <v>0</v>
      </c>
      <c r="X47" s="69">
        <f>MAX(0,MIN($F47,$C25)-MAX($E47,$B25)+1)/$G47</f>
        <v>0</v>
      </c>
      <c r="Y47" s="69">
        <f>MAX(0,MIN($F47,$C26)-MAX($E47,$B26)+1)/$G47</f>
        <v>0</v>
      </c>
      <c r="Z47" s="69">
        <f>MAX(0,MIN($F47,$C27)-MAX($E47,$B27)+1)/$G47</f>
        <v>0</v>
      </c>
      <c r="AA47" s="69">
        <f>MAX(0,MIN($F47,$C28)-MAX($E47,$B28)+1)/$G47</f>
        <v>0</v>
      </c>
      <c r="AB47" s="69">
        <f>MAX(0,MIN($F47,$C29)-MAX($E47,$B29)+1)/$G47</f>
        <v>0</v>
      </c>
      <c r="AC47" s="69">
        <f>MAX(0,MIN($F47,$C30)-MAX($E47,$B30)+1)/$G47</f>
        <v>0</v>
      </c>
    </row>
    <row r="48" spans="1:29">
      <c r="A48" s="51" t="str">
        <f>'06_Presupuesto'!A353</f>
        <v>K</v>
      </c>
      <c r="B48" s="51">
        <f>'06_Presupuesto'!E353</f>
        <v>4.4414677993584548E-2</v>
      </c>
      <c r="C48" s="51">
        <f>'06_Presupuesto'!C353</f>
        <v>12679327.731092436</v>
      </c>
      <c r="D48" s="51">
        <f>'06_Presupuesto'!D353</f>
        <v>15849159.663865544</v>
      </c>
      <c r="E48" s="57">
        <f>'06_Presupuesto'!F353</f>
        <v>46377</v>
      </c>
      <c r="F48" s="57">
        <f>'06_Presupuesto'!G353</f>
        <v>46394</v>
      </c>
      <c r="G48" s="51">
        <f t="shared" si="0"/>
        <v>18</v>
      </c>
      <c r="H48" s="70">
        <f>MAX(0,MIN($F48,$C9)-MAX($E48,$B9)+1)/$G48</f>
        <v>0</v>
      </c>
      <c r="I48" s="70">
        <f>MAX(0,MIN($F48,$C10)-MAX($E48,$B10)+1)/$G48</f>
        <v>0</v>
      </c>
      <c r="J48" s="70">
        <f>MAX(0,MIN($F48,$C11)-MAX($E48,$B11)+1)/$G48</f>
        <v>0</v>
      </c>
      <c r="K48" s="70">
        <f>MAX(0,MIN($F48,$C12)-MAX($E48,$B12)+1)/$G48</f>
        <v>0</v>
      </c>
      <c r="L48" s="70">
        <f>MAX(0,MIN($F48,$C13)-MAX($E48,$B13)+1)/$G48</f>
        <v>0</v>
      </c>
      <c r="M48" s="70">
        <f>MAX(0,MIN($F48,$C14)-MAX($E48,$B14)+1)/$G48</f>
        <v>0</v>
      </c>
      <c r="N48" s="70">
        <f>MAX(0,MIN($F48,$C15)-MAX($E48,$B15)+1)/$G48</f>
        <v>0</v>
      </c>
      <c r="O48" s="70">
        <f>MAX(0,MIN($F48,$C16)-MAX($E48,$B16)+1)/$G48</f>
        <v>0.3888888888888889</v>
      </c>
      <c r="P48" s="70">
        <f>MAX(0,MIN($F48,$C17)-MAX($E48,$B17)+1)/$G48</f>
        <v>0.3888888888888889</v>
      </c>
      <c r="Q48" s="70">
        <f>MAX(0,MIN($F48,$C18)-MAX($E48,$B18)+1)/$G48</f>
        <v>0.22222222222222221</v>
      </c>
      <c r="R48" s="70">
        <f>MAX(0,MIN($F48,$C19)-MAX($E48,$B19)+1)/$G48</f>
        <v>0</v>
      </c>
      <c r="S48" s="70">
        <f>MAX(0,MIN($F48,$C20)-MAX($E48,$B20)+1)/$G48</f>
        <v>0</v>
      </c>
      <c r="T48" s="70">
        <f>MAX(0,MIN($F48,$C21)-MAX($E48,$B21)+1)/$G48</f>
        <v>0</v>
      </c>
      <c r="U48" s="70">
        <f>MAX(0,MIN($F48,$C22)-MAX($E48,$B22)+1)/$G48</f>
        <v>0</v>
      </c>
      <c r="V48" s="70">
        <f>MAX(0,MIN($F48,$C23)-MAX($E48,$B23)+1)/$G48</f>
        <v>0</v>
      </c>
      <c r="W48" s="70">
        <f>MAX(0,MIN($F48,$C24)-MAX($E48,$B24)+1)/$G48</f>
        <v>0</v>
      </c>
      <c r="X48" s="70">
        <f>MAX(0,MIN($F48,$C25)-MAX($E48,$B25)+1)/$G48</f>
        <v>0</v>
      </c>
      <c r="Y48" s="70">
        <f>MAX(0,MIN($F48,$C26)-MAX($E48,$B26)+1)/$G48</f>
        <v>0</v>
      </c>
      <c r="Z48" s="70">
        <f>MAX(0,MIN($F48,$C27)-MAX($E48,$B27)+1)/$G48</f>
        <v>0</v>
      </c>
      <c r="AA48" s="70">
        <f>MAX(0,MIN($F48,$C28)-MAX($E48,$B28)+1)/$G48</f>
        <v>0</v>
      </c>
      <c r="AB48" s="70">
        <f>MAX(0,MIN($F48,$C29)-MAX($E48,$B29)+1)/$G48</f>
        <v>0</v>
      </c>
      <c r="AC48" s="70">
        <f>MAX(0,MIN($F48,$C30)-MAX($E48,$B30)+1)/$G48</f>
        <v>0</v>
      </c>
    </row>
    <row r="49" spans="1:29">
      <c r="A49" s="52" t="str">
        <f>'06_Presupuesto'!A354</f>
        <v>L</v>
      </c>
      <c r="B49" s="52">
        <f>'06_Presupuesto'!E354</f>
        <v>4.4414677993584548E-2</v>
      </c>
      <c r="C49" s="52">
        <f>'06_Presupuesto'!C354</f>
        <v>4052689.0756302522</v>
      </c>
      <c r="D49" s="52">
        <f>'06_Presupuesto'!D354</f>
        <v>5065861.344537816</v>
      </c>
      <c r="E49" s="56">
        <f>'06_Presupuesto'!F354</f>
        <v>46409</v>
      </c>
      <c r="F49" s="56">
        <f>'06_Presupuesto'!G354</f>
        <v>46422</v>
      </c>
      <c r="G49" s="52">
        <f t="shared" si="0"/>
        <v>14</v>
      </c>
      <c r="H49" s="69">
        <f>MAX(0,MIN($F49,$C9)-MAX($E49,$B9)+1)/$G49</f>
        <v>0</v>
      </c>
      <c r="I49" s="69">
        <f>MAX(0,MIN($F49,$C10)-MAX($E49,$B10)+1)/$G49</f>
        <v>0</v>
      </c>
      <c r="J49" s="69">
        <f>MAX(0,MIN($F49,$C11)-MAX($E49,$B11)+1)/$G49</f>
        <v>0</v>
      </c>
      <c r="K49" s="69">
        <f>MAX(0,MIN($F49,$C12)-MAX($E49,$B12)+1)/$G49</f>
        <v>0</v>
      </c>
      <c r="L49" s="69">
        <f>MAX(0,MIN($F49,$C13)-MAX($E49,$B13)+1)/$G49</f>
        <v>0</v>
      </c>
      <c r="M49" s="69">
        <f>MAX(0,MIN($F49,$C14)-MAX($E49,$B14)+1)/$G49</f>
        <v>0</v>
      </c>
      <c r="N49" s="69">
        <f>MAX(0,MIN($F49,$C15)-MAX($E49,$B15)+1)/$G49</f>
        <v>0</v>
      </c>
      <c r="O49" s="69">
        <f>MAX(0,MIN($F49,$C16)-MAX($E49,$B16)+1)/$G49</f>
        <v>0</v>
      </c>
      <c r="P49" s="69">
        <f>MAX(0,MIN($F49,$C17)-MAX($E49,$B17)+1)/$G49</f>
        <v>0</v>
      </c>
      <c r="Q49" s="69">
        <f>MAX(0,MIN($F49,$C18)-MAX($E49,$B18)+1)/$G49</f>
        <v>0</v>
      </c>
      <c r="R49" s="69">
        <f>MAX(0,MIN($F49,$C19)-MAX($E49,$B19)+1)/$G49</f>
        <v>0</v>
      </c>
      <c r="S49" s="69">
        <f>MAX(0,MIN($F49,$C20)-MAX($E49,$B20)+1)/$G49</f>
        <v>0.21428571428571427</v>
      </c>
      <c r="T49" s="69">
        <f>MAX(0,MIN($F49,$C21)-MAX($E49,$B21)+1)/$G49</f>
        <v>0.5</v>
      </c>
      <c r="U49" s="69">
        <f>MAX(0,MIN($F49,$C22)-MAX($E49,$B22)+1)/$G49</f>
        <v>0.2857142857142857</v>
      </c>
      <c r="V49" s="69">
        <f>MAX(0,MIN($F49,$C23)-MAX($E49,$B23)+1)/$G49</f>
        <v>0</v>
      </c>
      <c r="W49" s="69">
        <f>MAX(0,MIN($F49,$C24)-MAX($E49,$B24)+1)/$G49</f>
        <v>0</v>
      </c>
      <c r="X49" s="69">
        <f>MAX(0,MIN($F49,$C25)-MAX($E49,$B25)+1)/$G49</f>
        <v>0</v>
      </c>
      <c r="Y49" s="69">
        <f>MAX(0,MIN($F49,$C26)-MAX($E49,$B26)+1)/$G49</f>
        <v>0</v>
      </c>
      <c r="Z49" s="69">
        <f>MAX(0,MIN($F49,$C27)-MAX($E49,$B27)+1)/$G49</f>
        <v>0</v>
      </c>
      <c r="AA49" s="69">
        <f>MAX(0,MIN($F49,$C28)-MAX($E49,$B28)+1)/$G49</f>
        <v>0</v>
      </c>
      <c r="AB49" s="69">
        <f>MAX(0,MIN($F49,$C29)-MAX($E49,$B29)+1)/$G49</f>
        <v>0</v>
      </c>
      <c r="AC49" s="69">
        <f>MAX(0,MIN($F49,$C30)-MAX($E49,$B30)+1)/$G49</f>
        <v>0</v>
      </c>
    </row>
    <row r="50" spans="1:29">
      <c r="A50" s="51" t="str">
        <f>'06_Presupuesto'!A355</f>
        <v>M</v>
      </c>
      <c r="B50" s="51">
        <f>'06_Presupuesto'!E355</f>
        <v>4.4414677993584548E-2</v>
      </c>
      <c r="C50" s="51">
        <f>'06_Presupuesto'!C355</f>
        <v>2618455.4621848743</v>
      </c>
      <c r="D50" s="51">
        <f>'06_Presupuesto'!D355</f>
        <v>3273069.3277310925</v>
      </c>
      <c r="E50" s="57">
        <f>'06_Presupuesto'!F355</f>
        <v>46395</v>
      </c>
      <c r="F50" s="57">
        <f>'06_Presupuesto'!G355</f>
        <v>46406</v>
      </c>
      <c r="G50" s="51">
        <f t="shared" si="0"/>
        <v>12</v>
      </c>
      <c r="H50" s="70">
        <f>MAX(0,MIN($F50,$C9)-MAX($E50,$B9)+1)/$G50</f>
        <v>0</v>
      </c>
      <c r="I50" s="70">
        <f>MAX(0,MIN($F50,$C10)-MAX($E50,$B10)+1)/$G50</f>
        <v>0</v>
      </c>
      <c r="J50" s="70">
        <f>MAX(0,MIN($F50,$C11)-MAX($E50,$B11)+1)/$G50</f>
        <v>0</v>
      </c>
      <c r="K50" s="70">
        <f>MAX(0,MIN($F50,$C12)-MAX($E50,$B12)+1)/$G50</f>
        <v>0</v>
      </c>
      <c r="L50" s="70">
        <f>MAX(0,MIN($F50,$C13)-MAX($E50,$B13)+1)/$G50</f>
        <v>0</v>
      </c>
      <c r="M50" s="70">
        <f>MAX(0,MIN($F50,$C14)-MAX($E50,$B14)+1)/$G50</f>
        <v>0</v>
      </c>
      <c r="N50" s="70">
        <f>MAX(0,MIN($F50,$C15)-MAX($E50,$B15)+1)/$G50</f>
        <v>0</v>
      </c>
      <c r="O50" s="70">
        <f>MAX(0,MIN($F50,$C16)-MAX($E50,$B16)+1)/$G50</f>
        <v>0</v>
      </c>
      <c r="P50" s="70">
        <f>MAX(0,MIN($F50,$C17)-MAX($E50,$B17)+1)/$G50</f>
        <v>0</v>
      </c>
      <c r="Q50" s="70">
        <f>MAX(0,MIN($F50,$C18)-MAX($E50,$B18)+1)/$G50</f>
        <v>0.25</v>
      </c>
      <c r="R50" s="70">
        <f>MAX(0,MIN($F50,$C19)-MAX($E50,$B19)+1)/$G50</f>
        <v>0.58333333333333337</v>
      </c>
      <c r="S50" s="70">
        <f>MAX(0,MIN($F50,$C20)-MAX($E50,$B20)+1)/$G50</f>
        <v>0.16666666666666666</v>
      </c>
      <c r="T50" s="70">
        <f>MAX(0,MIN($F50,$C21)-MAX($E50,$B21)+1)/$G50</f>
        <v>0</v>
      </c>
      <c r="U50" s="70">
        <f>MAX(0,MIN($F50,$C22)-MAX($E50,$B22)+1)/$G50</f>
        <v>0</v>
      </c>
      <c r="V50" s="70">
        <f>MAX(0,MIN($F50,$C23)-MAX($E50,$B23)+1)/$G50</f>
        <v>0</v>
      </c>
      <c r="W50" s="70">
        <f>MAX(0,MIN($F50,$C24)-MAX($E50,$B24)+1)/$G50</f>
        <v>0</v>
      </c>
      <c r="X50" s="70">
        <f>MAX(0,MIN($F50,$C25)-MAX($E50,$B25)+1)/$G50</f>
        <v>0</v>
      </c>
      <c r="Y50" s="70">
        <f>MAX(0,MIN($F50,$C26)-MAX($E50,$B26)+1)/$G50</f>
        <v>0</v>
      </c>
      <c r="Z50" s="70">
        <f>MAX(0,MIN($F50,$C27)-MAX($E50,$B27)+1)/$G50</f>
        <v>0</v>
      </c>
      <c r="AA50" s="70">
        <f>MAX(0,MIN($F50,$C28)-MAX($E50,$B28)+1)/$G50</f>
        <v>0</v>
      </c>
      <c r="AB50" s="70">
        <f>MAX(0,MIN($F50,$C29)-MAX($E50,$B29)+1)/$G50</f>
        <v>0</v>
      </c>
      <c r="AC50" s="70">
        <f>MAX(0,MIN($F50,$C30)-MAX($E50,$B30)+1)/$G50</f>
        <v>0</v>
      </c>
    </row>
    <row r="51" spans="1:29">
      <c r="A51" s="52" t="str">
        <f>'06_Presupuesto'!A356</f>
        <v>N</v>
      </c>
      <c r="B51" s="52">
        <f>'06_Presupuesto'!E356</f>
        <v>3.9973210194226089E-2</v>
      </c>
      <c r="C51" s="52">
        <f>'06_Presupuesto'!C356</f>
        <v>2673923.5294117648</v>
      </c>
      <c r="D51" s="52">
        <f>'06_Presupuesto'!D356</f>
        <v>3342404.411764706</v>
      </c>
      <c r="E51" s="56">
        <f>'06_Presupuesto'!F356</f>
        <v>46359</v>
      </c>
      <c r="F51" s="56">
        <f>'06_Presupuesto'!G356</f>
        <v>46372</v>
      </c>
      <c r="G51" s="52">
        <f t="shared" si="0"/>
        <v>14</v>
      </c>
      <c r="H51" s="69">
        <f>MAX(0,MIN($F51,$C9)-MAX($E51,$B9)+1)/$G51</f>
        <v>0</v>
      </c>
      <c r="I51" s="69">
        <f>MAX(0,MIN($F51,$C10)-MAX($E51,$B10)+1)/$G51</f>
        <v>0</v>
      </c>
      <c r="J51" s="69">
        <f>MAX(0,MIN($F51,$C11)-MAX($E51,$B11)+1)/$G51</f>
        <v>0</v>
      </c>
      <c r="K51" s="69">
        <f>MAX(0,MIN($F51,$C12)-MAX($E51,$B12)+1)/$G51</f>
        <v>0</v>
      </c>
      <c r="L51" s="69">
        <f>MAX(0,MIN($F51,$C13)-MAX($E51,$B13)+1)/$G51</f>
        <v>0.2857142857142857</v>
      </c>
      <c r="M51" s="69">
        <f>MAX(0,MIN($F51,$C14)-MAX($E51,$B14)+1)/$G51</f>
        <v>0.5</v>
      </c>
      <c r="N51" s="69">
        <f>MAX(0,MIN($F51,$C15)-MAX($E51,$B15)+1)/$G51</f>
        <v>0.21428571428571427</v>
      </c>
      <c r="O51" s="69">
        <f>MAX(0,MIN($F51,$C16)-MAX($E51,$B16)+1)/$G51</f>
        <v>0</v>
      </c>
      <c r="P51" s="69">
        <f>MAX(0,MIN($F51,$C17)-MAX($E51,$B17)+1)/$G51</f>
        <v>0</v>
      </c>
      <c r="Q51" s="69">
        <f>MAX(0,MIN($F51,$C18)-MAX($E51,$B18)+1)/$G51</f>
        <v>0</v>
      </c>
      <c r="R51" s="69">
        <f>MAX(0,MIN($F51,$C19)-MAX($E51,$B19)+1)/$G51</f>
        <v>0</v>
      </c>
      <c r="S51" s="69">
        <f>MAX(0,MIN($F51,$C20)-MAX($E51,$B20)+1)/$G51</f>
        <v>0</v>
      </c>
      <c r="T51" s="69">
        <f>MAX(0,MIN($F51,$C21)-MAX($E51,$B21)+1)/$G51</f>
        <v>0</v>
      </c>
      <c r="U51" s="69">
        <f>MAX(0,MIN($F51,$C22)-MAX($E51,$B22)+1)/$G51</f>
        <v>0</v>
      </c>
      <c r="V51" s="69">
        <f>MAX(0,MIN($F51,$C23)-MAX($E51,$B23)+1)/$G51</f>
        <v>0</v>
      </c>
      <c r="W51" s="69">
        <f>MAX(0,MIN($F51,$C24)-MAX($E51,$B24)+1)/$G51</f>
        <v>0</v>
      </c>
      <c r="X51" s="69">
        <f>MAX(0,MIN($F51,$C25)-MAX($E51,$B25)+1)/$G51</f>
        <v>0</v>
      </c>
      <c r="Y51" s="69">
        <f>MAX(0,MIN($F51,$C26)-MAX($E51,$B26)+1)/$G51</f>
        <v>0</v>
      </c>
      <c r="Z51" s="69">
        <f>MAX(0,MIN($F51,$C27)-MAX($E51,$B27)+1)/$G51</f>
        <v>0</v>
      </c>
      <c r="AA51" s="69">
        <f>MAX(0,MIN($F51,$C28)-MAX($E51,$B28)+1)/$G51</f>
        <v>0</v>
      </c>
      <c r="AB51" s="69">
        <f>MAX(0,MIN($F51,$C29)-MAX($E51,$B29)+1)/$G51</f>
        <v>0</v>
      </c>
      <c r="AC51" s="69">
        <f>MAX(0,MIN($F51,$C30)-MAX($E51,$B30)+1)/$G51</f>
        <v>0</v>
      </c>
    </row>
    <row r="52" spans="1:29">
      <c r="A52" s="51" t="str">
        <f>'06_Presupuesto'!A357</f>
        <v>O</v>
      </c>
      <c r="B52" s="51">
        <f>'06_Presupuesto'!E357</f>
        <v>2.2207338996792274E-2</v>
      </c>
      <c r="C52" s="51">
        <f>'06_Presupuesto'!C357</f>
        <v>1382352.9411764704</v>
      </c>
      <c r="D52" s="51">
        <f>'06_Presupuesto'!D357</f>
        <v>1727941.1764705882</v>
      </c>
      <c r="E52" s="57">
        <f>'06_Presupuesto'!F357</f>
        <v>46407</v>
      </c>
      <c r="F52" s="57">
        <f>'06_Presupuesto'!G357</f>
        <v>46414</v>
      </c>
      <c r="G52" s="51">
        <f t="shared" si="0"/>
        <v>8</v>
      </c>
      <c r="H52" s="70">
        <f>MAX(0,MIN($F52,$C9)-MAX($E52,$B9)+1)/$G52</f>
        <v>0</v>
      </c>
      <c r="I52" s="70">
        <f>MAX(0,MIN($F52,$C10)-MAX($E52,$B10)+1)/$G52</f>
        <v>0</v>
      </c>
      <c r="J52" s="70">
        <f>MAX(0,MIN($F52,$C11)-MAX($E52,$B11)+1)/$G52</f>
        <v>0</v>
      </c>
      <c r="K52" s="70">
        <f>MAX(0,MIN($F52,$C12)-MAX($E52,$B12)+1)/$G52</f>
        <v>0</v>
      </c>
      <c r="L52" s="70">
        <f>MAX(0,MIN($F52,$C13)-MAX($E52,$B13)+1)/$G52</f>
        <v>0</v>
      </c>
      <c r="M52" s="70">
        <f>MAX(0,MIN($F52,$C14)-MAX($E52,$B14)+1)/$G52</f>
        <v>0</v>
      </c>
      <c r="N52" s="70">
        <f>MAX(0,MIN($F52,$C15)-MAX($E52,$B15)+1)/$G52</f>
        <v>0</v>
      </c>
      <c r="O52" s="70">
        <f>MAX(0,MIN($F52,$C16)-MAX($E52,$B16)+1)/$G52</f>
        <v>0</v>
      </c>
      <c r="P52" s="70">
        <f>MAX(0,MIN($F52,$C17)-MAX($E52,$B17)+1)/$G52</f>
        <v>0</v>
      </c>
      <c r="Q52" s="70">
        <f>MAX(0,MIN($F52,$C18)-MAX($E52,$B18)+1)/$G52</f>
        <v>0</v>
      </c>
      <c r="R52" s="70">
        <f>MAX(0,MIN($F52,$C19)-MAX($E52,$B19)+1)/$G52</f>
        <v>0</v>
      </c>
      <c r="S52" s="70">
        <f>MAX(0,MIN($F52,$C20)-MAX($E52,$B20)+1)/$G52</f>
        <v>0.625</v>
      </c>
      <c r="T52" s="70">
        <f>MAX(0,MIN($F52,$C21)-MAX($E52,$B21)+1)/$G52</f>
        <v>0.375</v>
      </c>
      <c r="U52" s="70">
        <f>MAX(0,MIN($F52,$C22)-MAX($E52,$B22)+1)/$G52</f>
        <v>0</v>
      </c>
      <c r="V52" s="70">
        <f>MAX(0,MIN($F52,$C23)-MAX($E52,$B23)+1)/$G52</f>
        <v>0</v>
      </c>
      <c r="W52" s="70">
        <f>MAX(0,MIN($F52,$C24)-MAX($E52,$B24)+1)/$G52</f>
        <v>0</v>
      </c>
      <c r="X52" s="70">
        <f>MAX(0,MIN($F52,$C25)-MAX($E52,$B25)+1)/$G52</f>
        <v>0</v>
      </c>
      <c r="Y52" s="70">
        <f>MAX(0,MIN($F52,$C26)-MAX($E52,$B26)+1)/$G52</f>
        <v>0</v>
      </c>
      <c r="Z52" s="70">
        <f>MAX(0,MIN($F52,$C27)-MAX($E52,$B27)+1)/$G52</f>
        <v>0</v>
      </c>
      <c r="AA52" s="70">
        <f>MAX(0,MIN($F52,$C28)-MAX($E52,$B28)+1)/$G52</f>
        <v>0</v>
      </c>
      <c r="AB52" s="70">
        <f>MAX(0,MIN($F52,$C29)-MAX($E52,$B29)+1)/$G52</f>
        <v>0</v>
      </c>
      <c r="AC52" s="70">
        <f>MAX(0,MIN($F52,$C30)-MAX($E52,$B30)+1)/$G52</f>
        <v>0</v>
      </c>
    </row>
    <row r="53" spans="1:29">
      <c r="A53" s="52" t="str">
        <f>'06_Presupuesto'!A358</f>
        <v>P</v>
      </c>
      <c r="B53" s="52">
        <f>'06_Presupuesto'!E358</f>
        <v>2.2207338996792274E-2</v>
      </c>
      <c r="C53" s="52">
        <f>'06_Presupuesto'!C358</f>
        <v>0</v>
      </c>
      <c r="D53" s="52">
        <f>'06_Presupuesto'!D358</f>
        <v>0</v>
      </c>
      <c r="E53" s="56">
        <f>'06_Presupuesto'!F358</f>
        <v>46423</v>
      </c>
      <c r="F53" s="56">
        <f>'06_Presupuesto'!G358</f>
        <v>46430</v>
      </c>
      <c r="G53" s="52">
        <f t="shared" si="0"/>
        <v>8</v>
      </c>
      <c r="H53" s="69">
        <f>MAX(0,MIN($F53,$C9)-MAX($E53,$B9)+1)/$G53</f>
        <v>0</v>
      </c>
      <c r="I53" s="69">
        <f>MAX(0,MIN($F53,$C10)-MAX($E53,$B10)+1)/$G53</f>
        <v>0</v>
      </c>
      <c r="J53" s="69">
        <f>MAX(0,MIN($F53,$C11)-MAX($E53,$B11)+1)/$G53</f>
        <v>0</v>
      </c>
      <c r="K53" s="69">
        <f>MAX(0,MIN($F53,$C12)-MAX($E53,$B12)+1)/$G53</f>
        <v>0</v>
      </c>
      <c r="L53" s="69">
        <f>MAX(0,MIN($F53,$C13)-MAX($E53,$B13)+1)/$G53</f>
        <v>0</v>
      </c>
      <c r="M53" s="69">
        <f>MAX(0,MIN($F53,$C14)-MAX($E53,$B14)+1)/$G53</f>
        <v>0</v>
      </c>
      <c r="N53" s="69">
        <f>MAX(0,MIN($F53,$C15)-MAX($E53,$B15)+1)/$G53</f>
        <v>0</v>
      </c>
      <c r="O53" s="69">
        <f>MAX(0,MIN($F53,$C16)-MAX($E53,$B16)+1)/$G53</f>
        <v>0</v>
      </c>
      <c r="P53" s="69">
        <f>MAX(0,MIN($F53,$C17)-MAX($E53,$B17)+1)/$G53</f>
        <v>0</v>
      </c>
      <c r="Q53" s="69">
        <f>MAX(0,MIN($F53,$C18)-MAX($E53,$B18)+1)/$G53</f>
        <v>0</v>
      </c>
      <c r="R53" s="69">
        <f>MAX(0,MIN($F53,$C19)-MAX($E53,$B19)+1)/$G53</f>
        <v>0</v>
      </c>
      <c r="S53" s="69">
        <f>MAX(0,MIN($F53,$C20)-MAX($E53,$B20)+1)/$G53</f>
        <v>0</v>
      </c>
      <c r="T53" s="69">
        <f>MAX(0,MIN($F53,$C21)-MAX($E53,$B21)+1)/$G53</f>
        <v>0</v>
      </c>
      <c r="U53" s="69">
        <f>MAX(0,MIN($F53,$C22)-MAX($E53,$B22)+1)/$G53</f>
        <v>0.375</v>
      </c>
      <c r="V53" s="69">
        <f>MAX(0,MIN($F53,$C23)-MAX($E53,$B23)+1)/$G53</f>
        <v>0.625</v>
      </c>
      <c r="W53" s="69">
        <f>MAX(0,MIN($F53,$C24)-MAX($E53,$B24)+1)/$G53</f>
        <v>0</v>
      </c>
      <c r="X53" s="69">
        <f>MAX(0,MIN($F53,$C25)-MAX($E53,$B25)+1)/$G53</f>
        <v>0</v>
      </c>
      <c r="Y53" s="69">
        <f>MAX(0,MIN($F53,$C26)-MAX($E53,$B26)+1)/$G53</f>
        <v>0</v>
      </c>
      <c r="Z53" s="69">
        <f>MAX(0,MIN($F53,$C27)-MAX($E53,$B27)+1)/$G53</f>
        <v>0</v>
      </c>
      <c r="AA53" s="69">
        <f>MAX(0,MIN($F53,$C28)-MAX($E53,$B28)+1)/$G53</f>
        <v>0</v>
      </c>
      <c r="AB53" s="69">
        <f>MAX(0,MIN($F53,$C29)-MAX($E53,$B29)+1)/$G53</f>
        <v>0</v>
      </c>
      <c r="AC53" s="69">
        <f>MAX(0,MIN($F53,$C30)-MAX($E53,$B30)+1)/$G53</f>
        <v>0</v>
      </c>
    </row>
    <row r="54" spans="1:29">
      <c r="A54" s="51" t="str">
        <f>'06_Presupuesto'!A359</f>
        <v>Q</v>
      </c>
      <c r="B54" s="51">
        <f>'06_Presupuesto'!E359</f>
        <v>0.11658852973315943</v>
      </c>
      <c r="C54" s="51">
        <f>'06_Presupuesto'!C359</f>
        <v>3102857.1428571427</v>
      </c>
      <c r="D54" s="51">
        <f>'06_Presupuesto'!D359</f>
        <v>3878571.4285714291</v>
      </c>
      <c r="E54" s="57">
        <f>'06_Presupuesto'!F359</f>
        <v>46423</v>
      </c>
      <c r="F54" s="57">
        <f>'06_Presupuesto'!G359</f>
        <v>46438</v>
      </c>
      <c r="G54" s="51">
        <f t="shared" si="0"/>
        <v>16</v>
      </c>
      <c r="H54" s="70">
        <f>MAX(0,MIN($F54,$C9)-MAX($E54,$B9)+1)/$G54</f>
        <v>0</v>
      </c>
      <c r="I54" s="70">
        <f>MAX(0,MIN($F54,$C10)-MAX($E54,$B10)+1)/$G54</f>
        <v>0</v>
      </c>
      <c r="J54" s="70">
        <f>MAX(0,MIN($F54,$C11)-MAX($E54,$B11)+1)/$G54</f>
        <v>0</v>
      </c>
      <c r="K54" s="70">
        <f>MAX(0,MIN($F54,$C12)-MAX($E54,$B12)+1)/$G54</f>
        <v>0</v>
      </c>
      <c r="L54" s="70">
        <f>MAX(0,MIN($F54,$C13)-MAX($E54,$B13)+1)/$G54</f>
        <v>0</v>
      </c>
      <c r="M54" s="70">
        <f>MAX(0,MIN($F54,$C14)-MAX($E54,$B14)+1)/$G54</f>
        <v>0</v>
      </c>
      <c r="N54" s="70">
        <f>MAX(0,MIN($F54,$C15)-MAX($E54,$B15)+1)/$G54</f>
        <v>0</v>
      </c>
      <c r="O54" s="70">
        <f>MAX(0,MIN($F54,$C16)-MAX($E54,$B16)+1)/$G54</f>
        <v>0</v>
      </c>
      <c r="P54" s="70">
        <f>MAX(0,MIN($F54,$C17)-MAX($E54,$B17)+1)/$G54</f>
        <v>0</v>
      </c>
      <c r="Q54" s="70">
        <f>MAX(0,MIN($F54,$C18)-MAX($E54,$B18)+1)/$G54</f>
        <v>0</v>
      </c>
      <c r="R54" s="70">
        <f>MAX(0,MIN($F54,$C19)-MAX($E54,$B19)+1)/$G54</f>
        <v>0</v>
      </c>
      <c r="S54" s="70">
        <f>MAX(0,MIN($F54,$C20)-MAX($E54,$B20)+1)/$G54</f>
        <v>0</v>
      </c>
      <c r="T54" s="70">
        <f>MAX(0,MIN($F54,$C21)-MAX($E54,$B21)+1)/$G54</f>
        <v>0</v>
      </c>
      <c r="U54" s="70">
        <f>MAX(0,MIN($F54,$C22)-MAX($E54,$B22)+1)/$G54</f>
        <v>0.1875</v>
      </c>
      <c r="V54" s="70">
        <f>MAX(0,MIN($F54,$C23)-MAX($E54,$B23)+1)/$G54</f>
        <v>0.4375</v>
      </c>
      <c r="W54" s="70">
        <f>MAX(0,MIN($F54,$C24)-MAX($E54,$B24)+1)/$G54</f>
        <v>0.375</v>
      </c>
      <c r="X54" s="70">
        <f>MAX(0,MIN($F54,$C25)-MAX($E54,$B25)+1)/$G54</f>
        <v>0</v>
      </c>
      <c r="Y54" s="70">
        <f>MAX(0,MIN($F54,$C26)-MAX($E54,$B26)+1)/$G54</f>
        <v>0</v>
      </c>
      <c r="Z54" s="70">
        <f>MAX(0,MIN($F54,$C27)-MAX($E54,$B27)+1)/$G54</f>
        <v>0</v>
      </c>
      <c r="AA54" s="70">
        <f>MAX(0,MIN($F54,$C28)-MAX($E54,$B28)+1)/$G54</f>
        <v>0</v>
      </c>
      <c r="AB54" s="70">
        <f>MAX(0,MIN($F54,$C29)-MAX($E54,$B29)+1)/$G54</f>
        <v>0</v>
      </c>
      <c r="AC54" s="70">
        <f>MAX(0,MIN($F54,$C30)-MAX($E54,$B30)+1)/$G54</f>
        <v>0</v>
      </c>
    </row>
    <row r="55" spans="1:29">
      <c r="A55" s="52" t="str">
        <f>'06_Presupuesto'!A360</f>
        <v>R</v>
      </c>
      <c r="B55" s="52">
        <f>'06_Presupuesto'!E360</f>
        <v>6.0277062991293311E-2</v>
      </c>
      <c r="C55" s="52">
        <f>'06_Presupuesto'!C360</f>
        <v>2127041.176470588</v>
      </c>
      <c r="D55" s="52">
        <f>'06_Presupuesto'!D360</f>
        <v>2658801.4705882352</v>
      </c>
      <c r="E55" s="56">
        <f>'06_Presupuesto'!F360</f>
        <v>46439</v>
      </c>
      <c r="F55" s="56">
        <f>'06_Presupuesto'!G360</f>
        <v>46450</v>
      </c>
      <c r="G55" s="52">
        <f t="shared" si="0"/>
        <v>12</v>
      </c>
      <c r="H55" s="69">
        <f>MAX(0,MIN($F55,$C9)-MAX($E55,$B9)+1)/$G55</f>
        <v>0</v>
      </c>
      <c r="I55" s="69">
        <f>MAX(0,MIN($F55,$C10)-MAX($E55,$B10)+1)/$G55</f>
        <v>0</v>
      </c>
      <c r="J55" s="69">
        <f>MAX(0,MIN($F55,$C11)-MAX($E55,$B11)+1)/$G55</f>
        <v>0</v>
      </c>
      <c r="K55" s="69">
        <f>MAX(0,MIN($F55,$C12)-MAX($E55,$B12)+1)/$G55</f>
        <v>0</v>
      </c>
      <c r="L55" s="69">
        <f>MAX(0,MIN($F55,$C13)-MAX($E55,$B13)+1)/$G55</f>
        <v>0</v>
      </c>
      <c r="M55" s="69">
        <f>MAX(0,MIN($F55,$C14)-MAX($E55,$B14)+1)/$G55</f>
        <v>0</v>
      </c>
      <c r="N55" s="69">
        <f>MAX(0,MIN($F55,$C15)-MAX($E55,$B15)+1)/$G55</f>
        <v>0</v>
      </c>
      <c r="O55" s="69">
        <f>MAX(0,MIN($F55,$C16)-MAX($E55,$B16)+1)/$G55</f>
        <v>0</v>
      </c>
      <c r="P55" s="69">
        <f>MAX(0,MIN($F55,$C17)-MAX($E55,$B17)+1)/$G55</f>
        <v>0</v>
      </c>
      <c r="Q55" s="69">
        <f>MAX(0,MIN($F55,$C18)-MAX($E55,$B18)+1)/$G55</f>
        <v>0</v>
      </c>
      <c r="R55" s="69">
        <f>MAX(0,MIN($F55,$C19)-MAX($E55,$B19)+1)/$G55</f>
        <v>0</v>
      </c>
      <c r="S55" s="69">
        <f>MAX(0,MIN($F55,$C20)-MAX($E55,$B20)+1)/$G55</f>
        <v>0</v>
      </c>
      <c r="T55" s="69">
        <f>MAX(0,MIN($F55,$C21)-MAX($E55,$B21)+1)/$G55</f>
        <v>0</v>
      </c>
      <c r="U55" s="69">
        <f>MAX(0,MIN($F55,$C22)-MAX($E55,$B22)+1)/$G55</f>
        <v>0</v>
      </c>
      <c r="V55" s="69">
        <f>MAX(0,MIN($F55,$C23)-MAX($E55,$B23)+1)/$G55</f>
        <v>0</v>
      </c>
      <c r="W55" s="69">
        <f>MAX(0,MIN($F55,$C24)-MAX($E55,$B24)+1)/$G55</f>
        <v>8.3333333333333329E-2</v>
      </c>
      <c r="X55" s="69">
        <f>MAX(0,MIN($F55,$C25)-MAX($E55,$B25)+1)/$G55</f>
        <v>0.58333333333333337</v>
      </c>
      <c r="Y55" s="69">
        <f>MAX(0,MIN($F55,$C26)-MAX($E55,$B26)+1)/$G55</f>
        <v>0.33333333333333331</v>
      </c>
      <c r="Z55" s="69">
        <f>MAX(0,MIN($F55,$C27)-MAX($E55,$B27)+1)/$G55</f>
        <v>0</v>
      </c>
      <c r="AA55" s="69">
        <f>MAX(0,MIN($F55,$C28)-MAX($E55,$B28)+1)/$G55</f>
        <v>0</v>
      </c>
      <c r="AB55" s="69">
        <f>MAX(0,MIN($F55,$C29)-MAX($E55,$B29)+1)/$G55</f>
        <v>0</v>
      </c>
      <c r="AC55" s="69">
        <f>MAX(0,MIN($F55,$C30)-MAX($E55,$B30)+1)/$G55</f>
        <v>0</v>
      </c>
    </row>
    <row r="56" spans="1:29">
      <c r="A56" s="51" t="str">
        <f>'06_Presupuesto'!A361</f>
        <v>S</v>
      </c>
      <c r="B56" s="51">
        <f>'06_Presupuesto'!E361</f>
        <v>6.6622016990376814E-2</v>
      </c>
      <c r="C56" s="51">
        <f>'06_Presupuesto'!C361</f>
        <v>3813445.3781512608</v>
      </c>
      <c r="D56" s="51">
        <f>'06_Presupuesto'!D361</f>
        <v>4766806.7226890763</v>
      </c>
      <c r="E56" s="57">
        <f>'06_Presupuesto'!F361</f>
        <v>46439</v>
      </c>
      <c r="F56" s="57">
        <f>'06_Presupuesto'!G361</f>
        <v>46448</v>
      </c>
      <c r="G56" s="51">
        <f t="shared" si="0"/>
        <v>10</v>
      </c>
      <c r="H56" s="70">
        <f>MAX(0,MIN($F56,$C9)-MAX($E56,$B9)+1)/$G56</f>
        <v>0</v>
      </c>
      <c r="I56" s="70">
        <f>MAX(0,MIN($F56,$C10)-MAX($E56,$B10)+1)/$G56</f>
        <v>0</v>
      </c>
      <c r="J56" s="70">
        <f>MAX(0,MIN($F56,$C11)-MAX($E56,$B11)+1)/$G56</f>
        <v>0</v>
      </c>
      <c r="K56" s="70">
        <f>MAX(0,MIN($F56,$C12)-MAX($E56,$B12)+1)/$G56</f>
        <v>0</v>
      </c>
      <c r="L56" s="70">
        <f>MAX(0,MIN($F56,$C13)-MAX($E56,$B13)+1)/$G56</f>
        <v>0</v>
      </c>
      <c r="M56" s="70">
        <f>MAX(0,MIN($F56,$C14)-MAX($E56,$B14)+1)/$G56</f>
        <v>0</v>
      </c>
      <c r="N56" s="70">
        <f>MAX(0,MIN($F56,$C15)-MAX($E56,$B15)+1)/$G56</f>
        <v>0</v>
      </c>
      <c r="O56" s="70">
        <f>MAX(0,MIN($F56,$C16)-MAX($E56,$B16)+1)/$G56</f>
        <v>0</v>
      </c>
      <c r="P56" s="70">
        <f>MAX(0,MIN($F56,$C17)-MAX($E56,$B17)+1)/$G56</f>
        <v>0</v>
      </c>
      <c r="Q56" s="70">
        <f>MAX(0,MIN($F56,$C18)-MAX($E56,$B18)+1)/$G56</f>
        <v>0</v>
      </c>
      <c r="R56" s="70">
        <f>MAX(0,MIN($F56,$C19)-MAX($E56,$B19)+1)/$G56</f>
        <v>0</v>
      </c>
      <c r="S56" s="70">
        <f>MAX(0,MIN($F56,$C20)-MAX($E56,$B20)+1)/$G56</f>
        <v>0</v>
      </c>
      <c r="T56" s="70">
        <f>MAX(0,MIN($F56,$C21)-MAX($E56,$B21)+1)/$G56</f>
        <v>0</v>
      </c>
      <c r="U56" s="70">
        <f>MAX(0,MIN($F56,$C22)-MAX($E56,$B22)+1)/$G56</f>
        <v>0</v>
      </c>
      <c r="V56" s="70">
        <f>MAX(0,MIN($F56,$C23)-MAX($E56,$B23)+1)/$G56</f>
        <v>0</v>
      </c>
      <c r="W56" s="70">
        <f>MAX(0,MIN($F56,$C24)-MAX($E56,$B24)+1)/$G56</f>
        <v>0.1</v>
      </c>
      <c r="X56" s="70">
        <f>MAX(0,MIN($F56,$C25)-MAX($E56,$B25)+1)/$G56</f>
        <v>0.7</v>
      </c>
      <c r="Y56" s="70">
        <f>MAX(0,MIN($F56,$C26)-MAX($E56,$B26)+1)/$G56</f>
        <v>0.2</v>
      </c>
      <c r="Z56" s="70">
        <f>MAX(0,MIN($F56,$C27)-MAX($E56,$B27)+1)/$G56</f>
        <v>0</v>
      </c>
      <c r="AA56" s="70">
        <f>MAX(0,MIN($F56,$C28)-MAX($E56,$B28)+1)/$G56</f>
        <v>0</v>
      </c>
      <c r="AB56" s="70">
        <f>MAX(0,MIN($F56,$C29)-MAX($E56,$B29)+1)/$G56</f>
        <v>0</v>
      </c>
      <c r="AC56" s="70">
        <f>MAX(0,MIN($F56,$C30)-MAX($E56,$B30)+1)/$G56</f>
        <v>0</v>
      </c>
    </row>
    <row r="57" spans="1:29">
      <c r="A57" s="52" t="str">
        <f>'06_Presupuesto'!A362</f>
        <v>T</v>
      </c>
      <c r="B57" s="52">
        <f>'06_Presupuesto'!E362</f>
        <v>8.8829355987169095E-2</v>
      </c>
      <c r="C57" s="52">
        <f>'06_Presupuesto'!C362</f>
        <v>1976890.7563025211</v>
      </c>
      <c r="D57" s="52">
        <f>'06_Presupuesto'!D362</f>
        <v>2471113.4453781517</v>
      </c>
      <c r="E57" s="56">
        <f>'06_Presupuesto'!F362</f>
        <v>46451</v>
      </c>
      <c r="F57" s="56">
        <f>'06_Presupuesto'!G362</f>
        <v>46470</v>
      </c>
      <c r="G57" s="52">
        <f t="shared" si="0"/>
        <v>20</v>
      </c>
      <c r="H57" s="69">
        <f>MAX(0,MIN($F57,$C9)-MAX($E57,$B9)+1)/$G57</f>
        <v>0</v>
      </c>
      <c r="I57" s="69">
        <f>MAX(0,MIN($F57,$C10)-MAX($E57,$B10)+1)/$G57</f>
        <v>0</v>
      </c>
      <c r="J57" s="69">
        <f>MAX(0,MIN($F57,$C11)-MAX($E57,$B11)+1)/$G57</f>
        <v>0</v>
      </c>
      <c r="K57" s="69">
        <f>MAX(0,MIN($F57,$C12)-MAX($E57,$B12)+1)/$G57</f>
        <v>0</v>
      </c>
      <c r="L57" s="69">
        <f>MAX(0,MIN($F57,$C13)-MAX($E57,$B13)+1)/$G57</f>
        <v>0</v>
      </c>
      <c r="M57" s="69">
        <f>MAX(0,MIN($F57,$C14)-MAX($E57,$B14)+1)/$G57</f>
        <v>0</v>
      </c>
      <c r="N57" s="69">
        <f>MAX(0,MIN($F57,$C15)-MAX($E57,$B15)+1)/$G57</f>
        <v>0</v>
      </c>
      <c r="O57" s="69">
        <f>MAX(0,MIN($F57,$C16)-MAX($E57,$B16)+1)/$G57</f>
        <v>0</v>
      </c>
      <c r="P57" s="69">
        <f>MAX(0,MIN($F57,$C17)-MAX($E57,$B17)+1)/$G57</f>
        <v>0</v>
      </c>
      <c r="Q57" s="69">
        <f>MAX(0,MIN($F57,$C18)-MAX($E57,$B18)+1)/$G57</f>
        <v>0</v>
      </c>
      <c r="R57" s="69">
        <f>MAX(0,MIN($F57,$C19)-MAX($E57,$B19)+1)/$G57</f>
        <v>0</v>
      </c>
      <c r="S57" s="69">
        <f>MAX(0,MIN($F57,$C20)-MAX($E57,$B20)+1)/$G57</f>
        <v>0</v>
      </c>
      <c r="T57" s="69">
        <f>MAX(0,MIN($F57,$C21)-MAX($E57,$B21)+1)/$G57</f>
        <v>0</v>
      </c>
      <c r="U57" s="69">
        <f>MAX(0,MIN($F57,$C22)-MAX($E57,$B22)+1)/$G57</f>
        <v>0</v>
      </c>
      <c r="V57" s="69">
        <f>MAX(0,MIN($F57,$C23)-MAX($E57,$B23)+1)/$G57</f>
        <v>0</v>
      </c>
      <c r="W57" s="69">
        <f>MAX(0,MIN($F57,$C24)-MAX($E57,$B24)+1)/$G57</f>
        <v>0</v>
      </c>
      <c r="X57" s="69">
        <f>MAX(0,MIN($F57,$C25)-MAX($E57,$B25)+1)/$G57</f>
        <v>0</v>
      </c>
      <c r="Y57" s="69">
        <f>MAX(0,MIN($F57,$C26)-MAX($E57,$B26)+1)/$G57</f>
        <v>0.15</v>
      </c>
      <c r="Z57" s="69">
        <f>MAX(0,MIN($F57,$C27)-MAX($E57,$B27)+1)/$G57</f>
        <v>0.35</v>
      </c>
      <c r="AA57" s="69">
        <f>MAX(0,MIN($F57,$C28)-MAX($E57,$B28)+1)/$G57</f>
        <v>0.35</v>
      </c>
      <c r="AB57" s="69">
        <f>MAX(0,MIN($F57,$C29)-MAX($E57,$B29)+1)/$G57</f>
        <v>0.15</v>
      </c>
      <c r="AC57" s="69">
        <f>MAX(0,MIN($F57,$C30)-MAX($E57,$B30)+1)/$G57</f>
        <v>0</v>
      </c>
    </row>
    <row r="58" spans="1:29">
      <c r="A58" s="51" t="str">
        <f>'06_Presupuesto'!A363</f>
        <v>U</v>
      </c>
      <c r="B58" s="51">
        <f>'06_Presupuesto'!E363</f>
        <v>6.6622016990376814E-2</v>
      </c>
      <c r="C58" s="51">
        <f>'06_Presupuesto'!C363</f>
        <v>13258235.294117648</v>
      </c>
      <c r="D58" s="51">
        <f>'06_Presupuesto'!D363</f>
        <v>16572794.117647059</v>
      </c>
      <c r="E58" s="57">
        <f>'06_Presupuesto'!F363</f>
        <v>46409</v>
      </c>
      <c r="F58" s="57">
        <f>'06_Presupuesto'!G363</f>
        <v>46424</v>
      </c>
      <c r="G58" s="51">
        <f t="shared" si="0"/>
        <v>16</v>
      </c>
      <c r="H58" s="70">
        <f>MAX(0,MIN($F58,$C9)-MAX($E58,$B9)+1)/$G58</f>
        <v>0</v>
      </c>
      <c r="I58" s="70">
        <f>MAX(0,MIN($F58,$C10)-MAX($E58,$B10)+1)/$G58</f>
        <v>0</v>
      </c>
      <c r="J58" s="70">
        <f>MAX(0,MIN($F58,$C11)-MAX($E58,$B11)+1)/$G58</f>
        <v>0</v>
      </c>
      <c r="K58" s="70">
        <f>MAX(0,MIN($F58,$C12)-MAX($E58,$B12)+1)/$G58</f>
        <v>0</v>
      </c>
      <c r="L58" s="70">
        <f>MAX(0,MIN($F58,$C13)-MAX($E58,$B13)+1)/$G58</f>
        <v>0</v>
      </c>
      <c r="M58" s="70">
        <f>MAX(0,MIN($F58,$C14)-MAX($E58,$B14)+1)/$G58</f>
        <v>0</v>
      </c>
      <c r="N58" s="70">
        <f>MAX(0,MIN($F58,$C15)-MAX($E58,$B15)+1)/$G58</f>
        <v>0</v>
      </c>
      <c r="O58" s="70">
        <f>MAX(0,MIN($F58,$C16)-MAX($E58,$B16)+1)/$G58</f>
        <v>0</v>
      </c>
      <c r="P58" s="70">
        <f>MAX(0,MIN($F58,$C17)-MAX($E58,$B17)+1)/$G58</f>
        <v>0</v>
      </c>
      <c r="Q58" s="70">
        <f>MAX(0,MIN($F58,$C18)-MAX($E58,$B18)+1)/$G58</f>
        <v>0</v>
      </c>
      <c r="R58" s="70">
        <f>MAX(0,MIN($F58,$C19)-MAX($E58,$B19)+1)/$G58</f>
        <v>0</v>
      </c>
      <c r="S58" s="70">
        <f>MAX(0,MIN($F58,$C20)-MAX($E58,$B20)+1)/$G58</f>
        <v>0.1875</v>
      </c>
      <c r="T58" s="70">
        <f>MAX(0,MIN($F58,$C21)-MAX($E58,$B21)+1)/$G58</f>
        <v>0.4375</v>
      </c>
      <c r="U58" s="70">
        <f>MAX(0,MIN($F58,$C22)-MAX($E58,$B22)+1)/$G58</f>
        <v>0.375</v>
      </c>
      <c r="V58" s="70">
        <f>MAX(0,MIN($F58,$C23)-MAX($E58,$B23)+1)/$G58</f>
        <v>0</v>
      </c>
      <c r="W58" s="70">
        <f>MAX(0,MIN($F58,$C24)-MAX($E58,$B24)+1)/$G58</f>
        <v>0</v>
      </c>
      <c r="X58" s="70">
        <f>MAX(0,MIN($F58,$C25)-MAX($E58,$B25)+1)/$G58</f>
        <v>0</v>
      </c>
      <c r="Y58" s="70">
        <f>MAX(0,MIN($F58,$C26)-MAX($E58,$B26)+1)/$G58</f>
        <v>0</v>
      </c>
      <c r="Z58" s="70">
        <f>MAX(0,MIN($F58,$C27)-MAX($E58,$B27)+1)/$G58</f>
        <v>0</v>
      </c>
      <c r="AA58" s="70">
        <f>MAX(0,MIN($F58,$C28)-MAX($E58,$B28)+1)/$G58</f>
        <v>0</v>
      </c>
      <c r="AB58" s="70">
        <f>MAX(0,MIN($F58,$C29)-MAX($E58,$B29)+1)/$G58</f>
        <v>0</v>
      </c>
      <c r="AC58" s="70">
        <f>MAX(0,MIN($F58,$C30)-MAX($E58,$B30)+1)/$G58</f>
        <v>0</v>
      </c>
    </row>
    <row r="59" spans="1:29">
      <c r="A59" s="52" t="str">
        <f>'06_Presupuesto'!A364</f>
        <v>V</v>
      </c>
      <c r="B59" s="52">
        <f>'06_Presupuesto'!E364</f>
        <v>2.2207338996792274E-2</v>
      </c>
      <c r="C59" s="52">
        <f>'06_Presupuesto'!C364</f>
        <v>1398082.3529411764</v>
      </c>
      <c r="D59" s="52">
        <f>'06_Presupuesto'!D364</f>
        <v>1747602.9411764706</v>
      </c>
      <c r="E59" s="56">
        <f>'06_Presupuesto'!F364</f>
        <v>46471</v>
      </c>
      <c r="F59" s="56">
        <f>'06_Presupuesto'!G364</f>
        <v>46477</v>
      </c>
      <c r="G59" s="52">
        <f t="shared" si="0"/>
        <v>7</v>
      </c>
      <c r="H59" s="69">
        <f>MAX(0,MIN($F59,$C9)-MAX($E59,$B9)+1)/$G59</f>
        <v>0</v>
      </c>
      <c r="I59" s="69">
        <f>MAX(0,MIN($F59,$C10)-MAX($E59,$B10)+1)/$G59</f>
        <v>0</v>
      </c>
      <c r="J59" s="69">
        <f>MAX(0,MIN($F59,$C11)-MAX($E59,$B11)+1)/$G59</f>
        <v>0</v>
      </c>
      <c r="K59" s="69">
        <f>MAX(0,MIN($F59,$C12)-MAX($E59,$B12)+1)/$G59</f>
        <v>0</v>
      </c>
      <c r="L59" s="69">
        <f>MAX(0,MIN($F59,$C13)-MAX($E59,$B13)+1)/$G59</f>
        <v>0</v>
      </c>
      <c r="M59" s="69">
        <f>MAX(0,MIN($F59,$C14)-MAX($E59,$B14)+1)/$G59</f>
        <v>0</v>
      </c>
      <c r="N59" s="69">
        <f>MAX(0,MIN($F59,$C15)-MAX($E59,$B15)+1)/$G59</f>
        <v>0</v>
      </c>
      <c r="O59" s="69">
        <f>MAX(0,MIN($F59,$C16)-MAX($E59,$B16)+1)/$G59</f>
        <v>0</v>
      </c>
      <c r="P59" s="69">
        <f>MAX(0,MIN($F59,$C17)-MAX($E59,$B17)+1)/$G59</f>
        <v>0</v>
      </c>
      <c r="Q59" s="69">
        <f>MAX(0,MIN($F59,$C18)-MAX($E59,$B18)+1)/$G59</f>
        <v>0</v>
      </c>
      <c r="R59" s="69">
        <f>MAX(0,MIN($F59,$C19)-MAX($E59,$B19)+1)/$G59</f>
        <v>0</v>
      </c>
      <c r="S59" s="69">
        <f>MAX(0,MIN($F59,$C20)-MAX($E59,$B20)+1)/$G59</f>
        <v>0</v>
      </c>
      <c r="T59" s="69">
        <f>MAX(0,MIN($F59,$C21)-MAX($E59,$B21)+1)/$G59</f>
        <v>0</v>
      </c>
      <c r="U59" s="69">
        <f>MAX(0,MIN($F59,$C22)-MAX($E59,$B22)+1)/$G59</f>
        <v>0</v>
      </c>
      <c r="V59" s="69">
        <f>MAX(0,MIN($F59,$C23)-MAX($E59,$B23)+1)/$G59</f>
        <v>0</v>
      </c>
      <c r="W59" s="69">
        <f>MAX(0,MIN($F59,$C24)-MAX($E59,$B24)+1)/$G59</f>
        <v>0</v>
      </c>
      <c r="X59" s="69">
        <f>MAX(0,MIN($F59,$C25)-MAX($E59,$B25)+1)/$G59</f>
        <v>0</v>
      </c>
      <c r="Y59" s="69">
        <f>MAX(0,MIN($F59,$C26)-MAX($E59,$B26)+1)/$G59</f>
        <v>0</v>
      </c>
      <c r="Z59" s="69">
        <f>MAX(0,MIN($F59,$C27)-MAX($E59,$B27)+1)/$G59</f>
        <v>0</v>
      </c>
      <c r="AA59" s="69">
        <f>MAX(0,MIN($F59,$C28)-MAX($E59,$B28)+1)/$G59</f>
        <v>0</v>
      </c>
      <c r="AB59" s="69">
        <f>MAX(0,MIN($F59,$C29)-MAX($E59,$B29)+1)/$G59</f>
        <v>0.5714285714285714</v>
      </c>
      <c r="AC59" s="69">
        <f>MAX(0,MIN($F59,$C30)-MAX($E59,$B30)+1)/$G59</f>
        <v>0.42857142857142855</v>
      </c>
    </row>
    <row r="69" spans="2:161" ht="31.05" customHeight="1">
      <c r="B69" s="99" t="s">
        <v>1012</v>
      </c>
      <c r="C69" s="99"/>
      <c r="D69" s="99"/>
      <c r="E69" s="99"/>
      <c r="F69" s="99"/>
      <c r="G69" s="99"/>
      <c r="H69" s="99"/>
    </row>
    <row r="70" spans="2:161" ht="25.05" customHeight="1">
      <c r="B70" s="100" t="s">
        <v>1013</v>
      </c>
      <c r="C70" s="100"/>
      <c r="D70" s="100"/>
      <c r="E70" s="100"/>
      <c r="F70" s="100"/>
      <c r="G70" s="100"/>
      <c r="H70" s="100"/>
    </row>
    <row r="71" spans="2:161">
      <c r="B71" t="s">
        <v>1014</v>
      </c>
      <c r="F71" s="101" t="s">
        <v>1015</v>
      </c>
      <c r="G71" s="101"/>
      <c r="H71" s="101"/>
    </row>
    <row r="72" spans="2:161" ht="24" customHeight="1">
      <c r="B72" s="102" t="s">
        <v>1016</v>
      </c>
      <c r="C72" s="102"/>
      <c r="D72" s="102"/>
      <c r="E72" s="102"/>
      <c r="F72" s="102"/>
      <c r="G72" s="102"/>
      <c r="I72" s="103" t="s">
        <v>1017</v>
      </c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 t="s">
        <v>1018</v>
      </c>
      <c r="AN72" s="103"/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3"/>
      <c r="BN72" s="103"/>
      <c r="BO72" s="103"/>
      <c r="BP72" s="103"/>
      <c r="BQ72" s="103" t="s">
        <v>1019</v>
      </c>
      <c r="BR72" s="103"/>
      <c r="BS72" s="103"/>
      <c r="BT72" s="103"/>
      <c r="BU72" s="103"/>
      <c r="BV72" s="103"/>
      <c r="BW72" s="103"/>
      <c r="BX72" s="103"/>
      <c r="BY72" s="103"/>
      <c r="BZ72" s="103"/>
      <c r="CA72" s="103"/>
      <c r="CB72" s="103"/>
      <c r="CC72" s="103"/>
      <c r="CD72" s="103"/>
      <c r="CE72" s="103"/>
      <c r="CF72" s="103"/>
      <c r="CG72" s="103"/>
      <c r="CH72" s="103"/>
      <c r="CI72" s="103"/>
      <c r="CJ72" s="103"/>
      <c r="CK72" s="103"/>
      <c r="CL72" s="103"/>
      <c r="CM72" s="103"/>
      <c r="CN72" s="103"/>
      <c r="CO72" s="103"/>
      <c r="CP72" s="103"/>
      <c r="CQ72" s="103"/>
      <c r="CR72" s="103"/>
      <c r="CS72" s="103"/>
      <c r="CT72" s="103"/>
      <c r="CU72" s="103" t="s">
        <v>1020</v>
      </c>
      <c r="CV72" s="103"/>
      <c r="CW72" s="103"/>
      <c r="CX72" s="103"/>
      <c r="CY72" s="103"/>
      <c r="CZ72" s="103"/>
      <c r="DA72" s="103"/>
      <c r="DB72" s="103"/>
      <c r="DC72" s="103"/>
      <c r="DD72" s="103"/>
      <c r="DE72" s="103"/>
      <c r="DF72" s="103"/>
      <c r="DG72" s="103"/>
      <c r="DH72" s="103"/>
      <c r="DI72" s="103"/>
      <c r="DJ72" s="103"/>
      <c r="DK72" s="103"/>
      <c r="DL72" s="103"/>
      <c r="DM72" s="103"/>
      <c r="DN72" s="103"/>
      <c r="DO72" s="103"/>
      <c r="DP72" s="103"/>
      <c r="DQ72" s="103"/>
      <c r="DR72" s="103"/>
      <c r="DS72" s="103"/>
      <c r="DT72" s="103"/>
      <c r="DU72" s="103"/>
      <c r="DV72" s="103"/>
      <c r="DW72" s="103"/>
      <c r="DX72" s="103"/>
      <c r="DY72" s="103" t="s">
        <v>1021</v>
      </c>
      <c r="DZ72" s="103"/>
      <c r="EA72" s="103"/>
      <c r="EB72" s="103"/>
      <c r="EC72" s="103"/>
      <c r="ED72" s="103"/>
      <c r="EE72" s="103"/>
      <c r="EF72" s="103"/>
      <c r="EG72" s="103"/>
      <c r="EH72" s="103"/>
      <c r="EI72" s="103"/>
      <c r="EJ72" s="103"/>
      <c r="EK72" s="103"/>
      <c r="EL72" s="103"/>
      <c r="EM72" s="103"/>
      <c r="EN72" s="103"/>
      <c r="EO72" s="103"/>
      <c r="EP72" s="103"/>
      <c r="EQ72" s="103"/>
      <c r="ER72" s="103"/>
      <c r="ES72" s="103"/>
      <c r="ET72" s="103"/>
      <c r="EU72" s="103"/>
      <c r="EV72" s="103"/>
      <c r="EW72" s="103"/>
      <c r="EX72" s="103"/>
      <c r="EY72" s="103"/>
      <c r="EZ72" s="103"/>
      <c r="FA72" s="103"/>
      <c r="FB72" s="103"/>
    </row>
    <row r="73" spans="2:161" ht="22.95" customHeight="1">
      <c r="I73" s="104" t="s">
        <v>1022</v>
      </c>
      <c r="J73" s="104"/>
      <c r="K73" s="104"/>
      <c r="L73" s="104"/>
      <c r="M73" s="104"/>
      <c r="N73" s="104"/>
      <c r="O73" s="104"/>
      <c r="P73" s="104" t="s">
        <v>1023</v>
      </c>
      <c r="Q73" s="104"/>
      <c r="R73" s="104"/>
      <c r="S73" s="104"/>
      <c r="T73" s="104"/>
      <c r="U73" s="104"/>
      <c r="V73" s="104"/>
      <c r="W73" s="104" t="s">
        <v>1024</v>
      </c>
      <c r="X73" s="104"/>
      <c r="Y73" s="104"/>
      <c r="Z73" s="104"/>
      <c r="AA73" s="104"/>
      <c r="AB73" s="104"/>
      <c r="AC73" s="104"/>
      <c r="AD73" s="104" t="s">
        <v>1025</v>
      </c>
      <c r="AE73" s="104"/>
      <c r="AF73" s="104"/>
      <c r="AG73" s="104"/>
      <c r="AH73" s="104"/>
      <c r="AI73" s="104"/>
      <c r="AJ73" s="104"/>
      <c r="AK73" s="104" t="s">
        <v>1026</v>
      </c>
      <c r="AL73" s="104"/>
      <c r="AM73" s="104"/>
      <c r="AN73" s="104"/>
      <c r="AO73" s="104"/>
      <c r="AP73" s="104"/>
      <c r="AQ73" s="104"/>
      <c r="AR73" s="104" t="s">
        <v>1027</v>
      </c>
      <c r="AS73" s="104"/>
      <c r="AT73" s="104"/>
      <c r="AU73" s="104"/>
      <c r="AV73" s="104"/>
      <c r="AW73" s="104"/>
      <c r="AX73" s="104"/>
      <c r="AY73" s="104" t="s">
        <v>1028</v>
      </c>
      <c r="AZ73" s="104"/>
      <c r="BA73" s="104"/>
      <c r="BB73" s="104"/>
      <c r="BC73" s="104"/>
      <c r="BD73" s="104"/>
      <c r="BE73" s="104"/>
      <c r="BF73" s="104" t="s">
        <v>1029</v>
      </c>
      <c r="BG73" s="104"/>
      <c r="BH73" s="104"/>
      <c r="BI73" s="104"/>
      <c r="BJ73" s="104"/>
      <c r="BK73" s="104"/>
      <c r="BL73" s="104"/>
      <c r="BM73" s="104" t="s">
        <v>1030</v>
      </c>
      <c r="BN73" s="104"/>
      <c r="BO73" s="104"/>
      <c r="BP73" s="104"/>
      <c r="BQ73" s="104"/>
      <c r="BR73" s="104"/>
      <c r="BS73" s="104"/>
      <c r="BT73" s="104" t="s">
        <v>1031</v>
      </c>
      <c r="BU73" s="104"/>
      <c r="BV73" s="104"/>
      <c r="BW73" s="104"/>
      <c r="BX73" s="104"/>
      <c r="BY73" s="104"/>
      <c r="BZ73" s="104"/>
      <c r="CA73" s="104" t="s">
        <v>1032</v>
      </c>
      <c r="CB73" s="104"/>
      <c r="CC73" s="104"/>
      <c r="CD73" s="104"/>
      <c r="CE73" s="104"/>
      <c r="CF73" s="104"/>
      <c r="CG73" s="104"/>
      <c r="CH73" s="104" t="s">
        <v>1033</v>
      </c>
      <c r="CI73" s="104"/>
      <c r="CJ73" s="104"/>
      <c r="CK73" s="104"/>
      <c r="CL73" s="104"/>
      <c r="CM73" s="104"/>
      <c r="CN73" s="104"/>
      <c r="CO73" s="104" t="s">
        <v>1034</v>
      </c>
      <c r="CP73" s="104"/>
      <c r="CQ73" s="104"/>
      <c r="CR73" s="104"/>
      <c r="CS73" s="104"/>
      <c r="CT73" s="104"/>
      <c r="CU73" s="104"/>
      <c r="CV73" s="104" t="s">
        <v>1035</v>
      </c>
      <c r="CW73" s="104"/>
      <c r="CX73" s="104"/>
      <c r="CY73" s="104"/>
      <c r="CZ73" s="104"/>
      <c r="DA73" s="104"/>
      <c r="DB73" s="104"/>
      <c r="DC73" s="104" t="s">
        <v>1036</v>
      </c>
      <c r="DD73" s="104"/>
      <c r="DE73" s="104"/>
      <c r="DF73" s="104"/>
      <c r="DG73" s="104"/>
      <c r="DH73" s="104"/>
      <c r="DI73" s="104"/>
      <c r="DJ73" s="104" t="s">
        <v>1037</v>
      </c>
      <c r="DK73" s="104"/>
      <c r="DL73" s="104"/>
      <c r="DM73" s="104"/>
      <c r="DN73" s="104"/>
      <c r="DO73" s="104"/>
      <c r="DP73" s="104"/>
      <c r="DQ73" s="104" t="s">
        <v>1038</v>
      </c>
      <c r="DR73" s="104"/>
      <c r="DS73" s="104"/>
      <c r="DT73" s="104"/>
      <c r="DU73" s="104"/>
      <c r="DV73" s="104"/>
      <c r="DW73" s="104"/>
      <c r="DX73" s="104" t="s">
        <v>1039</v>
      </c>
      <c r="DY73" s="104"/>
      <c r="DZ73" s="104"/>
      <c r="EA73" s="104"/>
      <c r="EB73" s="104"/>
      <c r="EC73" s="104"/>
      <c r="ED73" s="104"/>
      <c r="EE73" s="104" t="s">
        <v>1040</v>
      </c>
      <c r="EF73" s="104"/>
      <c r="EG73" s="104"/>
      <c r="EH73" s="104"/>
      <c r="EI73" s="104"/>
      <c r="EJ73" s="104"/>
      <c r="EK73" s="104"/>
      <c r="EL73" s="104" t="s">
        <v>1041</v>
      </c>
      <c r="EM73" s="104"/>
      <c r="EN73" s="104"/>
      <c r="EO73" s="104"/>
      <c r="EP73" s="104"/>
      <c r="EQ73" s="104"/>
      <c r="ER73" s="104"/>
      <c r="ES73" s="104" t="s">
        <v>1042</v>
      </c>
      <c r="ET73" s="104"/>
      <c r="EU73" s="104"/>
      <c r="EV73" s="104"/>
      <c r="EW73" s="104"/>
      <c r="EX73" s="104"/>
      <c r="EY73" s="104"/>
      <c r="EZ73" s="104" t="s">
        <v>1043</v>
      </c>
      <c r="FA73" s="104"/>
      <c r="FB73" s="104"/>
    </row>
    <row r="74" spans="2:161" ht="24" customHeight="1">
      <c r="B74" s="106" t="s">
        <v>54</v>
      </c>
      <c r="C74" s="106" t="s">
        <v>56</v>
      </c>
      <c r="D74" s="106" t="s">
        <v>58</v>
      </c>
      <c r="E74" s="106" t="s">
        <v>333</v>
      </c>
      <c r="F74" s="106" t="s">
        <v>1044</v>
      </c>
      <c r="G74" s="106" t="s">
        <v>1045</v>
      </c>
      <c r="H74" s="106" t="s">
        <v>317</v>
      </c>
      <c r="I74" s="105">
        <v>1</v>
      </c>
      <c r="J74" s="105">
        <v>2</v>
      </c>
      <c r="K74" s="105">
        <v>3</v>
      </c>
      <c r="L74" s="105">
        <v>4</v>
      </c>
      <c r="M74" s="105">
        <v>5</v>
      </c>
      <c r="N74" s="105">
        <v>6</v>
      </c>
      <c r="O74" s="105">
        <v>7</v>
      </c>
      <c r="P74" s="105">
        <v>8</v>
      </c>
      <c r="Q74" s="105">
        <v>9</v>
      </c>
      <c r="R74" s="105">
        <v>10</v>
      </c>
      <c r="S74" s="105">
        <v>11</v>
      </c>
      <c r="T74" s="105">
        <v>12</v>
      </c>
      <c r="U74" s="105">
        <v>13</v>
      </c>
      <c r="V74" s="105">
        <v>14</v>
      </c>
      <c r="W74" s="105">
        <v>15</v>
      </c>
      <c r="X74" s="105">
        <v>16</v>
      </c>
      <c r="Y74" s="105">
        <v>17</v>
      </c>
      <c r="Z74" s="105">
        <v>18</v>
      </c>
      <c r="AA74" s="105">
        <v>19</v>
      </c>
      <c r="AB74" s="105">
        <v>20</v>
      </c>
      <c r="AC74" s="105">
        <v>21</v>
      </c>
      <c r="AD74" s="105">
        <v>22</v>
      </c>
      <c r="AE74" s="105">
        <v>23</v>
      </c>
      <c r="AF74" s="105">
        <v>24</v>
      </c>
      <c r="AG74" s="105">
        <v>25</v>
      </c>
      <c r="AH74" s="105">
        <v>26</v>
      </c>
      <c r="AI74" s="105">
        <v>27</v>
      </c>
      <c r="AJ74" s="105">
        <v>28</v>
      </c>
      <c r="AK74" s="105">
        <v>29</v>
      </c>
      <c r="AL74" s="105">
        <v>30</v>
      </c>
      <c r="AM74" s="105">
        <v>31</v>
      </c>
      <c r="AN74" s="105">
        <v>32</v>
      </c>
      <c r="AO74" s="105">
        <v>33</v>
      </c>
      <c r="AP74" s="105">
        <v>34</v>
      </c>
      <c r="AQ74" s="105">
        <v>35</v>
      </c>
      <c r="AR74" s="105">
        <v>36</v>
      </c>
      <c r="AS74" s="105">
        <v>37</v>
      </c>
      <c r="AT74" s="105">
        <v>38</v>
      </c>
      <c r="AU74" s="105">
        <v>39</v>
      </c>
      <c r="AV74" s="105">
        <v>40</v>
      </c>
      <c r="AW74" s="105">
        <v>41</v>
      </c>
      <c r="AX74" s="105">
        <v>42</v>
      </c>
      <c r="AY74" s="105">
        <v>43</v>
      </c>
      <c r="AZ74" s="105">
        <v>44</v>
      </c>
      <c r="BA74" s="105">
        <v>45</v>
      </c>
      <c r="BB74" s="105">
        <v>46</v>
      </c>
      <c r="BC74" s="105">
        <v>47</v>
      </c>
      <c r="BD74" s="105">
        <v>48</v>
      </c>
      <c r="BE74" s="105">
        <v>49</v>
      </c>
      <c r="BF74" s="105">
        <v>50</v>
      </c>
      <c r="BG74" s="105">
        <v>51</v>
      </c>
      <c r="BH74" s="105">
        <v>52</v>
      </c>
      <c r="BI74" s="105">
        <v>53</v>
      </c>
      <c r="BJ74" s="105">
        <v>54</v>
      </c>
      <c r="BK74" s="105">
        <v>55</v>
      </c>
      <c r="BL74" s="105">
        <v>56</v>
      </c>
      <c r="BM74" s="105">
        <v>57</v>
      </c>
      <c r="BN74" s="105">
        <v>58</v>
      </c>
      <c r="BO74" s="105">
        <v>59</v>
      </c>
      <c r="BP74" s="105">
        <v>60</v>
      </c>
      <c r="BQ74" s="105">
        <v>61</v>
      </c>
      <c r="BR74" s="105">
        <v>62</v>
      </c>
      <c r="BS74" s="105">
        <v>63</v>
      </c>
      <c r="BT74" s="105">
        <v>64</v>
      </c>
      <c r="BU74" s="105">
        <v>65</v>
      </c>
      <c r="BV74" s="105">
        <v>66</v>
      </c>
      <c r="BW74" s="105">
        <v>67</v>
      </c>
      <c r="BX74" s="105">
        <v>68</v>
      </c>
      <c r="BY74" s="105">
        <v>69</v>
      </c>
      <c r="BZ74" s="105">
        <v>70</v>
      </c>
      <c r="CA74" s="105">
        <v>71</v>
      </c>
      <c r="CB74" s="105">
        <v>72</v>
      </c>
      <c r="CC74" s="105">
        <v>73</v>
      </c>
      <c r="CD74" s="105">
        <v>74</v>
      </c>
      <c r="CE74" s="105">
        <v>75</v>
      </c>
      <c r="CF74" s="105">
        <v>76</v>
      </c>
      <c r="CG74" s="105">
        <v>77</v>
      </c>
      <c r="CH74" s="105">
        <v>78</v>
      </c>
      <c r="CI74" s="105">
        <v>79</v>
      </c>
      <c r="CJ74" s="105">
        <v>80</v>
      </c>
      <c r="CK74" s="105">
        <v>81</v>
      </c>
      <c r="CL74" s="105">
        <v>82</v>
      </c>
      <c r="CM74" s="105">
        <v>83</v>
      </c>
      <c r="CN74" s="105">
        <v>84</v>
      </c>
      <c r="CO74" s="105">
        <v>85</v>
      </c>
      <c r="CP74" s="105">
        <v>86</v>
      </c>
      <c r="CQ74" s="105">
        <v>87</v>
      </c>
      <c r="CR74" s="105">
        <v>88</v>
      </c>
      <c r="CS74" s="105">
        <v>89</v>
      </c>
      <c r="CT74" s="105">
        <v>90</v>
      </c>
      <c r="CU74" s="105">
        <v>91</v>
      </c>
      <c r="CV74" s="105">
        <v>92</v>
      </c>
      <c r="CW74" s="105">
        <v>93</v>
      </c>
      <c r="CX74" s="105">
        <v>94</v>
      </c>
      <c r="CY74" s="105">
        <v>95</v>
      </c>
      <c r="CZ74" s="105">
        <v>96</v>
      </c>
      <c r="DA74" s="105">
        <v>97</v>
      </c>
      <c r="DB74" s="105">
        <v>98</v>
      </c>
      <c r="DC74" s="105">
        <v>99</v>
      </c>
      <c r="DD74" s="105">
        <v>100</v>
      </c>
      <c r="DE74" s="105">
        <v>101</v>
      </c>
      <c r="DF74" s="105">
        <v>102</v>
      </c>
      <c r="DG74" s="105">
        <v>103</v>
      </c>
      <c r="DH74" s="105">
        <v>104</v>
      </c>
      <c r="DI74" s="105">
        <v>105</v>
      </c>
      <c r="DJ74" s="105">
        <v>106</v>
      </c>
      <c r="DK74" s="105">
        <v>107</v>
      </c>
      <c r="DL74" s="105">
        <v>108</v>
      </c>
      <c r="DM74" s="105">
        <v>109</v>
      </c>
      <c r="DN74" s="105">
        <v>110</v>
      </c>
      <c r="DO74" s="105">
        <v>111</v>
      </c>
      <c r="DP74" s="105">
        <v>112</v>
      </c>
      <c r="DQ74" s="105">
        <v>113</v>
      </c>
      <c r="DR74" s="105">
        <v>114</v>
      </c>
      <c r="DS74" s="105">
        <v>115</v>
      </c>
      <c r="DT74" s="105">
        <v>116</v>
      </c>
      <c r="DU74" s="105">
        <v>117</v>
      </c>
      <c r="DV74" s="105">
        <v>118</v>
      </c>
      <c r="DW74" s="105">
        <v>119</v>
      </c>
      <c r="DX74" s="105">
        <v>120</v>
      </c>
      <c r="DY74" s="105">
        <v>121</v>
      </c>
      <c r="DZ74" s="105">
        <v>122</v>
      </c>
      <c r="EA74" s="105">
        <v>123</v>
      </c>
      <c r="EB74" s="105">
        <v>124</v>
      </c>
      <c r="EC74" s="105">
        <v>125</v>
      </c>
      <c r="ED74" s="105">
        <v>126</v>
      </c>
      <c r="EE74" s="105">
        <v>127</v>
      </c>
      <c r="EF74" s="105">
        <v>128</v>
      </c>
      <c r="EG74" s="105">
        <v>129</v>
      </c>
      <c r="EH74" s="105">
        <v>130</v>
      </c>
      <c r="EI74" s="105">
        <v>131</v>
      </c>
      <c r="EJ74" s="105">
        <v>132</v>
      </c>
      <c r="EK74" s="105">
        <v>133</v>
      </c>
      <c r="EL74" s="105">
        <v>134</v>
      </c>
      <c r="EM74" s="105">
        <v>135</v>
      </c>
      <c r="EN74" s="105">
        <v>136</v>
      </c>
      <c r="EO74" s="105">
        <v>137</v>
      </c>
      <c r="EP74" s="105">
        <v>138</v>
      </c>
      <c r="EQ74" s="105">
        <v>139</v>
      </c>
      <c r="ER74" s="105">
        <v>140</v>
      </c>
      <c r="ES74" s="105">
        <v>141</v>
      </c>
      <c r="ET74" s="105">
        <v>142</v>
      </c>
      <c r="EU74" s="105">
        <v>143</v>
      </c>
      <c r="EV74" s="105">
        <v>144</v>
      </c>
      <c r="EW74" s="105">
        <v>145</v>
      </c>
      <c r="EX74" s="105">
        <v>146</v>
      </c>
      <c r="EY74" s="105">
        <v>147</v>
      </c>
      <c r="EZ74" s="105">
        <v>148</v>
      </c>
      <c r="FA74" s="105">
        <v>149</v>
      </c>
      <c r="FB74" s="105">
        <v>150</v>
      </c>
      <c r="FC74" s="107" t="s">
        <v>1046</v>
      </c>
      <c r="FD74" s="107" t="s">
        <v>1047</v>
      </c>
      <c r="FE74" s="107" t="s">
        <v>968</v>
      </c>
    </row>
    <row r="75" spans="2:161" ht="22.95" customHeight="1">
      <c r="B75" s="107" t="s">
        <v>1048</v>
      </c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  <c r="BE75" s="107"/>
      <c r="BF75" s="107"/>
      <c r="BG75" s="107"/>
      <c r="BH75" s="107"/>
      <c r="BI75" s="107"/>
      <c r="BJ75" s="107"/>
      <c r="BK75" s="107"/>
      <c r="BL75" s="107"/>
      <c r="BM75" s="107"/>
      <c r="BN75" s="107"/>
      <c r="BO75" s="107"/>
      <c r="BP75" s="107"/>
      <c r="BQ75" s="107"/>
      <c r="BR75" s="107"/>
      <c r="BS75" s="107"/>
      <c r="BT75" s="107"/>
      <c r="BU75" s="107"/>
      <c r="BV75" s="107"/>
      <c r="BW75" s="107"/>
      <c r="BX75" s="107"/>
      <c r="BY75" s="107"/>
      <c r="BZ75" s="107"/>
      <c r="CA75" s="107"/>
      <c r="CB75" s="107"/>
      <c r="CC75" s="107"/>
      <c r="CD75" s="107"/>
      <c r="CE75" s="107"/>
      <c r="CF75" s="107"/>
      <c r="CG75" s="107"/>
      <c r="CH75" s="107"/>
      <c r="CI75" s="107"/>
      <c r="CJ75" s="107"/>
      <c r="CK75" s="107"/>
      <c r="CL75" s="107"/>
      <c r="CM75" s="107"/>
      <c r="CN75" s="107"/>
      <c r="CO75" s="107"/>
      <c r="CP75" s="107"/>
      <c r="CQ75" s="107"/>
      <c r="CR75" s="107"/>
      <c r="CS75" s="107"/>
      <c r="CT75" s="107"/>
      <c r="CU75" s="107"/>
      <c r="CV75" s="107"/>
      <c r="CW75" s="107"/>
      <c r="CX75" s="107"/>
      <c r="CY75" s="107"/>
      <c r="CZ75" s="107"/>
      <c r="DA75" s="107"/>
      <c r="DB75" s="107"/>
      <c r="DC75" s="107"/>
      <c r="DD75" s="107"/>
      <c r="DE75" s="107"/>
      <c r="DF75" s="107"/>
      <c r="DG75" s="107"/>
      <c r="DH75" s="107"/>
      <c r="DI75" s="107"/>
      <c r="DJ75" s="107"/>
      <c r="DK75" s="107"/>
      <c r="DL75" s="107"/>
      <c r="DM75" s="107"/>
      <c r="DN75" s="107"/>
      <c r="DO75" s="107"/>
      <c r="DP75" s="107"/>
      <c r="DQ75" s="107"/>
      <c r="DR75" s="107"/>
      <c r="DS75" s="107"/>
      <c r="DT75" s="107"/>
      <c r="DU75" s="107"/>
      <c r="DV75" s="107"/>
      <c r="DW75" s="107"/>
      <c r="DX75" s="107"/>
      <c r="DY75" s="107"/>
      <c r="DZ75" s="107"/>
      <c r="EA75" s="107"/>
      <c r="EB75" s="107"/>
      <c r="EC75" s="107"/>
      <c r="ED75" s="107"/>
      <c r="EE75" s="107"/>
      <c r="EF75" s="107"/>
      <c r="EG75" s="107"/>
      <c r="EH75" s="107"/>
      <c r="EI75" s="107"/>
      <c r="EJ75" s="107"/>
      <c r="EK75" s="107"/>
      <c r="EL75" s="107"/>
      <c r="EM75" s="107"/>
      <c r="EN75" s="107"/>
      <c r="EO75" s="107"/>
      <c r="EP75" s="107"/>
      <c r="EQ75" s="107"/>
      <c r="ER75" s="107"/>
      <c r="ES75" s="107"/>
      <c r="ET75" s="107"/>
      <c r="EU75" s="107"/>
      <c r="EV75" s="107"/>
      <c r="EW75" s="107"/>
      <c r="EX75" s="107"/>
      <c r="EY75" s="107"/>
      <c r="EZ75" s="107"/>
      <c r="FA75" s="107"/>
      <c r="FB75" s="107"/>
    </row>
    <row r="76" spans="2:161" ht="22.05" customHeight="1">
      <c r="B76" t="str">
        <f>'03_CPM_Obra_Gruesa'!B145</f>
        <v>1.1</v>
      </c>
      <c r="C76" t="str">
        <f>'02_Rendimientos'!C6</f>
        <v>Instalación de faenas y cierre perimetral</v>
      </c>
      <c r="D76" t="str">
        <f>'02_Rendimientos'!E6</f>
        <v>lote</v>
      </c>
      <c r="E76" s="90">
        <f>'02_Rendimientos'!D6</f>
        <v>1</v>
      </c>
      <c r="F76" s="90">
        <f>IFERROR(G76/E76,0)</f>
        <v>10544902.499999998</v>
      </c>
      <c r="G76" s="90">
        <f>'06_Presupuesto'!D343*(1+'02_Rendimientos'!B82)</f>
        <v>10544902.499999998</v>
      </c>
      <c r="H76">
        <f>'02_Rendimientos'!K6</f>
        <v>6</v>
      </c>
      <c r="I76" s="108">
        <f>IF(AND(I$74&gt;=FC76,I$74&lt;=FD76),1,"")</f>
        <v>1</v>
      </c>
      <c r="J76" s="108">
        <f>IF(AND(J$74&gt;=FC76,J$74&lt;=FD76),1,"")</f>
        <v>1</v>
      </c>
      <c r="K76" s="108">
        <f>IF(AND(K$74&gt;=FC76,K$74&lt;=FD76),1,"")</f>
        <v>1</v>
      </c>
      <c r="L76" s="108">
        <f>IF(AND(L$74&gt;=FC76,L$74&lt;=FD76),1,"")</f>
        <v>1</v>
      </c>
      <c r="M76" s="108">
        <f>IF(AND(M$74&gt;=FC76,M$74&lt;=FD76),1,"")</f>
        <v>1</v>
      </c>
      <c r="N76" s="108">
        <f>IF(AND(N$74&gt;=FC76,N$74&lt;=FD76),1,"")</f>
        <v>1</v>
      </c>
      <c r="O76" s="108" t="str">
        <f>IF(AND(O$74&gt;=FC76,O$74&lt;=FD76),1,"")</f>
        <v/>
      </c>
      <c r="P76" s="108" t="str">
        <f>IF(AND(P$74&gt;=FC76,P$74&lt;=FD76),1,"")</f>
        <v/>
      </c>
      <c r="Q76" s="108" t="str">
        <f>IF(AND(Q$74&gt;=FC76,Q$74&lt;=FD76),1,"")</f>
        <v/>
      </c>
      <c r="R76" s="108" t="str">
        <f>IF(AND(R$74&gt;=FC76,R$74&lt;=FD76),1,"")</f>
        <v/>
      </c>
      <c r="S76" s="108" t="str">
        <f>IF(AND(S$74&gt;=FC76,S$74&lt;=FD76),1,"")</f>
        <v/>
      </c>
      <c r="T76" s="108" t="str">
        <f>IF(AND(T$74&gt;=FC76,T$74&lt;=FD76),1,"")</f>
        <v/>
      </c>
      <c r="U76" s="108" t="str">
        <f>IF(AND(U$74&gt;=FC76,U$74&lt;=FD76),1,"")</f>
        <v/>
      </c>
      <c r="V76" s="108" t="str">
        <f>IF(AND(V$74&gt;=FC76,V$74&lt;=FD76),1,"")</f>
        <v/>
      </c>
      <c r="W76" s="108" t="str">
        <f>IF(AND(W$74&gt;=FC76,W$74&lt;=FD76),1,"")</f>
        <v/>
      </c>
      <c r="X76" s="108" t="str">
        <f>IF(AND(X$74&gt;=FC76,X$74&lt;=FD76),1,"")</f>
        <v/>
      </c>
      <c r="Y76" s="108" t="str">
        <f>IF(AND(Y$74&gt;=FC76,Y$74&lt;=FD76),1,"")</f>
        <v/>
      </c>
      <c r="Z76" s="108" t="str">
        <f>IF(AND(Z$74&gt;=FC76,Z$74&lt;=FD76),1,"")</f>
        <v/>
      </c>
      <c r="AA76" s="108" t="str">
        <f>IF(AND(AA$74&gt;=FC76,AA$74&lt;=FD76),1,"")</f>
        <v/>
      </c>
      <c r="AB76" s="108" t="str">
        <f>IF(AND(AB$74&gt;=FC76,AB$74&lt;=FD76),1,"")</f>
        <v/>
      </c>
      <c r="AC76" s="108" t="str">
        <f>IF(AND(AC$74&gt;=FC76,AC$74&lt;=FD76),1,"")</f>
        <v/>
      </c>
      <c r="AD76" s="108" t="str">
        <f>IF(AND(AD$74&gt;=FC76,AD$74&lt;=FD76),1,"")</f>
        <v/>
      </c>
      <c r="AE76" s="108" t="str">
        <f>IF(AND(AE$74&gt;=FC76,AE$74&lt;=FD76),1,"")</f>
        <v/>
      </c>
      <c r="AF76" s="108" t="str">
        <f>IF(AND(AF$74&gt;=FC76,AF$74&lt;=FD76),1,"")</f>
        <v/>
      </c>
      <c r="AG76" s="108" t="str">
        <f>IF(AND(AG$74&gt;=FC76,AG$74&lt;=FD76),1,"")</f>
        <v/>
      </c>
      <c r="AH76" s="108" t="str">
        <f>IF(AND(AH$74&gt;=FC76,AH$74&lt;=FD76),1,"")</f>
        <v/>
      </c>
      <c r="AI76" s="108" t="str">
        <f>IF(AND(AI$74&gt;=FC76,AI$74&lt;=FD76),1,"")</f>
        <v/>
      </c>
      <c r="AJ76" s="108" t="str">
        <f>IF(AND(AJ$74&gt;=FC76,AJ$74&lt;=FD76),1,"")</f>
        <v/>
      </c>
      <c r="AK76" s="108" t="str">
        <f>IF(AND(AK$74&gt;=FC76,AK$74&lt;=FD76),1,"")</f>
        <v/>
      </c>
      <c r="AL76" s="108" t="str">
        <f>IF(AND(AL$74&gt;=FC76,AL$74&lt;=FD76),1,"")</f>
        <v/>
      </c>
      <c r="AM76" s="108" t="str">
        <f>IF(AND(AM$74&gt;=FC76,AM$74&lt;=FD76),1,"")</f>
        <v/>
      </c>
      <c r="AN76" s="108" t="str">
        <f>IF(AND(AN$74&gt;=FC76,AN$74&lt;=FD76),1,"")</f>
        <v/>
      </c>
      <c r="AO76" s="108" t="str">
        <f>IF(AND(AO$74&gt;=FC76,AO$74&lt;=FD76),1,"")</f>
        <v/>
      </c>
      <c r="AP76" s="108" t="str">
        <f>IF(AND(AP$74&gt;=FC76,AP$74&lt;=FD76),1,"")</f>
        <v/>
      </c>
      <c r="AQ76" s="108" t="str">
        <f>IF(AND(AQ$74&gt;=FC76,AQ$74&lt;=FD76),1,"")</f>
        <v/>
      </c>
      <c r="AR76" s="108" t="str">
        <f>IF(AND(AR$74&gt;=FC76,AR$74&lt;=FD76),1,"")</f>
        <v/>
      </c>
      <c r="AS76" s="108" t="str">
        <f>IF(AND(AS$74&gt;=FC76,AS$74&lt;=FD76),1,"")</f>
        <v/>
      </c>
      <c r="AT76" s="108" t="str">
        <f>IF(AND(AT$74&gt;=FC76,AT$74&lt;=FD76),1,"")</f>
        <v/>
      </c>
      <c r="AU76" s="108" t="str">
        <f>IF(AND(AU$74&gt;=FC76,AU$74&lt;=FD76),1,"")</f>
        <v/>
      </c>
      <c r="AV76" s="108" t="str">
        <f>IF(AND(AV$74&gt;=FC76,AV$74&lt;=FD76),1,"")</f>
        <v/>
      </c>
      <c r="AW76" s="108" t="str">
        <f>IF(AND(AW$74&gt;=FC76,AW$74&lt;=FD76),1,"")</f>
        <v/>
      </c>
      <c r="AX76" s="108" t="str">
        <f>IF(AND(AX$74&gt;=FC76,AX$74&lt;=FD76),1,"")</f>
        <v/>
      </c>
      <c r="AY76" s="108" t="str">
        <f>IF(AND(AY$74&gt;=FC76,AY$74&lt;=FD76),1,"")</f>
        <v/>
      </c>
      <c r="AZ76" s="108" t="str">
        <f>IF(AND(AZ$74&gt;=FC76,AZ$74&lt;=FD76),1,"")</f>
        <v/>
      </c>
      <c r="BA76" s="108" t="str">
        <f>IF(AND(BA$74&gt;=FC76,BA$74&lt;=FD76),1,"")</f>
        <v/>
      </c>
      <c r="BB76" s="108" t="str">
        <f>IF(AND(BB$74&gt;=FC76,BB$74&lt;=FD76),1,"")</f>
        <v/>
      </c>
      <c r="BC76" s="108" t="str">
        <f>IF(AND(BC$74&gt;=FC76,BC$74&lt;=FD76),1,"")</f>
        <v/>
      </c>
      <c r="BD76" s="108" t="str">
        <f>IF(AND(BD$74&gt;=FC76,BD$74&lt;=FD76),1,"")</f>
        <v/>
      </c>
      <c r="BE76" s="108" t="str">
        <f>IF(AND(BE$74&gt;=FC76,BE$74&lt;=FD76),1,"")</f>
        <v/>
      </c>
      <c r="BF76" s="108" t="str">
        <f>IF(AND(BF$74&gt;=FC76,BF$74&lt;=FD76),1,"")</f>
        <v/>
      </c>
      <c r="BG76" s="108" t="str">
        <f>IF(AND(BG$74&gt;=FC76,BG$74&lt;=FD76),1,"")</f>
        <v/>
      </c>
      <c r="BH76" s="108" t="str">
        <f>IF(AND(BH$74&gt;=FC76,BH$74&lt;=FD76),1,"")</f>
        <v/>
      </c>
      <c r="BI76" s="108" t="str">
        <f>IF(AND(BI$74&gt;=FC76,BI$74&lt;=FD76),1,"")</f>
        <v/>
      </c>
      <c r="BJ76" s="108" t="str">
        <f>IF(AND(BJ$74&gt;=FC76,BJ$74&lt;=FD76),1,"")</f>
        <v/>
      </c>
      <c r="BK76" s="108" t="str">
        <f>IF(AND(BK$74&gt;=FC76,BK$74&lt;=FD76),1,"")</f>
        <v/>
      </c>
      <c r="BL76" s="108" t="str">
        <f>IF(AND(BL$74&gt;=FC76,BL$74&lt;=FD76),1,"")</f>
        <v/>
      </c>
      <c r="BM76" s="108" t="str">
        <f>IF(AND(BM$74&gt;=FC76,BM$74&lt;=FD76),1,"")</f>
        <v/>
      </c>
      <c r="BN76" s="108" t="str">
        <f>IF(AND(BN$74&gt;=FC76,BN$74&lt;=FD76),1,"")</f>
        <v/>
      </c>
      <c r="BO76" s="108" t="str">
        <f>IF(AND(BO$74&gt;=FC76,BO$74&lt;=FD76),1,"")</f>
        <v/>
      </c>
      <c r="BP76" s="108" t="str">
        <f>IF(AND(BP$74&gt;=FC76,BP$74&lt;=FD76),1,"")</f>
        <v/>
      </c>
      <c r="BQ76" s="108" t="str">
        <f>IF(AND(BQ$74&gt;=FC76,BQ$74&lt;=FD76),1,"")</f>
        <v/>
      </c>
      <c r="BR76" s="108" t="str">
        <f>IF(AND(BR$74&gt;=FC76,BR$74&lt;=FD76),1,"")</f>
        <v/>
      </c>
      <c r="BS76" s="108" t="str">
        <f>IF(AND(BS$74&gt;=FC76,BS$74&lt;=FD76),1,"")</f>
        <v/>
      </c>
      <c r="BT76" s="108" t="str">
        <f>IF(AND(BT$74&gt;=FC76,BT$74&lt;=FD76),1,"")</f>
        <v/>
      </c>
      <c r="BU76" s="108" t="str">
        <f>IF(AND(BU$74&gt;=FC76,BU$74&lt;=FD76),1,"")</f>
        <v/>
      </c>
      <c r="BV76" s="108" t="str">
        <f>IF(AND(BV$74&gt;=FC76,BV$74&lt;=FD76),1,"")</f>
        <v/>
      </c>
      <c r="BW76" s="108" t="str">
        <f>IF(AND(BW$74&gt;=FC76,BW$74&lt;=FD76),1,"")</f>
        <v/>
      </c>
      <c r="BX76" s="108" t="str">
        <f>IF(AND(BX$74&gt;=FC76,BX$74&lt;=FD76),1,"")</f>
        <v/>
      </c>
      <c r="BY76" s="108" t="str">
        <f>IF(AND(BY$74&gt;=FC76,BY$74&lt;=FD76),1,"")</f>
        <v/>
      </c>
      <c r="BZ76" s="108" t="str">
        <f>IF(AND(BZ$74&gt;=FC76,BZ$74&lt;=FD76),1,"")</f>
        <v/>
      </c>
      <c r="CA76" s="108" t="str">
        <f>IF(AND(CA$74&gt;=FC76,CA$74&lt;=FD76),1,"")</f>
        <v/>
      </c>
      <c r="CB76" s="108" t="str">
        <f>IF(AND(CB$74&gt;=FC76,CB$74&lt;=FD76),1,"")</f>
        <v/>
      </c>
      <c r="CC76" s="108" t="str">
        <f>IF(AND(CC$74&gt;=FC76,CC$74&lt;=FD76),1,"")</f>
        <v/>
      </c>
      <c r="CD76" s="108" t="str">
        <f>IF(AND(CD$74&gt;=FC76,CD$74&lt;=FD76),1,"")</f>
        <v/>
      </c>
      <c r="CE76" s="108" t="str">
        <f>IF(AND(CE$74&gt;=FC76,CE$74&lt;=FD76),1,"")</f>
        <v/>
      </c>
      <c r="CF76" s="108" t="str">
        <f>IF(AND(CF$74&gt;=FC76,CF$74&lt;=FD76),1,"")</f>
        <v/>
      </c>
      <c r="CG76" s="108" t="str">
        <f>IF(AND(CG$74&gt;=FC76,CG$74&lt;=FD76),1,"")</f>
        <v/>
      </c>
      <c r="CH76" s="108" t="str">
        <f>IF(AND(CH$74&gt;=FC76,CH$74&lt;=FD76),1,"")</f>
        <v/>
      </c>
      <c r="CI76" s="108" t="str">
        <f>IF(AND(CI$74&gt;=FC76,CI$74&lt;=FD76),1,"")</f>
        <v/>
      </c>
      <c r="CJ76" s="108" t="str">
        <f>IF(AND(CJ$74&gt;=FC76,CJ$74&lt;=FD76),1,"")</f>
        <v/>
      </c>
      <c r="CK76" s="108" t="str">
        <f>IF(AND(CK$74&gt;=FC76,CK$74&lt;=FD76),1,"")</f>
        <v/>
      </c>
      <c r="CL76" s="108" t="str">
        <f>IF(AND(CL$74&gt;=FC76,CL$74&lt;=FD76),1,"")</f>
        <v/>
      </c>
      <c r="CM76" s="108" t="str">
        <f>IF(AND(CM$74&gt;=FC76,CM$74&lt;=FD76),1,"")</f>
        <v/>
      </c>
      <c r="CN76" s="108" t="str">
        <f>IF(AND(CN$74&gt;=FC76,CN$74&lt;=FD76),1,"")</f>
        <v/>
      </c>
      <c r="CO76" s="108" t="str">
        <f>IF(AND(CO$74&gt;=FC76,CO$74&lt;=FD76),1,"")</f>
        <v/>
      </c>
      <c r="CP76" s="108" t="str">
        <f>IF(AND(CP$74&gt;=FC76,CP$74&lt;=FD76),1,"")</f>
        <v/>
      </c>
      <c r="CQ76" s="108" t="str">
        <f>IF(AND(CQ$74&gt;=FC76,CQ$74&lt;=FD76),1,"")</f>
        <v/>
      </c>
      <c r="CR76" s="108" t="str">
        <f>IF(AND(CR$74&gt;=FC76,CR$74&lt;=FD76),1,"")</f>
        <v/>
      </c>
      <c r="CS76" s="108" t="str">
        <f>IF(AND(CS$74&gt;=FC76,CS$74&lt;=FD76),1,"")</f>
        <v/>
      </c>
      <c r="CT76" s="108" t="str">
        <f>IF(AND(CT$74&gt;=FC76,CT$74&lt;=FD76),1,"")</f>
        <v/>
      </c>
      <c r="CU76" s="108" t="str">
        <f>IF(AND(CU$74&gt;=FC76,CU$74&lt;=FD76),1,"")</f>
        <v/>
      </c>
      <c r="CV76" s="108" t="str">
        <f>IF(AND(CV$74&gt;=FC76,CV$74&lt;=FD76),1,"")</f>
        <v/>
      </c>
      <c r="CW76" s="108" t="str">
        <f>IF(AND(CW$74&gt;=FC76,CW$74&lt;=FD76),1,"")</f>
        <v/>
      </c>
      <c r="CX76" s="108" t="str">
        <f>IF(AND(CX$74&gt;=FC76,CX$74&lt;=FD76),1,"")</f>
        <v/>
      </c>
      <c r="CY76" s="108" t="str">
        <f>IF(AND(CY$74&gt;=FC76,CY$74&lt;=FD76),1,"")</f>
        <v/>
      </c>
      <c r="CZ76" s="108" t="str">
        <f>IF(AND(CZ$74&gt;=FC76,CZ$74&lt;=FD76),1,"")</f>
        <v/>
      </c>
      <c r="DA76" s="108" t="str">
        <f>IF(AND(DA$74&gt;=FC76,DA$74&lt;=FD76),1,"")</f>
        <v/>
      </c>
      <c r="DB76" s="108" t="str">
        <f>IF(AND(DB$74&gt;=FC76,DB$74&lt;=FD76),1,"")</f>
        <v/>
      </c>
      <c r="DC76" s="108" t="str">
        <f>IF(AND(DC$74&gt;=FC76,DC$74&lt;=FD76),1,"")</f>
        <v/>
      </c>
      <c r="DD76" s="108" t="str">
        <f>IF(AND(DD$74&gt;=FC76,DD$74&lt;=FD76),1,"")</f>
        <v/>
      </c>
      <c r="DE76" s="108" t="str">
        <f>IF(AND(DE$74&gt;=FC76,DE$74&lt;=FD76),1,"")</f>
        <v/>
      </c>
      <c r="DF76" s="108" t="str">
        <f>IF(AND(DF$74&gt;=FC76,DF$74&lt;=FD76),1,"")</f>
        <v/>
      </c>
      <c r="DG76" s="108" t="str">
        <f>IF(AND(DG$74&gt;=FC76,DG$74&lt;=FD76),1,"")</f>
        <v/>
      </c>
      <c r="DH76" s="108" t="str">
        <f>IF(AND(DH$74&gt;=FC76,DH$74&lt;=FD76),1,"")</f>
        <v/>
      </c>
      <c r="DI76" s="108" t="str">
        <f>IF(AND(DI$74&gt;=FC76,DI$74&lt;=FD76),1,"")</f>
        <v/>
      </c>
      <c r="DJ76" s="108" t="str">
        <f>IF(AND(DJ$74&gt;=FC76,DJ$74&lt;=FD76),1,"")</f>
        <v/>
      </c>
      <c r="DK76" s="108" t="str">
        <f>IF(AND(DK$74&gt;=FC76,DK$74&lt;=FD76),1,"")</f>
        <v/>
      </c>
      <c r="DL76" s="108" t="str">
        <f>IF(AND(DL$74&gt;=FC76,DL$74&lt;=FD76),1,"")</f>
        <v/>
      </c>
      <c r="DM76" s="108" t="str">
        <f>IF(AND(DM$74&gt;=FC76,DM$74&lt;=FD76),1,"")</f>
        <v/>
      </c>
      <c r="DN76" s="108" t="str">
        <f>IF(AND(DN$74&gt;=FC76,DN$74&lt;=FD76),1,"")</f>
        <v/>
      </c>
      <c r="DO76" s="108" t="str">
        <f>IF(AND(DO$74&gt;=FC76,DO$74&lt;=FD76),1,"")</f>
        <v/>
      </c>
      <c r="DP76" s="108" t="str">
        <f>IF(AND(DP$74&gt;=FC76,DP$74&lt;=FD76),1,"")</f>
        <v/>
      </c>
      <c r="DQ76" s="108" t="str">
        <f>IF(AND(DQ$74&gt;=FC76,DQ$74&lt;=FD76),1,"")</f>
        <v/>
      </c>
      <c r="DR76" s="108" t="str">
        <f>IF(AND(DR$74&gt;=FC76,DR$74&lt;=FD76),1,"")</f>
        <v/>
      </c>
      <c r="DS76" s="108" t="str">
        <f>IF(AND(DS$74&gt;=FC76,DS$74&lt;=FD76),1,"")</f>
        <v/>
      </c>
      <c r="DT76" s="108" t="str">
        <f>IF(AND(DT$74&gt;=FC76,DT$74&lt;=FD76),1,"")</f>
        <v/>
      </c>
      <c r="DU76" s="108" t="str">
        <f>IF(AND(DU$74&gt;=FC76,DU$74&lt;=FD76),1,"")</f>
        <v/>
      </c>
      <c r="DV76" s="108" t="str">
        <f>IF(AND(DV$74&gt;=FC76,DV$74&lt;=FD76),1,"")</f>
        <v/>
      </c>
      <c r="DW76" s="108" t="str">
        <f>IF(AND(DW$74&gt;=FC76,DW$74&lt;=FD76),1,"")</f>
        <v/>
      </c>
      <c r="DX76" s="108" t="str">
        <f>IF(AND(DX$74&gt;=FC76,DX$74&lt;=FD76),1,"")</f>
        <v/>
      </c>
      <c r="DY76" s="108" t="str">
        <f>IF(AND(DY$74&gt;=FC76,DY$74&lt;=FD76),1,"")</f>
        <v/>
      </c>
      <c r="DZ76" s="108" t="str">
        <f>IF(AND(DZ$74&gt;=FC76,DZ$74&lt;=FD76),1,"")</f>
        <v/>
      </c>
      <c r="EA76" s="108" t="str">
        <f>IF(AND(EA$74&gt;=FC76,EA$74&lt;=FD76),1,"")</f>
        <v/>
      </c>
      <c r="EB76" s="108" t="str">
        <f>IF(AND(EB$74&gt;=FC76,EB$74&lt;=FD76),1,"")</f>
        <v/>
      </c>
      <c r="EC76" s="108" t="str">
        <f>IF(AND(EC$74&gt;=FC76,EC$74&lt;=FD76),1,"")</f>
        <v/>
      </c>
      <c r="ED76" s="108" t="str">
        <f>IF(AND(ED$74&gt;=FC76,ED$74&lt;=FD76),1,"")</f>
        <v/>
      </c>
      <c r="EE76" s="108" t="str">
        <f>IF(AND(EE$74&gt;=FC76,EE$74&lt;=FD76),1,"")</f>
        <v/>
      </c>
      <c r="EF76" s="108" t="str">
        <f>IF(AND(EF$74&gt;=FC76,EF$74&lt;=FD76),1,"")</f>
        <v/>
      </c>
      <c r="EG76" s="108" t="str">
        <f>IF(AND(EG$74&gt;=FC76,EG$74&lt;=FD76),1,"")</f>
        <v/>
      </c>
      <c r="EH76" s="108" t="str">
        <f>IF(AND(EH$74&gt;=FC76,EH$74&lt;=FD76),1,"")</f>
        <v/>
      </c>
      <c r="EI76" s="108" t="str">
        <f>IF(AND(EI$74&gt;=FC76,EI$74&lt;=FD76),1,"")</f>
        <v/>
      </c>
      <c r="EJ76" s="108" t="str">
        <f>IF(AND(EJ$74&gt;=FC76,EJ$74&lt;=FD76),1,"")</f>
        <v/>
      </c>
      <c r="EK76" s="108" t="str">
        <f>IF(AND(EK$74&gt;=FC76,EK$74&lt;=FD76),1,"")</f>
        <v/>
      </c>
      <c r="EL76" s="108" t="str">
        <f>IF(AND(EL$74&gt;=FC76,EL$74&lt;=FD76),1,"")</f>
        <v/>
      </c>
      <c r="EM76" s="108" t="str">
        <f>IF(AND(EM$74&gt;=FC76,EM$74&lt;=FD76),1,"")</f>
        <v/>
      </c>
      <c r="EN76" s="108" t="str">
        <f>IF(AND(EN$74&gt;=FC76,EN$74&lt;=FD76),1,"")</f>
        <v/>
      </c>
      <c r="EO76" s="108" t="str">
        <f>IF(AND(EO$74&gt;=FC76,EO$74&lt;=FD76),1,"")</f>
        <v/>
      </c>
      <c r="EP76" s="108" t="str">
        <f>IF(AND(EP$74&gt;=FC76,EP$74&lt;=FD76),1,"")</f>
        <v/>
      </c>
      <c r="EQ76" s="108" t="str">
        <f>IF(AND(EQ$74&gt;=FC76,EQ$74&lt;=FD76),1,"")</f>
        <v/>
      </c>
      <c r="ER76" s="108" t="str">
        <f>IF(AND(ER$74&gt;=FC76,ER$74&lt;=FD76),1,"")</f>
        <v/>
      </c>
      <c r="ES76" s="108" t="str">
        <f>IF(AND(ES$74&gt;=FC76,ES$74&lt;=FD76),1,"")</f>
        <v/>
      </c>
      <c r="ET76" s="108" t="str">
        <f>IF(AND(ET$74&gt;=FC76,ET$74&lt;=FD76),1,"")</f>
        <v/>
      </c>
      <c r="EU76" s="108" t="str">
        <f>IF(AND(EU$74&gt;=FC76,EU$74&lt;=FD76),1,"")</f>
        <v/>
      </c>
      <c r="EV76" s="108" t="str">
        <f>IF(AND(EV$74&gt;=FC76,EV$74&lt;=FD76),1,"")</f>
        <v/>
      </c>
      <c r="EW76" s="108" t="str">
        <f>IF(AND(EW$74&gt;=FC76,EW$74&lt;=FD76),1,"")</f>
        <v/>
      </c>
      <c r="EX76" s="108" t="str">
        <f>IF(AND(EX$74&gt;=FC76,EX$74&lt;=FD76),1,"")</f>
        <v/>
      </c>
      <c r="EY76" s="108" t="str">
        <f>IF(AND(EY$74&gt;=FC76,EY$74&lt;=FD76),1,"")</f>
        <v/>
      </c>
      <c r="EZ76" s="108" t="str">
        <f>IF(AND(EZ$74&gt;=FC76,EZ$74&lt;=FD76),1,"")</f>
        <v/>
      </c>
      <c r="FA76" s="108" t="str">
        <f>IF(AND(FA$74&gt;=FC76,FA$74&lt;=FD76),1,"")</f>
        <v/>
      </c>
      <c r="FB76" s="108" t="str">
        <f>IF(AND(FB$74&gt;=FC76,FB$74&lt;=FD76),1,"")</f>
        <v/>
      </c>
      <c r="FC76">
        <f>'06_Presupuesto'!F343-'02_Rendimientos'!$B$79+1</f>
        <v>1</v>
      </c>
      <c r="FD76">
        <f>'06_Presupuesto'!G343-'02_Rendimientos'!$B$79+1</f>
        <v>6</v>
      </c>
      <c r="FE76" s="98">
        <f>'06_Presupuesto'!E343</f>
        <v>1.1103669498396137E-2</v>
      </c>
    </row>
    <row r="77" spans="2:161" ht="22.05" customHeight="1">
      <c r="B77" s="109" t="str">
        <f>'03_CPM_Obra_Gruesa'!B146</f>
        <v>1.2</v>
      </c>
      <c r="C77" s="109" t="str">
        <f>'02_Rendimientos'!C7</f>
        <v>Replanteo y nivelación del área de trabajo</v>
      </c>
      <c r="D77" s="109" t="str">
        <f>'02_Rendimientos'!E7</f>
        <v>m2</v>
      </c>
      <c r="E77" s="110">
        <f>'02_Rendimientos'!D7</f>
        <v>180</v>
      </c>
      <c r="F77" s="110">
        <f>IFERROR(G77/E77,0)</f>
        <v>6482.4375</v>
      </c>
      <c r="G77" s="110">
        <f>'06_Presupuesto'!D344*(1+'02_Rendimientos'!B82)</f>
        <v>1166838.75</v>
      </c>
      <c r="H77" s="109">
        <f>'02_Rendimientos'!K7</f>
        <v>5</v>
      </c>
      <c r="I77" s="111" t="str">
        <f>IF(AND(I$74&gt;=FC77,I$74&lt;=FD77),1,"")</f>
        <v/>
      </c>
      <c r="J77" s="111" t="str">
        <f>IF(AND(J$74&gt;=FC77,J$74&lt;=FD77),1,"")</f>
        <v/>
      </c>
      <c r="K77" s="111" t="str">
        <f>IF(AND(K$74&gt;=FC77,K$74&lt;=FD77),1,"")</f>
        <v/>
      </c>
      <c r="L77" s="111" t="str">
        <f>IF(AND(L$74&gt;=FC77,L$74&lt;=FD77),1,"")</f>
        <v/>
      </c>
      <c r="M77" s="111" t="str">
        <f>IF(AND(M$74&gt;=FC77,M$74&lt;=FD77),1,"")</f>
        <v/>
      </c>
      <c r="N77" s="111" t="str">
        <f>IF(AND(N$74&gt;=FC77,N$74&lt;=FD77),1,"")</f>
        <v/>
      </c>
      <c r="O77" s="111">
        <f>IF(AND(O$74&gt;=FC77,O$74&lt;=FD77),1,"")</f>
        <v>1</v>
      </c>
      <c r="P77" s="111">
        <f>IF(AND(P$74&gt;=FC77,P$74&lt;=FD77),1,"")</f>
        <v>1</v>
      </c>
      <c r="Q77" s="111">
        <f>IF(AND(Q$74&gt;=FC77,Q$74&lt;=FD77),1,"")</f>
        <v>1</v>
      </c>
      <c r="R77" s="111">
        <f>IF(AND(R$74&gt;=FC77,R$74&lt;=FD77),1,"")</f>
        <v>1</v>
      </c>
      <c r="S77" s="111">
        <f>IF(AND(S$74&gt;=FC77,S$74&lt;=FD77),1,"")</f>
        <v>1</v>
      </c>
      <c r="T77" s="111" t="str">
        <f>IF(AND(T$74&gt;=FC77,T$74&lt;=FD77),1,"")</f>
        <v/>
      </c>
      <c r="U77" s="111" t="str">
        <f>IF(AND(U$74&gt;=FC77,U$74&lt;=FD77),1,"")</f>
        <v/>
      </c>
      <c r="V77" s="111" t="str">
        <f>IF(AND(V$74&gt;=FC77,V$74&lt;=FD77),1,"")</f>
        <v/>
      </c>
      <c r="W77" s="111" t="str">
        <f>IF(AND(W$74&gt;=FC77,W$74&lt;=FD77),1,"")</f>
        <v/>
      </c>
      <c r="X77" s="111" t="str">
        <f>IF(AND(X$74&gt;=FC77,X$74&lt;=FD77),1,"")</f>
        <v/>
      </c>
      <c r="Y77" s="111" t="str">
        <f>IF(AND(Y$74&gt;=FC77,Y$74&lt;=FD77),1,"")</f>
        <v/>
      </c>
      <c r="Z77" s="111" t="str">
        <f>IF(AND(Z$74&gt;=FC77,Z$74&lt;=FD77),1,"")</f>
        <v/>
      </c>
      <c r="AA77" s="111" t="str">
        <f>IF(AND(AA$74&gt;=FC77,AA$74&lt;=FD77),1,"")</f>
        <v/>
      </c>
      <c r="AB77" s="111" t="str">
        <f>IF(AND(AB$74&gt;=FC77,AB$74&lt;=FD77),1,"")</f>
        <v/>
      </c>
      <c r="AC77" s="111" t="str">
        <f>IF(AND(AC$74&gt;=FC77,AC$74&lt;=FD77),1,"")</f>
        <v/>
      </c>
      <c r="AD77" s="111" t="str">
        <f>IF(AND(AD$74&gt;=FC77,AD$74&lt;=FD77),1,"")</f>
        <v/>
      </c>
      <c r="AE77" s="111" t="str">
        <f>IF(AND(AE$74&gt;=FC77,AE$74&lt;=FD77),1,"")</f>
        <v/>
      </c>
      <c r="AF77" s="111" t="str">
        <f>IF(AND(AF$74&gt;=FC77,AF$74&lt;=FD77),1,"")</f>
        <v/>
      </c>
      <c r="AG77" s="111" t="str">
        <f>IF(AND(AG$74&gt;=FC77,AG$74&lt;=FD77),1,"")</f>
        <v/>
      </c>
      <c r="AH77" s="111" t="str">
        <f>IF(AND(AH$74&gt;=FC77,AH$74&lt;=FD77),1,"")</f>
        <v/>
      </c>
      <c r="AI77" s="111" t="str">
        <f>IF(AND(AI$74&gt;=FC77,AI$74&lt;=FD77),1,"")</f>
        <v/>
      </c>
      <c r="AJ77" s="111" t="str">
        <f>IF(AND(AJ$74&gt;=FC77,AJ$74&lt;=FD77),1,"")</f>
        <v/>
      </c>
      <c r="AK77" s="111" t="str">
        <f>IF(AND(AK$74&gt;=FC77,AK$74&lt;=FD77),1,"")</f>
        <v/>
      </c>
      <c r="AL77" s="111" t="str">
        <f>IF(AND(AL$74&gt;=FC77,AL$74&lt;=FD77),1,"")</f>
        <v/>
      </c>
      <c r="AM77" s="111" t="str">
        <f>IF(AND(AM$74&gt;=FC77,AM$74&lt;=FD77),1,"")</f>
        <v/>
      </c>
      <c r="AN77" s="111" t="str">
        <f>IF(AND(AN$74&gt;=FC77,AN$74&lt;=FD77),1,"")</f>
        <v/>
      </c>
      <c r="AO77" s="111" t="str">
        <f>IF(AND(AO$74&gt;=FC77,AO$74&lt;=FD77),1,"")</f>
        <v/>
      </c>
      <c r="AP77" s="111" t="str">
        <f>IF(AND(AP$74&gt;=FC77,AP$74&lt;=FD77),1,"")</f>
        <v/>
      </c>
      <c r="AQ77" s="111" t="str">
        <f>IF(AND(AQ$74&gt;=FC77,AQ$74&lt;=FD77),1,"")</f>
        <v/>
      </c>
      <c r="AR77" s="111" t="str">
        <f>IF(AND(AR$74&gt;=FC77,AR$74&lt;=FD77),1,"")</f>
        <v/>
      </c>
      <c r="AS77" s="111" t="str">
        <f>IF(AND(AS$74&gt;=FC77,AS$74&lt;=FD77),1,"")</f>
        <v/>
      </c>
      <c r="AT77" s="111" t="str">
        <f>IF(AND(AT$74&gt;=FC77,AT$74&lt;=FD77),1,"")</f>
        <v/>
      </c>
      <c r="AU77" s="111" t="str">
        <f>IF(AND(AU$74&gt;=FC77,AU$74&lt;=FD77),1,"")</f>
        <v/>
      </c>
      <c r="AV77" s="111" t="str">
        <f>IF(AND(AV$74&gt;=FC77,AV$74&lt;=FD77),1,"")</f>
        <v/>
      </c>
      <c r="AW77" s="111" t="str">
        <f>IF(AND(AW$74&gt;=FC77,AW$74&lt;=FD77),1,"")</f>
        <v/>
      </c>
      <c r="AX77" s="111" t="str">
        <f>IF(AND(AX$74&gt;=FC77,AX$74&lt;=FD77),1,"")</f>
        <v/>
      </c>
      <c r="AY77" s="111" t="str">
        <f>IF(AND(AY$74&gt;=FC77,AY$74&lt;=FD77),1,"")</f>
        <v/>
      </c>
      <c r="AZ77" s="111" t="str">
        <f>IF(AND(AZ$74&gt;=FC77,AZ$74&lt;=FD77),1,"")</f>
        <v/>
      </c>
      <c r="BA77" s="111" t="str">
        <f>IF(AND(BA$74&gt;=FC77,BA$74&lt;=FD77),1,"")</f>
        <v/>
      </c>
      <c r="BB77" s="111" t="str">
        <f>IF(AND(BB$74&gt;=FC77,BB$74&lt;=FD77),1,"")</f>
        <v/>
      </c>
      <c r="BC77" s="111" t="str">
        <f>IF(AND(BC$74&gt;=FC77,BC$74&lt;=FD77),1,"")</f>
        <v/>
      </c>
      <c r="BD77" s="111" t="str">
        <f>IF(AND(BD$74&gt;=FC77,BD$74&lt;=FD77),1,"")</f>
        <v/>
      </c>
      <c r="BE77" s="111" t="str">
        <f>IF(AND(BE$74&gt;=FC77,BE$74&lt;=FD77),1,"")</f>
        <v/>
      </c>
      <c r="BF77" s="111" t="str">
        <f>IF(AND(BF$74&gt;=FC77,BF$74&lt;=FD77),1,"")</f>
        <v/>
      </c>
      <c r="BG77" s="111" t="str">
        <f>IF(AND(BG$74&gt;=FC77,BG$74&lt;=FD77),1,"")</f>
        <v/>
      </c>
      <c r="BH77" s="111" t="str">
        <f>IF(AND(BH$74&gt;=FC77,BH$74&lt;=FD77),1,"")</f>
        <v/>
      </c>
      <c r="BI77" s="111" t="str">
        <f>IF(AND(BI$74&gt;=FC77,BI$74&lt;=FD77),1,"")</f>
        <v/>
      </c>
      <c r="BJ77" s="111" t="str">
        <f>IF(AND(BJ$74&gt;=FC77,BJ$74&lt;=FD77),1,"")</f>
        <v/>
      </c>
      <c r="BK77" s="111" t="str">
        <f>IF(AND(BK$74&gt;=FC77,BK$74&lt;=FD77),1,"")</f>
        <v/>
      </c>
      <c r="BL77" s="111" t="str">
        <f>IF(AND(BL$74&gt;=FC77,BL$74&lt;=FD77),1,"")</f>
        <v/>
      </c>
      <c r="BM77" s="111" t="str">
        <f>IF(AND(BM$74&gt;=FC77,BM$74&lt;=FD77),1,"")</f>
        <v/>
      </c>
      <c r="BN77" s="111" t="str">
        <f>IF(AND(BN$74&gt;=FC77,BN$74&lt;=FD77),1,"")</f>
        <v/>
      </c>
      <c r="BO77" s="111" t="str">
        <f>IF(AND(BO$74&gt;=FC77,BO$74&lt;=FD77),1,"")</f>
        <v/>
      </c>
      <c r="BP77" s="111" t="str">
        <f>IF(AND(BP$74&gt;=FC77,BP$74&lt;=FD77),1,"")</f>
        <v/>
      </c>
      <c r="BQ77" s="111" t="str">
        <f>IF(AND(BQ$74&gt;=FC77,BQ$74&lt;=FD77),1,"")</f>
        <v/>
      </c>
      <c r="BR77" s="111" t="str">
        <f>IF(AND(BR$74&gt;=FC77,BR$74&lt;=FD77),1,"")</f>
        <v/>
      </c>
      <c r="BS77" s="111" t="str">
        <f>IF(AND(BS$74&gt;=FC77,BS$74&lt;=FD77),1,"")</f>
        <v/>
      </c>
      <c r="BT77" s="111" t="str">
        <f>IF(AND(BT$74&gt;=FC77,BT$74&lt;=FD77),1,"")</f>
        <v/>
      </c>
      <c r="BU77" s="111" t="str">
        <f>IF(AND(BU$74&gt;=FC77,BU$74&lt;=FD77),1,"")</f>
        <v/>
      </c>
      <c r="BV77" s="111" t="str">
        <f>IF(AND(BV$74&gt;=FC77,BV$74&lt;=FD77),1,"")</f>
        <v/>
      </c>
      <c r="BW77" s="111" t="str">
        <f>IF(AND(BW$74&gt;=FC77,BW$74&lt;=FD77),1,"")</f>
        <v/>
      </c>
      <c r="BX77" s="111" t="str">
        <f>IF(AND(BX$74&gt;=FC77,BX$74&lt;=FD77),1,"")</f>
        <v/>
      </c>
      <c r="BY77" s="111" t="str">
        <f>IF(AND(BY$74&gt;=FC77,BY$74&lt;=FD77),1,"")</f>
        <v/>
      </c>
      <c r="BZ77" s="111" t="str">
        <f>IF(AND(BZ$74&gt;=FC77,BZ$74&lt;=FD77),1,"")</f>
        <v/>
      </c>
      <c r="CA77" s="111" t="str">
        <f>IF(AND(CA$74&gt;=FC77,CA$74&lt;=FD77),1,"")</f>
        <v/>
      </c>
      <c r="CB77" s="111" t="str">
        <f>IF(AND(CB$74&gt;=FC77,CB$74&lt;=FD77),1,"")</f>
        <v/>
      </c>
      <c r="CC77" s="111" t="str">
        <f>IF(AND(CC$74&gt;=FC77,CC$74&lt;=FD77),1,"")</f>
        <v/>
      </c>
      <c r="CD77" s="111" t="str">
        <f>IF(AND(CD$74&gt;=FC77,CD$74&lt;=FD77),1,"")</f>
        <v/>
      </c>
      <c r="CE77" s="111" t="str">
        <f>IF(AND(CE$74&gt;=FC77,CE$74&lt;=FD77),1,"")</f>
        <v/>
      </c>
      <c r="CF77" s="111" t="str">
        <f>IF(AND(CF$74&gt;=FC77,CF$74&lt;=FD77),1,"")</f>
        <v/>
      </c>
      <c r="CG77" s="111" t="str">
        <f>IF(AND(CG$74&gt;=FC77,CG$74&lt;=FD77),1,"")</f>
        <v/>
      </c>
      <c r="CH77" s="111" t="str">
        <f>IF(AND(CH$74&gt;=FC77,CH$74&lt;=FD77),1,"")</f>
        <v/>
      </c>
      <c r="CI77" s="111" t="str">
        <f>IF(AND(CI$74&gt;=FC77,CI$74&lt;=FD77),1,"")</f>
        <v/>
      </c>
      <c r="CJ77" s="111" t="str">
        <f>IF(AND(CJ$74&gt;=FC77,CJ$74&lt;=FD77),1,"")</f>
        <v/>
      </c>
      <c r="CK77" s="111" t="str">
        <f>IF(AND(CK$74&gt;=FC77,CK$74&lt;=FD77),1,"")</f>
        <v/>
      </c>
      <c r="CL77" s="111" t="str">
        <f>IF(AND(CL$74&gt;=FC77,CL$74&lt;=FD77),1,"")</f>
        <v/>
      </c>
      <c r="CM77" s="111" t="str">
        <f>IF(AND(CM$74&gt;=FC77,CM$74&lt;=FD77),1,"")</f>
        <v/>
      </c>
      <c r="CN77" s="111" t="str">
        <f>IF(AND(CN$74&gt;=FC77,CN$74&lt;=FD77),1,"")</f>
        <v/>
      </c>
      <c r="CO77" s="111" t="str">
        <f>IF(AND(CO$74&gt;=FC77,CO$74&lt;=FD77),1,"")</f>
        <v/>
      </c>
      <c r="CP77" s="111" t="str">
        <f>IF(AND(CP$74&gt;=FC77,CP$74&lt;=FD77),1,"")</f>
        <v/>
      </c>
      <c r="CQ77" s="111" t="str">
        <f>IF(AND(CQ$74&gt;=FC77,CQ$74&lt;=FD77),1,"")</f>
        <v/>
      </c>
      <c r="CR77" s="111" t="str">
        <f>IF(AND(CR$74&gt;=FC77,CR$74&lt;=FD77),1,"")</f>
        <v/>
      </c>
      <c r="CS77" s="111" t="str">
        <f>IF(AND(CS$74&gt;=FC77,CS$74&lt;=FD77),1,"")</f>
        <v/>
      </c>
      <c r="CT77" s="111" t="str">
        <f>IF(AND(CT$74&gt;=FC77,CT$74&lt;=FD77),1,"")</f>
        <v/>
      </c>
      <c r="CU77" s="111" t="str">
        <f>IF(AND(CU$74&gt;=FC77,CU$74&lt;=FD77),1,"")</f>
        <v/>
      </c>
      <c r="CV77" s="111" t="str">
        <f>IF(AND(CV$74&gt;=FC77,CV$74&lt;=FD77),1,"")</f>
        <v/>
      </c>
      <c r="CW77" s="111" t="str">
        <f>IF(AND(CW$74&gt;=FC77,CW$74&lt;=FD77),1,"")</f>
        <v/>
      </c>
      <c r="CX77" s="111" t="str">
        <f>IF(AND(CX$74&gt;=FC77,CX$74&lt;=FD77),1,"")</f>
        <v/>
      </c>
      <c r="CY77" s="111" t="str">
        <f>IF(AND(CY$74&gt;=FC77,CY$74&lt;=FD77),1,"")</f>
        <v/>
      </c>
      <c r="CZ77" s="111" t="str">
        <f>IF(AND(CZ$74&gt;=FC77,CZ$74&lt;=FD77),1,"")</f>
        <v/>
      </c>
      <c r="DA77" s="111" t="str">
        <f>IF(AND(DA$74&gt;=FC77,DA$74&lt;=FD77),1,"")</f>
        <v/>
      </c>
      <c r="DB77" s="111" t="str">
        <f>IF(AND(DB$74&gt;=FC77,DB$74&lt;=FD77),1,"")</f>
        <v/>
      </c>
      <c r="DC77" s="111" t="str">
        <f>IF(AND(DC$74&gt;=FC77,DC$74&lt;=FD77),1,"")</f>
        <v/>
      </c>
      <c r="DD77" s="111" t="str">
        <f>IF(AND(DD$74&gt;=FC77,DD$74&lt;=FD77),1,"")</f>
        <v/>
      </c>
      <c r="DE77" s="111" t="str">
        <f>IF(AND(DE$74&gt;=FC77,DE$74&lt;=FD77),1,"")</f>
        <v/>
      </c>
      <c r="DF77" s="111" t="str">
        <f>IF(AND(DF$74&gt;=FC77,DF$74&lt;=FD77),1,"")</f>
        <v/>
      </c>
      <c r="DG77" s="111" t="str">
        <f>IF(AND(DG$74&gt;=FC77,DG$74&lt;=FD77),1,"")</f>
        <v/>
      </c>
      <c r="DH77" s="111" t="str">
        <f>IF(AND(DH$74&gt;=FC77,DH$74&lt;=FD77),1,"")</f>
        <v/>
      </c>
      <c r="DI77" s="111" t="str">
        <f>IF(AND(DI$74&gt;=FC77,DI$74&lt;=FD77),1,"")</f>
        <v/>
      </c>
      <c r="DJ77" s="111" t="str">
        <f>IF(AND(DJ$74&gt;=FC77,DJ$74&lt;=FD77),1,"")</f>
        <v/>
      </c>
      <c r="DK77" s="111" t="str">
        <f>IF(AND(DK$74&gt;=FC77,DK$74&lt;=FD77),1,"")</f>
        <v/>
      </c>
      <c r="DL77" s="111" t="str">
        <f>IF(AND(DL$74&gt;=FC77,DL$74&lt;=FD77),1,"")</f>
        <v/>
      </c>
      <c r="DM77" s="111" t="str">
        <f>IF(AND(DM$74&gt;=FC77,DM$74&lt;=FD77),1,"")</f>
        <v/>
      </c>
      <c r="DN77" s="111" t="str">
        <f>IF(AND(DN$74&gt;=FC77,DN$74&lt;=FD77),1,"")</f>
        <v/>
      </c>
      <c r="DO77" s="111" t="str">
        <f>IF(AND(DO$74&gt;=FC77,DO$74&lt;=FD77),1,"")</f>
        <v/>
      </c>
      <c r="DP77" s="111" t="str">
        <f>IF(AND(DP$74&gt;=FC77,DP$74&lt;=FD77),1,"")</f>
        <v/>
      </c>
      <c r="DQ77" s="111" t="str">
        <f>IF(AND(DQ$74&gt;=FC77,DQ$74&lt;=FD77),1,"")</f>
        <v/>
      </c>
      <c r="DR77" s="111" t="str">
        <f>IF(AND(DR$74&gt;=FC77,DR$74&lt;=FD77),1,"")</f>
        <v/>
      </c>
      <c r="DS77" s="111" t="str">
        <f>IF(AND(DS$74&gt;=FC77,DS$74&lt;=FD77),1,"")</f>
        <v/>
      </c>
      <c r="DT77" s="111" t="str">
        <f>IF(AND(DT$74&gt;=FC77,DT$74&lt;=FD77),1,"")</f>
        <v/>
      </c>
      <c r="DU77" s="111" t="str">
        <f>IF(AND(DU$74&gt;=FC77,DU$74&lt;=FD77),1,"")</f>
        <v/>
      </c>
      <c r="DV77" s="111" t="str">
        <f>IF(AND(DV$74&gt;=FC77,DV$74&lt;=FD77),1,"")</f>
        <v/>
      </c>
      <c r="DW77" s="111" t="str">
        <f>IF(AND(DW$74&gt;=FC77,DW$74&lt;=FD77),1,"")</f>
        <v/>
      </c>
      <c r="DX77" s="111" t="str">
        <f>IF(AND(DX$74&gt;=FC77,DX$74&lt;=FD77),1,"")</f>
        <v/>
      </c>
      <c r="DY77" s="111" t="str">
        <f>IF(AND(DY$74&gt;=FC77,DY$74&lt;=FD77),1,"")</f>
        <v/>
      </c>
      <c r="DZ77" s="111" t="str">
        <f>IF(AND(DZ$74&gt;=FC77,DZ$74&lt;=FD77),1,"")</f>
        <v/>
      </c>
      <c r="EA77" s="111" t="str">
        <f>IF(AND(EA$74&gt;=FC77,EA$74&lt;=FD77),1,"")</f>
        <v/>
      </c>
      <c r="EB77" s="111" t="str">
        <f>IF(AND(EB$74&gt;=FC77,EB$74&lt;=FD77),1,"")</f>
        <v/>
      </c>
      <c r="EC77" s="111" t="str">
        <f>IF(AND(EC$74&gt;=FC77,EC$74&lt;=FD77),1,"")</f>
        <v/>
      </c>
      <c r="ED77" s="111" t="str">
        <f>IF(AND(ED$74&gt;=FC77,ED$74&lt;=FD77),1,"")</f>
        <v/>
      </c>
      <c r="EE77" s="111" t="str">
        <f>IF(AND(EE$74&gt;=FC77,EE$74&lt;=FD77),1,"")</f>
        <v/>
      </c>
      <c r="EF77" s="111" t="str">
        <f>IF(AND(EF$74&gt;=FC77,EF$74&lt;=FD77),1,"")</f>
        <v/>
      </c>
      <c r="EG77" s="111" t="str">
        <f>IF(AND(EG$74&gt;=FC77,EG$74&lt;=FD77),1,"")</f>
        <v/>
      </c>
      <c r="EH77" s="111" t="str">
        <f>IF(AND(EH$74&gt;=FC77,EH$74&lt;=FD77),1,"")</f>
        <v/>
      </c>
      <c r="EI77" s="111" t="str">
        <f>IF(AND(EI$74&gt;=FC77,EI$74&lt;=FD77),1,"")</f>
        <v/>
      </c>
      <c r="EJ77" s="111" t="str">
        <f>IF(AND(EJ$74&gt;=FC77,EJ$74&lt;=FD77),1,"")</f>
        <v/>
      </c>
      <c r="EK77" s="111" t="str">
        <f>IF(AND(EK$74&gt;=FC77,EK$74&lt;=FD77),1,"")</f>
        <v/>
      </c>
      <c r="EL77" s="111" t="str">
        <f>IF(AND(EL$74&gt;=FC77,EL$74&lt;=FD77),1,"")</f>
        <v/>
      </c>
      <c r="EM77" s="111" t="str">
        <f>IF(AND(EM$74&gt;=FC77,EM$74&lt;=FD77),1,"")</f>
        <v/>
      </c>
      <c r="EN77" s="111" t="str">
        <f>IF(AND(EN$74&gt;=FC77,EN$74&lt;=FD77),1,"")</f>
        <v/>
      </c>
      <c r="EO77" s="111" t="str">
        <f>IF(AND(EO$74&gt;=FC77,EO$74&lt;=FD77),1,"")</f>
        <v/>
      </c>
      <c r="EP77" s="111" t="str">
        <f>IF(AND(EP$74&gt;=FC77,EP$74&lt;=FD77),1,"")</f>
        <v/>
      </c>
      <c r="EQ77" s="111" t="str">
        <f>IF(AND(EQ$74&gt;=FC77,EQ$74&lt;=FD77),1,"")</f>
        <v/>
      </c>
      <c r="ER77" s="111" t="str">
        <f>IF(AND(ER$74&gt;=FC77,ER$74&lt;=FD77),1,"")</f>
        <v/>
      </c>
      <c r="ES77" s="111" t="str">
        <f>IF(AND(ES$74&gt;=FC77,ES$74&lt;=FD77),1,"")</f>
        <v/>
      </c>
      <c r="ET77" s="111" t="str">
        <f>IF(AND(ET$74&gt;=FC77,ET$74&lt;=FD77),1,"")</f>
        <v/>
      </c>
      <c r="EU77" s="111" t="str">
        <f>IF(AND(EU$74&gt;=FC77,EU$74&lt;=FD77),1,"")</f>
        <v/>
      </c>
      <c r="EV77" s="111" t="str">
        <f>IF(AND(EV$74&gt;=FC77,EV$74&lt;=FD77),1,"")</f>
        <v/>
      </c>
      <c r="EW77" s="111" t="str">
        <f>IF(AND(EW$74&gt;=FC77,EW$74&lt;=FD77),1,"")</f>
        <v/>
      </c>
      <c r="EX77" s="111" t="str">
        <f>IF(AND(EX$74&gt;=FC77,EX$74&lt;=FD77),1,"")</f>
        <v/>
      </c>
      <c r="EY77" s="111" t="str">
        <f>IF(AND(EY$74&gt;=FC77,EY$74&lt;=FD77),1,"")</f>
        <v/>
      </c>
      <c r="EZ77" s="111" t="str">
        <f>IF(AND(EZ$74&gt;=FC77,EZ$74&lt;=FD77),1,"")</f>
        <v/>
      </c>
      <c r="FA77" s="111" t="str">
        <f>IF(AND(FA$74&gt;=FC77,FA$74&lt;=FD77),1,"")</f>
        <v/>
      </c>
      <c r="FB77" s="111" t="str">
        <f>IF(AND(FB$74&gt;=FC77,FB$74&lt;=FD77),1,"")</f>
        <v/>
      </c>
      <c r="FC77">
        <f>'06_Presupuesto'!F344-'02_Rendimientos'!$B$79+1</f>
        <v>7</v>
      </c>
      <c r="FD77">
        <f>'06_Presupuesto'!G344-'02_Rendimientos'!$B$79+1</f>
        <v>11</v>
      </c>
      <c r="FE77" s="98">
        <f>'06_Presupuesto'!E344</f>
        <v>1.1103669498396137E-2</v>
      </c>
    </row>
    <row r="78" spans="2:161" ht="22.05" customHeight="1">
      <c r="B78" t="str">
        <f>'03_CPM_Obra_Gruesa'!B147</f>
        <v>1.3</v>
      </c>
      <c r="C78" t="str">
        <f>'02_Rendimientos'!C8</f>
        <v>Servicios provisorios y habilitación de instalaciones</v>
      </c>
      <c r="D78" t="str">
        <f>'02_Rendimientos'!E8</f>
        <v>lote</v>
      </c>
      <c r="E78" s="90">
        <f>'02_Rendimientos'!D8</f>
        <v>1</v>
      </c>
      <c r="F78" s="90">
        <f>IFERROR(G78/E78,0)</f>
        <v>0</v>
      </c>
      <c r="G78" s="90">
        <f>'06_Presupuesto'!D345*(1+'02_Rendimientos'!B82)</f>
        <v>0</v>
      </c>
      <c r="H78">
        <f>'02_Rendimientos'!K8</f>
        <v>10</v>
      </c>
      <c r="I78" s="108" t="str">
        <f>IF(AND(I$74&gt;=FC78,I$74&lt;=FD78),1,"")</f>
        <v/>
      </c>
      <c r="J78" s="108" t="str">
        <f>IF(AND(J$74&gt;=FC78,J$74&lt;=FD78),1,"")</f>
        <v/>
      </c>
      <c r="K78" s="108" t="str">
        <f>IF(AND(K$74&gt;=FC78,K$74&lt;=FD78),1,"")</f>
        <v/>
      </c>
      <c r="L78" s="108" t="str">
        <f>IF(AND(L$74&gt;=FC78,L$74&lt;=FD78),1,"")</f>
        <v/>
      </c>
      <c r="M78" s="108" t="str">
        <f>IF(AND(M$74&gt;=FC78,M$74&lt;=FD78),1,"")</f>
        <v/>
      </c>
      <c r="N78" s="108" t="str">
        <f>IF(AND(N$74&gt;=FC78,N$74&lt;=FD78),1,"")</f>
        <v/>
      </c>
      <c r="O78" s="108">
        <f>IF(AND(O$74&gt;=FC78,O$74&lt;=FD78),1,"")</f>
        <v>1</v>
      </c>
      <c r="P78" s="108">
        <f>IF(AND(P$74&gt;=FC78,P$74&lt;=FD78),1,"")</f>
        <v>1</v>
      </c>
      <c r="Q78" s="108">
        <f>IF(AND(Q$74&gt;=FC78,Q$74&lt;=FD78),1,"")</f>
        <v>1</v>
      </c>
      <c r="R78" s="108">
        <f>IF(AND(R$74&gt;=FC78,R$74&lt;=FD78),1,"")</f>
        <v>1</v>
      </c>
      <c r="S78" s="108">
        <f>IF(AND(S$74&gt;=FC78,S$74&lt;=FD78),1,"")</f>
        <v>1</v>
      </c>
      <c r="T78" s="108">
        <f>IF(AND(T$74&gt;=FC78,T$74&lt;=FD78),1,"")</f>
        <v>1</v>
      </c>
      <c r="U78" s="108">
        <f>IF(AND(U$74&gt;=FC78,U$74&lt;=FD78),1,"")</f>
        <v>1</v>
      </c>
      <c r="V78" s="108">
        <f>IF(AND(V$74&gt;=FC78,V$74&lt;=FD78),1,"")</f>
        <v>1</v>
      </c>
      <c r="W78" s="108">
        <f>IF(AND(W$74&gt;=FC78,W$74&lt;=FD78),1,"")</f>
        <v>1</v>
      </c>
      <c r="X78" s="108">
        <f>IF(AND(X$74&gt;=FC78,X$74&lt;=FD78),1,"")</f>
        <v>1</v>
      </c>
      <c r="Y78" s="108" t="str">
        <f>IF(AND(Y$74&gt;=FC78,Y$74&lt;=FD78),1,"")</f>
        <v/>
      </c>
      <c r="Z78" s="108" t="str">
        <f>IF(AND(Z$74&gt;=FC78,Z$74&lt;=FD78),1,"")</f>
        <v/>
      </c>
      <c r="AA78" s="108" t="str">
        <f>IF(AND(AA$74&gt;=FC78,AA$74&lt;=FD78),1,"")</f>
        <v/>
      </c>
      <c r="AB78" s="108" t="str">
        <f>IF(AND(AB$74&gt;=FC78,AB$74&lt;=FD78),1,"")</f>
        <v/>
      </c>
      <c r="AC78" s="108" t="str">
        <f>IF(AND(AC$74&gt;=FC78,AC$74&lt;=FD78),1,"")</f>
        <v/>
      </c>
      <c r="AD78" s="108" t="str">
        <f>IF(AND(AD$74&gt;=FC78,AD$74&lt;=FD78),1,"")</f>
        <v/>
      </c>
      <c r="AE78" s="108" t="str">
        <f>IF(AND(AE$74&gt;=FC78,AE$74&lt;=FD78),1,"")</f>
        <v/>
      </c>
      <c r="AF78" s="108" t="str">
        <f>IF(AND(AF$74&gt;=FC78,AF$74&lt;=FD78),1,"")</f>
        <v/>
      </c>
      <c r="AG78" s="108" t="str">
        <f>IF(AND(AG$74&gt;=FC78,AG$74&lt;=FD78),1,"")</f>
        <v/>
      </c>
      <c r="AH78" s="108" t="str">
        <f>IF(AND(AH$74&gt;=FC78,AH$74&lt;=FD78),1,"")</f>
        <v/>
      </c>
      <c r="AI78" s="108" t="str">
        <f>IF(AND(AI$74&gt;=FC78,AI$74&lt;=FD78),1,"")</f>
        <v/>
      </c>
      <c r="AJ78" s="108" t="str">
        <f>IF(AND(AJ$74&gt;=FC78,AJ$74&lt;=FD78),1,"")</f>
        <v/>
      </c>
      <c r="AK78" s="108" t="str">
        <f>IF(AND(AK$74&gt;=FC78,AK$74&lt;=FD78),1,"")</f>
        <v/>
      </c>
      <c r="AL78" s="108" t="str">
        <f>IF(AND(AL$74&gt;=FC78,AL$74&lt;=FD78),1,"")</f>
        <v/>
      </c>
      <c r="AM78" s="108" t="str">
        <f>IF(AND(AM$74&gt;=FC78,AM$74&lt;=FD78),1,"")</f>
        <v/>
      </c>
      <c r="AN78" s="108" t="str">
        <f>IF(AND(AN$74&gt;=FC78,AN$74&lt;=FD78),1,"")</f>
        <v/>
      </c>
      <c r="AO78" s="108" t="str">
        <f>IF(AND(AO$74&gt;=FC78,AO$74&lt;=FD78),1,"")</f>
        <v/>
      </c>
      <c r="AP78" s="108" t="str">
        <f>IF(AND(AP$74&gt;=FC78,AP$74&lt;=FD78),1,"")</f>
        <v/>
      </c>
      <c r="AQ78" s="108" t="str">
        <f>IF(AND(AQ$74&gt;=FC78,AQ$74&lt;=FD78),1,"")</f>
        <v/>
      </c>
      <c r="AR78" s="108" t="str">
        <f>IF(AND(AR$74&gt;=FC78,AR$74&lt;=FD78),1,"")</f>
        <v/>
      </c>
      <c r="AS78" s="108" t="str">
        <f>IF(AND(AS$74&gt;=FC78,AS$74&lt;=FD78),1,"")</f>
        <v/>
      </c>
      <c r="AT78" s="108" t="str">
        <f>IF(AND(AT$74&gt;=FC78,AT$74&lt;=FD78),1,"")</f>
        <v/>
      </c>
      <c r="AU78" s="108" t="str">
        <f>IF(AND(AU$74&gt;=FC78,AU$74&lt;=FD78),1,"")</f>
        <v/>
      </c>
      <c r="AV78" s="108" t="str">
        <f>IF(AND(AV$74&gt;=FC78,AV$74&lt;=FD78),1,"")</f>
        <v/>
      </c>
      <c r="AW78" s="108" t="str">
        <f>IF(AND(AW$74&gt;=FC78,AW$74&lt;=FD78),1,"")</f>
        <v/>
      </c>
      <c r="AX78" s="108" t="str">
        <f>IF(AND(AX$74&gt;=FC78,AX$74&lt;=FD78),1,"")</f>
        <v/>
      </c>
      <c r="AY78" s="108" t="str">
        <f>IF(AND(AY$74&gt;=FC78,AY$74&lt;=FD78),1,"")</f>
        <v/>
      </c>
      <c r="AZ78" s="108" t="str">
        <f>IF(AND(AZ$74&gt;=FC78,AZ$74&lt;=FD78),1,"")</f>
        <v/>
      </c>
      <c r="BA78" s="108" t="str">
        <f>IF(AND(BA$74&gt;=FC78,BA$74&lt;=FD78),1,"")</f>
        <v/>
      </c>
      <c r="BB78" s="108" t="str">
        <f>IF(AND(BB$74&gt;=FC78,BB$74&lt;=FD78),1,"")</f>
        <v/>
      </c>
      <c r="BC78" s="108" t="str">
        <f>IF(AND(BC$74&gt;=FC78,BC$74&lt;=FD78),1,"")</f>
        <v/>
      </c>
      <c r="BD78" s="108" t="str">
        <f>IF(AND(BD$74&gt;=FC78,BD$74&lt;=FD78),1,"")</f>
        <v/>
      </c>
      <c r="BE78" s="108" t="str">
        <f>IF(AND(BE$74&gt;=FC78,BE$74&lt;=FD78),1,"")</f>
        <v/>
      </c>
      <c r="BF78" s="108" t="str">
        <f>IF(AND(BF$74&gt;=FC78,BF$74&lt;=FD78),1,"")</f>
        <v/>
      </c>
      <c r="BG78" s="108" t="str">
        <f>IF(AND(BG$74&gt;=FC78,BG$74&lt;=FD78),1,"")</f>
        <v/>
      </c>
      <c r="BH78" s="108" t="str">
        <f>IF(AND(BH$74&gt;=FC78,BH$74&lt;=FD78),1,"")</f>
        <v/>
      </c>
      <c r="BI78" s="108" t="str">
        <f>IF(AND(BI$74&gt;=FC78,BI$74&lt;=FD78),1,"")</f>
        <v/>
      </c>
      <c r="BJ78" s="108" t="str">
        <f>IF(AND(BJ$74&gt;=FC78,BJ$74&lt;=FD78),1,"")</f>
        <v/>
      </c>
      <c r="BK78" s="108" t="str">
        <f>IF(AND(BK$74&gt;=FC78,BK$74&lt;=FD78),1,"")</f>
        <v/>
      </c>
      <c r="BL78" s="108" t="str">
        <f>IF(AND(BL$74&gt;=FC78,BL$74&lt;=FD78),1,"")</f>
        <v/>
      </c>
      <c r="BM78" s="108" t="str">
        <f>IF(AND(BM$74&gt;=FC78,BM$74&lt;=FD78),1,"")</f>
        <v/>
      </c>
      <c r="BN78" s="108" t="str">
        <f>IF(AND(BN$74&gt;=FC78,BN$74&lt;=FD78),1,"")</f>
        <v/>
      </c>
      <c r="BO78" s="108" t="str">
        <f>IF(AND(BO$74&gt;=FC78,BO$74&lt;=FD78),1,"")</f>
        <v/>
      </c>
      <c r="BP78" s="108" t="str">
        <f>IF(AND(BP$74&gt;=FC78,BP$74&lt;=FD78),1,"")</f>
        <v/>
      </c>
      <c r="BQ78" s="108" t="str">
        <f>IF(AND(BQ$74&gt;=FC78,BQ$74&lt;=FD78),1,"")</f>
        <v/>
      </c>
      <c r="BR78" s="108" t="str">
        <f>IF(AND(BR$74&gt;=FC78,BR$74&lt;=FD78),1,"")</f>
        <v/>
      </c>
      <c r="BS78" s="108" t="str">
        <f>IF(AND(BS$74&gt;=FC78,BS$74&lt;=FD78),1,"")</f>
        <v/>
      </c>
      <c r="BT78" s="108" t="str">
        <f>IF(AND(BT$74&gt;=FC78,BT$74&lt;=FD78),1,"")</f>
        <v/>
      </c>
      <c r="BU78" s="108" t="str">
        <f>IF(AND(BU$74&gt;=FC78,BU$74&lt;=FD78),1,"")</f>
        <v/>
      </c>
      <c r="BV78" s="108" t="str">
        <f>IF(AND(BV$74&gt;=FC78,BV$74&lt;=FD78),1,"")</f>
        <v/>
      </c>
      <c r="BW78" s="108" t="str">
        <f>IF(AND(BW$74&gt;=FC78,BW$74&lt;=FD78),1,"")</f>
        <v/>
      </c>
      <c r="BX78" s="108" t="str">
        <f>IF(AND(BX$74&gt;=FC78,BX$74&lt;=FD78),1,"")</f>
        <v/>
      </c>
      <c r="BY78" s="108" t="str">
        <f>IF(AND(BY$74&gt;=FC78,BY$74&lt;=FD78),1,"")</f>
        <v/>
      </c>
      <c r="BZ78" s="108" t="str">
        <f>IF(AND(BZ$74&gt;=FC78,BZ$74&lt;=FD78),1,"")</f>
        <v/>
      </c>
      <c r="CA78" s="108" t="str">
        <f>IF(AND(CA$74&gt;=FC78,CA$74&lt;=FD78),1,"")</f>
        <v/>
      </c>
      <c r="CB78" s="108" t="str">
        <f>IF(AND(CB$74&gt;=FC78,CB$74&lt;=FD78),1,"")</f>
        <v/>
      </c>
      <c r="CC78" s="108" t="str">
        <f>IF(AND(CC$74&gt;=FC78,CC$74&lt;=FD78),1,"")</f>
        <v/>
      </c>
      <c r="CD78" s="108" t="str">
        <f>IF(AND(CD$74&gt;=FC78,CD$74&lt;=FD78),1,"")</f>
        <v/>
      </c>
      <c r="CE78" s="108" t="str">
        <f>IF(AND(CE$74&gt;=FC78,CE$74&lt;=FD78),1,"")</f>
        <v/>
      </c>
      <c r="CF78" s="108" t="str">
        <f>IF(AND(CF$74&gt;=FC78,CF$74&lt;=FD78),1,"")</f>
        <v/>
      </c>
      <c r="CG78" s="108" t="str">
        <f>IF(AND(CG$74&gt;=FC78,CG$74&lt;=FD78),1,"")</f>
        <v/>
      </c>
      <c r="CH78" s="108" t="str">
        <f>IF(AND(CH$74&gt;=FC78,CH$74&lt;=FD78),1,"")</f>
        <v/>
      </c>
      <c r="CI78" s="108" t="str">
        <f>IF(AND(CI$74&gt;=FC78,CI$74&lt;=FD78),1,"")</f>
        <v/>
      </c>
      <c r="CJ78" s="108" t="str">
        <f>IF(AND(CJ$74&gt;=FC78,CJ$74&lt;=FD78),1,"")</f>
        <v/>
      </c>
      <c r="CK78" s="108" t="str">
        <f>IF(AND(CK$74&gt;=FC78,CK$74&lt;=FD78),1,"")</f>
        <v/>
      </c>
      <c r="CL78" s="108" t="str">
        <f>IF(AND(CL$74&gt;=FC78,CL$74&lt;=FD78),1,"")</f>
        <v/>
      </c>
      <c r="CM78" s="108" t="str">
        <f>IF(AND(CM$74&gt;=FC78,CM$74&lt;=FD78),1,"")</f>
        <v/>
      </c>
      <c r="CN78" s="108" t="str">
        <f>IF(AND(CN$74&gt;=FC78,CN$74&lt;=FD78),1,"")</f>
        <v/>
      </c>
      <c r="CO78" s="108" t="str">
        <f>IF(AND(CO$74&gt;=FC78,CO$74&lt;=FD78),1,"")</f>
        <v/>
      </c>
      <c r="CP78" s="108" t="str">
        <f>IF(AND(CP$74&gt;=FC78,CP$74&lt;=FD78),1,"")</f>
        <v/>
      </c>
      <c r="CQ78" s="108" t="str">
        <f>IF(AND(CQ$74&gt;=FC78,CQ$74&lt;=FD78),1,"")</f>
        <v/>
      </c>
      <c r="CR78" s="108" t="str">
        <f>IF(AND(CR$74&gt;=FC78,CR$74&lt;=FD78),1,"")</f>
        <v/>
      </c>
      <c r="CS78" s="108" t="str">
        <f>IF(AND(CS$74&gt;=FC78,CS$74&lt;=FD78),1,"")</f>
        <v/>
      </c>
      <c r="CT78" s="108" t="str">
        <f>IF(AND(CT$74&gt;=FC78,CT$74&lt;=FD78),1,"")</f>
        <v/>
      </c>
      <c r="CU78" s="108" t="str">
        <f>IF(AND(CU$74&gt;=FC78,CU$74&lt;=FD78),1,"")</f>
        <v/>
      </c>
      <c r="CV78" s="108" t="str">
        <f>IF(AND(CV$74&gt;=FC78,CV$74&lt;=FD78),1,"")</f>
        <v/>
      </c>
      <c r="CW78" s="108" t="str">
        <f>IF(AND(CW$74&gt;=FC78,CW$74&lt;=FD78),1,"")</f>
        <v/>
      </c>
      <c r="CX78" s="108" t="str">
        <f>IF(AND(CX$74&gt;=FC78,CX$74&lt;=FD78),1,"")</f>
        <v/>
      </c>
      <c r="CY78" s="108" t="str">
        <f>IF(AND(CY$74&gt;=FC78,CY$74&lt;=FD78),1,"")</f>
        <v/>
      </c>
      <c r="CZ78" s="108" t="str">
        <f>IF(AND(CZ$74&gt;=FC78,CZ$74&lt;=FD78),1,"")</f>
        <v/>
      </c>
      <c r="DA78" s="108" t="str">
        <f>IF(AND(DA$74&gt;=FC78,DA$74&lt;=FD78),1,"")</f>
        <v/>
      </c>
      <c r="DB78" s="108" t="str">
        <f>IF(AND(DB$74&gt;=FC78,DB$74&lt;=FD78),1,"")</f>
        <v/>
      </c>
      <c r="DC78" s="108" t="str">
        <f>IF(AND(DC$74&gt;=FC78,DC$74&lt;=FD78),1,"")</f>
        <v/>
      </c>
      <c r="DD78" s="108" t="str">
        <f>IF(AND(DD$74&gt;=FC78,DD$74&lt;=FD78),1,"")</f>
        <v/>
      </c>
      <c r="DE78" s="108" t="str">
        <f>IF(AND(DE$74&gt;=FC78,DE$74&lt;=FD78),1,"")</f>
        <v/>
      </c>
      <c r="DF78" s="108" t="str">
        <f>IF(AND(DF$74&gt;=FC78,DF$74&lt;=FD78),1,"")</f>
        <v/>
      </c>
      <c r="DG78" s="108" t="str">
        <f>IF(AND(DG$74&gt;=FC78,DG$74&lt;=FD78),1,"")</f>
        <v/>
      </c>
      <c r="DH78" s="108" t="str">
        <f>IF(AND(DH$74&gt;=FC78,DH$74&lt;=FD78),1,"")</f>
        <v/>
      </c>
      <c r="DI78" s="108" t="str">
        <f>IF(AND(DI$74&gt;=FC78,DI$74&lt;=FD78),1,"")</f>
        <v/>
      </c>
      <c r="DJ78" s="108" t="str">
        <f>IF(AND(DJ$74&gt;=FC78,DJ$74&lt;=FD78),1,"")</f>
        <v/>
      </c>
      <c r="DK78" s="108" t="str">
        <f>IF(AND(DK$74&gt;=FC78,DK$74&lt;=FD78),1,"")</f>
        <v/>
      </c>
      <c r="DL78" s="108" t="str">
        <f>IF(AND(DL$74&gt;=FC78,DL$74&lt;=FD78),1,"")</f>
        <v/>
      </c>
      <c r="DM78" s="108" t="str">
        <f>IF(AND(DM$74&gt;=FC78,DM$74&lt;=FD78),1,"")</f>
        <v/>
      </c>
      <c r="DN78" s="108" t="str">
        <f>IF(AND(DN$74&gt;=FC78,DN$74&lt;=FD78),1,"")</f>
        <v/>
      </c>
      <c r="DO78" s="108" t="str">
        <f>IF(AND(DO$74&gt;=FC78,DO$74&lt;=FD78),1,"")</f>
        <v/>
      </c>
      <c r="DP78" s="108" t="str">
        <f>IF(AND(DP$74&gt;=FC78,DP$74&lt;=FD78),1,"")</f>
        <v/>
      </c>
      <c r="DQ78" s="108" t="str">
        <f>IF(AND(DQ$74&gt;=FC78,DQ$74&lt;=FD78),1,"")</f>
        <v/>
      </c>
      <c r="DR78" s="108" t="str">
        <f>IF(AND(DR$74&gt;=FC78,DR$74&lt;=FD78),1,"")</f>
        <v/>
      </c>
      <c r="DS78" s="108" t="str">
        <f>IF(AND(DS$74&gt;=FC78,DS$74&lt;=FD78),1,"")</f>
        <v/>
      </c>
      <c r="DT78" s="108" t="str">
        <f>IF(AND(DT$74&gt;=FC78,DT$74&lt;=FD78),1,"")</f>
        <v/>
      </c>
      <c r="DU78" s="108" t="str">
        <f>IF(AND(DU$74&gt;=FC78,DU$74&lt;=FD78),1,"")</f>
        <v/>
      </c>
      <c r="DV78" s="108" t="str">
        <f>IF(AND(DV$74&gt;=FC78,DV$74&lt;=FD78),1,"")</f>
        <v/>
      </c>
      <c r="DW78" s="108" t="str">
        <f>IF(AND(DW$74&gt;=FC78,DW$74&lt;=FD78),1,"")</f>
        <v/>
      </c>
      <c r="DX78" s="108" t="str">
        <f>IF(AND(DX$74&gt;=FC78,DX$74&lt;=FD78),1,"")</f>
        <v/>
      </c>
      <c r="DY78" s="108" t="str">
        <f>IF(AND(DY$74&gt;=FC78,DY$74&lt;=FD78),1,"")</f>
        <v/>
      </c>
      <c r="DZ78" s="108" t="str">
        <f>IF(AND(DZ$74&gt;=FC78,DZ$74&lt;=FD78),1,"")</f>
        <v/>
      </c>
      <c r="EA78" s="108" t="str">
        <f>IF(AND(EA$74&gt;=FC78,EA$74&lt;=FD78),1,"")</f>
        <v/>
      </c>
      <c r="EB78" s="108" t="str">
        <f>IF(AND(EB$74&gt;=FC78,EB$74&lt;=FD78),1,"")</f>
        <v/>
      </c>
      <c r="EC78" s="108" t="str">
        <f>IF(AND(EC$74&gt;=FC78,EC$74&lt;=FD78),1,"")</f>
        <v/>
      </c>
      <c r="ED78" s="108" t="str">
        <f>IF(AND(ED$74&gt;=FC78,ED$74&lt;=FD78),1,"")</f>
        <v/>
      </c>
      <c r="EE78" s="108" t="str">
        <f>IF(AND(EE$74&gt;=FC78,EE$74&lt;=FD78),1,"")</f>
        <v/>
      </c>
      <c r="EF78" s="108" t="str">
        <f>IF(AND(EF$74&gt;=FC78,EF$74&lt;=FD78),1,"")</f>
        <v/>
      </c>
      <c r="EG78" s="108" t="str">
        <f>IF(AND(EG$74&gt;=FC78,EG$74&lt;=FD78),1,"")</f>
        <v/>
      </c>
      <c r="EH78" s="108" t="str">
        <f>IF(AND(EH$74&gt;=FC78,EH$74&lt;=FD78),1,"")</f>
        <v/>
      </c>
      <c r="EI78" s="108" t="str">
        <f>IF(AND(EI$74&gt;=FC78,EI$74&lt;=FD78),1,"")</f>
        <v/>
      </c>
      <c r="EJ78" s="108" t="str">
        <f>IF(AND(EJ$74&gt;=FC78,EJ$74&lt;=FD78),1,"")</f>
        <v/>
      </c>
      <c r="EK78" s="108" t="str">
        <f>IF(AND(EK$74&gt;=FC78,EK$74&lt;=FD78),1,"")</f>
        <v/>
      </c>
      <c r="EL78" s="108" t="str">
        <f>IF(AND(EL$74&gt;=FC78,EL$74&lt;=FD78),1,"")</f>
        <v/>
      </c>
      <c r="EM78" s="108" t="str">
        <f>IF(AND(EM$74&gt;=FC78,EM$74&lt;=FD78),1,"")</f>
        <v/>
      </c>
      <c r="EN78" s="108" t="str">
        <f>IF(AND(EN$74&gt;=FC78,EN$74&lt;=FD78),1,"")</f>
        <v/>
      </c>
      <c r="EO78" s="108" t="str">
        <f>IF(AND(EO$74&gt;=FC78,EO$74&lt;=FD78),1,"")</f>
        <v/>
      </c>
      <c r="EP78" s="108" t="str">
        <f>IF(AND(EP$74&gt;=FC78,EP$74&lt;=FD78),1,"")</f>
        <v/>
      </c>
      <c r="EQ78" s="108" t="str">
        <f>IF(AND(EQ$74&gt;=FC78,EQ$74&lt;=FD78),1,"")</f>
        <v/>
      </c>
      <c r="ER78" s="108" t="str">
        <f>IF(AND(ER$74&gt;=FC78,ER$74&lt;=FD78),1,"")</f>
        <v/>
      </c>
      <c r="ES78" s="108" t="str">
        <f>IF(AND(ES$74&gt;=FC78,ES$74&lt;=FD78),1,"")</f>
        <v/>
      </c>
      <c r="ET78" s="108" t="str">
        <f>IF(AND(ET$74&gt;=FC78,ET$74&lt;=FD78),1,"")</f>
        <v/>
      </c>
      <c r="EU78" s="108" t="str">
        <f>IF(AND(EU$74&gt;=FC78,EU$74&lt;=FD78),1,"")</f>
        <v/>
      </c>
      <c r="EV78" s="108" t="str">
        <f>IF(AND(EV$74&gt;=FC78,EV$74&lt;=FD78),1,"")</f>
        <v/>
      </c>
      <c r="EW78" s="108" t="str">
        <f>IF(AND(EW$74&gt;=FC78,EW$74&lt;=FD78),1,"")</f>
        <v/>
      </c>
      <c r="EX78" s="108" t="str">
        <f>IF(AND(EX$74&gt;=FC78,EX$74&lt;=FD78),1,"")</f>
        <v/>
      </c>
      <c r="EY78" s="108" t="str">
        <f>IF(AND(EY$74&gt;=FC78,EY$74&lt;=FD78),1,"")</f>
        <v/>
      </c>
      <c r="EZ78" s="108" t="str">
        <f>IF(AND(EZ$74&gt;=FC78,EZ$74&lt;=FD78),1,"")</f>
        <v/>
      </c>
      <c r="FA78" s="108" t="str">
        <f>IF(AND(FA$74&gt;=FC78,FA$74&lt;=FD78),1,"")</f>
        <v/>
      </c>
      <c r="FB78" s="108" t="str">
        <f>IF(AND(FB$74&gt;=FC78,FB$74&lt;=FD78),1,"")</f>
        <v/>
      </c>
      <c r="FC78">
        <f>'06_Presupuesto'!F345-'02_Rendimientos'!$B$79+1</f>
        <v>7</v>
      </c>
      <c r="FD78">
        <f>'06_Presupuesto'!G345-'02_Rendimientos'!$B$79+1</f>
        <v>16</v>
      </c>
      <c r="FE78" s="98">
        <f>'06_Presupuesto'!E345</f>
        <v>2.2207338996792274E-2</v>
      </c>
    </row>
    <row r="79" spans="2:161" ht="22.95" customHeight="1">
      <c r="B79" s="107" t="s">
        <v>1049</v>
      </c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  <c r="AP79" s="107"/>
      <c r="AQ79" s="107"/>
      <c r="AR79" s="107"/>
      <c r="AS79" s="107"/>
      <c r="AT79" s="107"/>
      <c r="AU79" s="107"/>
      <c r="AV79" s="107"/>
      <c r="AW79" s="107"/>
      <c r="AX79" s="107"/>
      <c r="AY79" s="107"/>
      <c r="AZ79" s="107"/>
      <c r="BA79" s="107"/>
      <c r="BB79" s="107"/>
      <c r="BC79" s="107"/>
      <c r="BD79" s="107"/>
      <c r="BE79" s="107"/>
      <c r="BF79" s="107"/>
      <c r="BG79" s="107"/>
      <c r="BH79" s="107"/>
      <c r="BI79" s="107"/>
      <c r="BJ79" s="107"/>
      <c r="BK79" s="107"/>
      <c r="BL79" s="107"/>
      <c r="BM79" s="107"/>
      <c r="BN79" s="107"/>
      <c r="BO79" s="107"/>
      <c r="BP79" s="107"/>
      <c r="BQ79" s="107"/>
      <c r="BR79" s="107"/>
      <c r="BS79" s="107"/>
      <c r="BT79" s="107"/>
      <c r="BU79" s="107"/>
      <c r="BV79" s="107"/>
      <c r="BW79" s="107"/>
      <c r="BX79" s="107"/>
      <c r="BY79" s="107"/>
      <c r="BZ79" s="107"/>
      <c r="CA79" s="107"/>
      <c r="CB79" s="107"/>
      <c r="CC79" s="107"/>
      <c r="CD79" s="107"/>
      <c r="CE79" s="107"/>
      <c r="CF79" s="107"/>
      <c r="CG79" s="107"/>
      <c r="CH79" s="107"/>
      <c r="CI79" s="107"/>
      <c r="CJ79" s="107"/>
      <c r="CK79" s="107"/>
      <c r="CL79" s="107"/>
      <c r="CM79" s="107"/>
      <c r="CN79" s="107"/>
      <c r="CO79" s="107"/>
      <c r="CP79" s="107"/>
      <c r="CQ79" s="107"/>
      <c r="CR79" s="107"/>
      <c r="CS79" s="107"/>
      <c r="CT79" s="107"/>
      <c r="CU79" s="107"/>
      <c r="CV79" s="107"/>
      <c r="CW79" s="107"/>
      <c r="CX79" s="107"/>
      <c r="CY79" s="107"/>
      <c r="CZ79" s="107"/>
      <c r="DA79" s="107"/>
      <c r="DB79" s="107"/>
      <c r="DC79" s="107"/>
      <c r="DD79" s="107"/>
      <c r="DE79" s="107"/>
      <c r="DF79" s="107"/>
      <c r="DG79" s="107"/>
      <c r="DH79" s="107"/>
      <c r="DI79" s="107"/>
      <c r="DJ79" s="107"/>
      <c r="DK79" s="107"/>
      <c r="DL79" s="107"/>
      <c r="DM79" s="107"/>
      <c r="DN79" s="107"/>
      <c r="DO79" s="107"/>
      <c r="DP79" s="107"/>
      <c r="DQ79" s="107"/>
      <c r="DR79" s="107"/>
      <c r="DS79" s="107"/>
      <c r="DT79" s="107"/>
      <c r="DU79" s="107"/>
      <c r="DV79" s="107"/>
      <c r="DW79" s="107"/>
      <c r="DX79" s="107"/>
      <c r="DY79" s="107"/>
      <c r="DZ79" s="107"/>
      <c r="EA79" s="107"/>
      <c r="EB79" s="107"/>
      <c r="EC79" s="107"/>
      <c r="ED79" s="107"/>
      <c r="EE79" s="107"/>
      <c r="EF79" s="107"/>
      <c r="EG79" s="107"/>
      <c r="EH79" s="107"/>
      <c r="EI79" s="107"/>
      <c r="EJ79" s="107"/>
      <c r="EK79" s="107"/>
      <c r="EL79" s="107"/>
      <c r="EM79" s="107"/>
      <c r="EN79" s="107"/>
      <c r="EO79" s="107"/>
      <c r="EP79" s="107"/>
      <c r="EQ79" s="107"/>
      <c r="ER79" s="107"/>
      <c r="ES79" s="107"/>
      <c r="ET79" s="107"/>
      <c r="EU79" s="107"/>
      <c r="EV79" s="107"/>
      <c r="EW79" s="107"/>
      <c r="EX79" s="107"/>
      <c r="EY79" s="107"/>
      <c r="EZ79" s="107"/>
      <c r="FA79" s="107"/>
      <c r="FB79" s="107"/>
      <c r="FE79" s="98"/>
    </row>
    <row r="80" spans="2:161" ht="22.05" customHeight="1">
      <c r="B80" s="109" t="str">
        <f>'03_CPM_Obra_Gruesa'!B148</f>
        <v>2.1</v>
      </c>
      <c r="C80" s="109" t="str">
        <f>'02_Rendimientos'!C9</f>
        <v>Excavación y retiro de material</v>
      </c>
      <c r="D80" s="109" t="str">
        <f>'02_Rendimientos'!E9</f>
        <v>m3</v>
      </c>
      <c r="E80" s="110">
        <f>'02_Rendimientos'!D9</f>
        <v>45</v>
      </c>
      <c r="F80" s="110">
        <f t="shared" ref="F80:F87" si="1">IFERROR(G80/E80,0)</f>
        <v>17500</v>
      </c>
      <c r="G80" s="110">
        <f>'06_Presupuesto'!D346*(1+'02_Rendimientos'!B82)</f>
        <v>787500</v>
      </c>
      <c r="H80" s="109">
        <f>'02_Rendimientos'!K9</f>
        <v>11</v>
      </c>
      <c r="I80" s="111" t="str">
        <f t="shared" ref="I80:I87" si="2">IF(AND(I$74&gt;=FC80,I$74&lt;=FD80),1,"")</f>
        <v/>
      </c>
      <c r="J80" s="111" t="str">
        <f t="shared" ref="J80:J87" si="3">IF(AND(J$74&gt;=FC80,J$74&lt;=FD80),1,"")</f>
        <v/>
      </c>
      <c r="K80" s="111" t="str">
        <f t="shared" ref="K80:K87" si="4">IF(AND(K$74&gt;=FC80,K$74&lt;=FD80),1,"")</f>
        <v/>
      </c>
      <c r="L80" s="111" t="str">
        <f t="shared" ref="L80:L87" si="5">IF(AND(L$74&gt;=FC80,L$74&lt;=FD80),1,"")</f>
        <v/>
      </c>
      <c r="M80" s="111" t="str">
        <f t="shared" ref="M80:M87" si="6">IF(AND(M$74&gt;=FC80,M$74&lt;=FD80),1,"")</f>
        <v/>
      </c>
      <c r="N80" s="111" t="str">
        <f t="shared" ref="N80:N87" si="7">IF(AND(N$74&gt;=FC80,N$74&lt;=FD80),1,"")</f>
        <v/>
      </c>
      <c r="O80" s="111" t="str">
        <f t="shared" ref="O80:O87" si="8">IF(AND(O$74&gt;=FC80,O$74&lt;=FD80),1,"")</f>
        <v/>
      </c>
      <c r="P80" s="111" t="str">
        <f t="shared" ref="P80:P87" si="9">IF(AND(P$74&gt;=FC80,P$74&lt;=FD80),1,"")</f>
        <v/>
      </c>
      <c r="Q80" s="111" t="str">
        <f t="shared" ref="Q80:Q87" si="10">IF(AND(Q$74&gt;=FC80,Q$74&lt;=FD80),1,"")</f>
        <v/>
      </c>
      <c r="R80" s="111" t="str">
        <f t="shared" ref="R80:R87" si="11">IF(AND(R$74&gt;=FC80,R$74&lt;=FD80),1,"")</f>
        <v/>
      </c>
      <c r="S80" s="111" t="str">
        <f t="shared" ref="S80:S87" si="12">IF(AND(S$74&gt;=FC80,S$74&lt;=FD80),1,"")</f>
        <v/>
      </c>
      <c r="T80" s="111">
        <f t="shared" ref="T80:T87" si="13">IF(AND(T$74&gt;=FC80,T$74&lt;=FD80),1,"")</f>
        <v>1</v>
      </c>
      <c r="U80" s="111">
        <f t="shared" ref="U80:U87" si="14">IF(AND(U$74&gt;=FC80,U$74&lt;=FD80),1,"")</f>
        <v>1</v>
      </c>
      <c r="V80" s="111">
        <f t="shared" ref="V80:V87" si="15">IF(AND(V$74&gt;=FC80,V$74&lt;=FD80),1,"")</f>
        <v>1</v>
      </c>
      <c r="W80" s="111">
        <f t="shared" ref="W80:W87" si="16">IF(AND(W$74&gt;=FC80,W$74&lt;=FD80),1,"")</f>
        <v>1</v>
      </c>
      <c r="X80" s="111">
        <f t="shared" ref="X80:X87" si="17">IF(AND(X$74&gt;=FC80,X$74&lt;=FD80),1,"")</f>
        <v>1</v>
      </c>
      <c r="Y80" s="111">
        <f t="shared" ref="Y80:Y87" si="18">IF(AND(Y$74&gt;=FC80,Y$74&lt;=FD80),1,"")</f>
        <v>1</v>
      </c>
      <c r="Z80" s="111">
        <f t="shared" ref="Z80:Z87" si="19">IF(AND(Z$74&gt;=FC80,Z$74&lt;=FD80),1,"")</f>
        <v>1</v>
      </c>
      <c r="AA80" s="111">
        <f t="shared" ref="AA80:AA87" si="20">IF(AND(AA$74&gt;=FC80,AA$74&lt;=FD80),1,"")</f>
        <v>1</v>
      </c>
      <c r="AB80" s="111">
        <f t="shared" ref="AB80:AB87" si="21">IF(AND(AB$74&gt;=FC80,AB$74&lt;=FD80),1,"")</f>
        <v>1</v>
      </c>
      <c r="AC80" s="111">
        <f t="shared" ref="AC80:AC87" si="22">IF(AND(AC$74&gt;=FC80,AC$74&lt;=FD80),1,"")</f>
        <v>1</v>
      </c>
      <c r="AD80" s="111">
        <f t="shared" ref="AD80:AD87" si="23">IF(AND(AD$74&gt;=FC80,AD$74&lt;=FD80),1,"")</f>
        <v>1</v>
      </c>
      <c r="AE80" s="111" t="str">
        <f t="shared" ref="AE80:AE87" si="24">IF(AND(AE$74&gt;=FC80,AE$74&lt;=FD80),1,"")</f>
        <v/>
      </c>
      <c r="AF80" s="111" t="str">
        <f t="shared" ref="AF80:AF87" si="25">IF(AND(AF$74&gt;=FC80,AF$74&lt;=FD80),1,"")</f>
        <v/>
      </c>
      <c r="AG80" s="111" t="str">
        <f t="shared" ref="AG80:AG87" si="26">IF(AND(AG$74&gt;=FC80,AG$74&lt;=FD80),1,"")</f>
        <v/>
      </c>
      <c r="AH80" s="111" t="str">
        <f t="shared" ref="AH80:AH87" si="27">IF(AND(AH$74&gt;=FC80,AH$74&lt;=FD80),1,"")</f>
        <v/>
      </c>
      <c r="AI80" s="111" t="str">
        <f t="shared" ref="AI80:AI87" si="28">IF(AND(AI$74&gt;=FC80,AI$74&lt;=FD80),1,"")</f>
        <v/>
      </c>
      <c r="AJ80" s="111" t="str">
        <f t="shared" ref="AJ80:AJ87" si="29">IF(AND(AJ$74&gt;=FC80,AJ$74&lt;=FD80),1,"")</f>
        <v/>
      </c>
      <c r="AK80" s="111" t="str">
        <f t="shared" ref="AK80:AK87" si="30">IF(AND(AK$74&gt;=FC80,AK$74&lt;=FD80),1,"")</f>
        <v/>
      </c>
      <c r="AL80" s="111" t="str">
        <f t="shared" ref="AL80:AL87" si="31">IF(AND(AL$74&gt;=FC80,AL$74&lt;=FD80),1,"")</f>
        <v/>
      </c>
      <c r="AM80" s="111" t="str">
        <f t="shared" ref="AM80:AM87" si="32">IF(AND(AM$74&gt;=FC80,AM$74&lt;=FD80),1,"")</f>
        <v/>
      </c>
      <c r="AN80" s="111" t="str">
        <f t="shared" ref="AN80:AN87" si="33">IF(AND(AN$74&gt;=FC80,AN$74&lt;=FD80),1,"")</f>
        <v/>
      </c>
      <c r="AO80" s="111" t="str">
        <f t="shared" ref="AO80:AO87" si="34">IF(AND(AO$74&gt;=FC80,AO$74&lt;=FD80),1,"")</f>
        <v/>
      </c>
      <c r="AP80" s="111" t="str">
        <f t="shared" ref="AP80:AP87" si="35">IF(AND(AP$74&gt;=FC80,AP$74&lt;=FD80),1,"")</f>
        <v/>
      </c>
      <c r="AQ80" s="111" t="str">
        <f t="shared" ref="AQ80:AQ87" si="36">IF(AND(AQ$74&gt;=FC80,AQ$74&lt;=FD80),1,"")</f>
        <v/>
      </c>
      <c r="AR80" s="111" t="str">
        <f t="shared" ref="AR80:AR87" si="37">IF(AND(AR$74&gt;=FC80,AR$74&lt;=FD80),1,"")</f>
        <v/>
      </c>
      <c r="AS80" s="111" t="str">
        <f t="shared" ref="AS80:AS87" si="38">IF(AND(AS$74&gt;=FC80,AS$74&lt;=FD80),1,"")</f>
        <v/>
      </c>
      <c r="AT80" s="111" t="str">
        <f t="shared" ref="AT80:AT87" si="39">IF(AND(AT$74&gt;=FC80,AT$74&lt;=FD80),1,"")</f>
        <v/>
      </c>
      <c r="AU80" s="111" t="str">
        <f t="shared" ref="AU80:AU87" si="40">IF(AND(AU$74&gt;=FC80,AU$74&lt;=FD80),1,"")</f>
        <v/>
      </c>
      <c r="AV80" s="111" t="str">
        <f t="shared" ref="AV80:AV87" si="41">IF(AND(AV$74&gt;=FC80,AV$74&lt;=FD80),1,"")</f>
        <v/>
      </c>
      <c r="AW80" s="111" t="str">
        <f t="shared" ref="AW80:AW87" si="42">IF(AND(AW$74&gt;=FC80,AW$74&lt;=FD80),1,"")</f>
        <v/>
      </c>
      <c r="AX80" s="111" t="str">
        <f t="shared" ref="AX80:AX87" si="43">IF(AND(AX$74&gt;=FC80,AX$74&lt;=FD80),1,"")</f>
        <v/>
      </c>
      <c r="AY80" s="111" t="str">
        <f t="shared" ref="AY80:AY87" si="44">IF(AND(AY$74&gt;=FC80,AY$74&lt;=FD80),1,"")</f>
        <v/>
      </c>
      <c r="AZ80" s="111" t="str">
        <f t="shared" ref="AZ80:AZ87" si="45">IF(AND(AZ$74&gt;=FC80,AZ$74&lt;=FD80),1,"")</f>
        <v/>
      </c>
      <c r="BA80" s="111" t="str">
        <f t="shared" ref="BA80:BA87" si="46">IF(AND(BA$74&gt;=FC80,BA$74&lt;=FD80),1,"")</f>
        <v/>
      </c>
      <c r="BB80" s="111" t="str">
        <f t="shared" ref="BB80:BB87" si="47">IF(AND(BB$74&gt;=FC80,BB$74&lt;=FD80),1,"")</f>
        <v/>
      </c>
      <c r="BC80" s="111" t="str">
        <f t="shared" ref="BC80:BC87" si="48">IF(AND(BC$74&gt;=FC80,BC$74&lt;=FD80),1,"")</f>
        <v/>
      </c>
      <c r="BD80" s="111" t="str">
        <f t="shared" ref="BD80:BD87" si="49">IF(AND(BD$74&gt;=FC80,BD$74&lt;=FD80),1,"")</f>
        <v/>
      </c>
      <c r="BE80" s="111" t="str">
        <f t="shared" ref="BE80:BE87" si="50">IF(AND(BE$74&gt;=FC80,BE$74&lt;=FD80),1,"")</f>
        <v/>
      </c>
      <c r="BF80" s="111" t="str">
        <f t="shared" ref="BF80:BF87" si="51">IF(AND(BF$74&gt;=FC80,BF$74&lt;=FD80),1,"")</f>
        <v/>
      </c>
      <c r="BG80" s="111" t="str">
        <f t="shared" ref="BG80:BG87" si="52">IF(AND(BG$74&gt;=FC80,BG$74&lt;=FD80),1,"")</f>
        <v/>
      </c>
      <c r="BH80" s="111" t="str">
        <f t="shared" ref="BH80:BH87" si="53">IF(AND(BH$74&gt;=FC80,BH$74&lt;=FD80),1,"")</f>
        <v/>
      </c>
      <c r="BI80" s="111" t="str">
        <f t="shared" ref="BI80:BI87" si="54">IF(AND(BI$74&gt;=FC80,BI$74&lt;=FD80),1,"")</f>
        <v/>
      </c>
      <c r="BJ80" s="111" t="str">
        <f t="shared" ref="BJ80:BJ87" si="55">IF(AND(BJ$74&gt;=FC80,BJ$74&lt;=FD80),1,"")</f>
        <v/>
      </c>
      <c r="BK80" s="111" t="str">
        <f t="shared" ref="BK80:BK87" si="56">IF(AND(BK$74&gt;=FC80,BK$74&lt;=FD80),1,"")</f>
        <v/>
      </c>
      <c r="BL80" s="111" t="str">
        <f t="shared" ref="BL80:BL87" si="57">IF(AND(BL$74&gt;=FC80,BL$74&lt;=FD80),1,"")</f>
        <v/>
      </c>
      <c r="BM80" s="111" t="str">
        <f t="shared" ref="BM80:BM87" si="58">IF(AND(BM$74&gt;=FC80,BM$74&lt;=FD80),1,"")</f>
        <v/>
      </c>
      <c r="BN80" s="111" t="str">
        <f t="shared" ref="BN80:BN87" si="59">IF(AND(BN$74&gt;=FC80,BN$74&lt;=FD80),1,"")</f>
        <v/>
      </c>
      <c r="BO80" s="111" t="str">
        <f t="shared" ref="BO80:BO87" si="60">IF(AND(BO$74&gt;=FC80,BO$74&lt;=FD80),1,"")</f>
        <v/>
      </c>
      <c r="BP80" s="111" t="str">
        <f t="shared" ref="BP80:BP87" si="61">IF(AND(BP$74&gt;=FC80,BP$74&lt;=FD80),1,"")</f>
        <v/>
      </c>
      <c r="BQ80" s="111" t="str">
        <f t="shared" ref="BQ80:BQ87" si="62">IF(AND(BQ$74&gt;=FC80,BQ$74&lt;=FD80),1,"")</f>
        <v/>
      </c>
      <c r="BR80" s="111" t="str">
        <f t="shared" ref="BR80:BR87" si="63">IF(AND(BR$74&gt;=FC80,BR$74&lt;=FD80),1,"")</f>
        <v/>
      </c>
      <c r="BS80" s="111" t="str">
        <f t="shared" ref="BS80:BS87" si="64">IF(AND(BS$74&gt;=FC80,BS$74&lt;=FD80),1,"")</f>
        <v/>
      </c>
      <c r="BT80" s="111" t="str">
        <f t="shared" ref="BT80:BT87" si="65">IF(AND(BT$74&gt;=FC80,BT$74&lt;=FD80),1,"")</f>
        <v/>
      </c>
      <c r="BU80" s="111" t="str">
        <f t="shared" ref="BU80:BU87" si="66">IF(AND(BU$74&gt;=FC80,BU$74&lt;=FD80),1,"")</f>
        <v/>
      </c>
      <c r="BV80" s="111" t="str">
        <f t="shared" ref="BV80:BV87" si="67">IF(AND(BV$74&gt;=FC80,BV$74&lt;=FD80),1,"")</f>
        <v/>
      </c>
      <c r="BW80" s="111" t="str">
        <f t="shared" ref="BW80:BW87" si="68">IF(AND(BW$74&gt;=FC80,BW$74&lt;=FD80),1,"")</f>
        <v/>
      </c>
      <c r="BX80" s="111" t="str">
        <f t="shared" ref="BX80:BX87" si="69">IF(AND(BX$74&gt;=FC80,BX$74&lt;=FD80),1,"")</f>
        <v/>
      </c>
      <c r="BY80" s="111" t="str">
        <f t="shared" ref="BY80:BY87" si="70">IF(AND(BY$74&gt;=FC80,BY$74&lt;=FD80),1,"")</f>
        <v/>
      </c>
      <c r="BZ80" s="111" t="str">
        <f t="shared" ref="BZ80:BZ87" si="71">IF(AND(BZ$74&gt;=FC80,BZ$74&lt;=FD80),1,"")</f>
        <v/>
      </c>
      <c r="CA80" s="111" t="str">
        <f t="shared" ref="CA80:CA87" si="72">IF(AND(CA$74&gt;=FC80,CA$74&lt;=FD80),1,"")</f>
        <v/>
      </c>
      <c r="CB80" s="111" t="str">
        <f t="shared" ref="CB80:CB87" si="73">IF(AND(CB$74&gt;=FC80,CB$74&lt;=FD80),1,"")</f>
        <v/>
      </c>
      <c r="CC80" s="111" t="str">
        <f t="shared" ref="CC80:CC87" si="74">IF(AND(CC$74&gt;=FC80,CC$74&lt;=FD80),1,"")</f>
        <v/>
      </c>
      <c r="CD80" s="111" t="str">
        <f t="shared" ref="CD80:CD87" si="75">IF(AND(CD$74&gt;=FC80,CD$74&lt;=FD80),1,"")</f>
        <v/>
      </c>
      <c r="CE80" s="111" t="str">
        <f t="shared" ref="CE80:CE87" si="76">IF(AND(CE$74&gt;=FC80,CE$74&lt;=FD80),1,"")</f>
        <v/>
      </c>
      <c r="CF80" s="111" t="str">
        <f t="shared" ref="CF80:CF87" si="77">IF(AND(CF$74&gt;=FC80,CF$74&lt;=FD80),1,"")</f>
        <v/>
      </c>
      <c r="CG80" s="111" t="str">
        <f t="shared" ref="CG80:CG87" si="78">IF(AND(CG$74&gt;=FC80,CG$74&lt;=FD80),1,"")</f>
        <v/>
      </c>
      <c r="CH80" s="111" t="str">
        <f t="shared" ref="CH80:CH87" si="79">IF(AND(CH$74&gt;=FC80,CH$74&lt;=FD80),1,"")</f>
        <v/>
      </c>
      <c r="CI80" s="111" t="str">
        <f t="shared" ref="CI80:CI87" si="80">IF(AND(CI$74&gt;=FC80,CI$74&lt;=FD80),1,"")</f>
        <v/>
      </c>
      <c r="CJ80" s="111" t="str">
        <f t="shared" ref="CJ80:CJ87" si="81">IF(AND(CJ$74&gt;=FC80,CJ$74&lt;=FD80),1,"")</f>
        <v/>
      </c>
      <c r="CK80" s="111" t="str">
        <f t="shared" ref="CK80:CK87" si="82">IF(AND(CK$74&gt;=FC80,CK$74&lt;=FD80),1,"")</f>
        <v/>
      </c>
      <c r="CL80" s="111" t="str">
        <f t="shared" ref="CL80:CL87" si="83">IF(AND(CL$74&gt;=FC80,CL$74&lt;=FD80),1,"")</f>
        <v/>
      </c>
      <c r="CM80" s="111" t="str">
        <f t="shared" ref="CM80:CM87" si="84">IF(AND(CM$74&gt;=FC80,CM$74&lt;=FD80),1,"")</f>
        <v/>
      </c>
      <c r="CN80" s="111" t="str">
        <f t="shared" ref="CN80:CN87" si="85">IF(AND(CN$74&gt;=FC80,CN$74&lt;=FD80),1,"")</f>
        <v/>
      </c>
      <c r="CO80" s="111" t="str">
        <f t="shared" ref="CO80:CO87" si="86">IF(AND(CO$74&gt;=FC80,CO$74&lt;=FD80),1,"")</f>
        <v/>
      </c>
      <c r="CP80" s="111" t="str">
        <f t="shared" ref="CP80:CP87" si="87">IF(AND(CP$74&gt;=FC80,CP$74&lt;=FD80),1,"")</f>
        <v/>
      </c>
      <c r="CQ80" s="111" t="str">
        <f t="shared" ref="CQ80:CQ87" si="88">IF(AND(CQ$74&gt;=FC80,CQ$74&lt;=FD80),1,"")</f>
        <v/>
      </c>
      <c r="CR80" s="111" t="str">
        <f t="shared" ref="CR80:CR87" si="89">IF(AND(CR$74&gt;=FC80,CR$74&lt;=FD80),1,"")</f>
        <v/>
      </c>
      <c r="CS80" s="111" t="str">
        <f t="shared" ref="CS80:CS87" si="90">IF(AND(CS$74&gt;=FC80,CS$74&lt;=FD80),1,"")</f>
        <v/>
      </c>
      <c r="CT80" s="111" t="str">
        <f t="shared" ref="CT80:CT87" si="91">IF(AND(CT$74&gt;=FC80,CT$74&lt;=FD80),1,"")</f>
        <v/>
      </c>
      <c r="CU80" s="111" t="str">
        <f t="shared" ref="CU80:CU87" si="92">IF(AND(CU$74&gt;=FC80,CU$74&lt;=FD80),1,"")</f>
        <v/>
      </c>
      <c r="CV80" s="111" t="str">
        <f t="shared" ref="CV80:CV87" si="93">IF(AND(CV$74&gt;=FC80,CV$74&lt;=FD80),1,"")</f>
        <v/>
      </c>
      <c r="CW80" s="111" t="str">
        <f t="shared" ref="CW80:CW87" si="94">IF(AND(CW$74&gt;=FC80,CW$74&lt;=FD80),1,"")</f>
        <v/>
      </c>
      <c r="CX80" s="111" t="str">
        <f t="shared" ref="CX80:CX87" si="95">IF(AND(CX$74&gt;=FC80,CX$74&lt;=FD80),1,"")</f>
        <v/>
      </c>
      <c r="CY80" s="111" t="str">
        <f t="shared" ref="CY80:CY87" si="96">IF(AND(CY$74&gt;=FC80,CY$74&lt;=FD80),1,"")</f>
        <v/>
      </c>
      <c r="CZ80" s="111" t="str">
        <f t="shared" ref="CZ80:CZ87" si="97">IF(AND(CZ$74&gt;=FC80,CZ$74&lt;=FD80),1,"")</f>
        <v/>
      </c>
      <c r="DA80" s="111" t="str">
        <f t="shared" ref="DA80:DA87" si="98">IF(AND(DA$74&gt;=FC80,DA$74&lt;=FD80),1,"")</f>
        <v/>
      </c>
      <c r="DB80" s="111" t="str">
        <f t="shared" ref="DB80:DB87" si="99">IF(AND(DB$74&gt;=FC80,DB$74&lt;=FD80),1,"")</f>
        <v/>
      </c>
      <c r="DC80" s="111" t="str">
        <f t="shared" ref="DC80:DC87" si="100">IF(AND(DC$74&gt;=FC80,DC$74&lt;=FD80),1,"")</f>
        <v/>
      </c>
      <c r="DD80" s="111" t="str">
        <f t="shared" ref="DD80:DD87" si="101">IF(AND(DD$74&gt;=FC80,DD$74&lt;=FD80),1,"")</f>
        <v/>
      </c>
      <c r="DE80" s="111" t="str">
        <f t="shared" ref="DE80:DE87" si="102">IF(AND(DE$74&gt;=FC80,DE$74&lt;=FD80),1,"")</f>
        <v/>
      </c>
      <c r="DF80" s="111" t="str">
        <f t="shared" ref="DF80:DF87" si="103">IF(AND(DF$74&gt;=FC80,DF$74&lt;=FD80),1,"")</f>
        <v/>
      </c>
      <c r="DG80" s="111" t="str">
        <f t="shared" ref="DG80:DG87" si="104">IF(AND(DG$74&gt;=FC80,DG$74&lt;=FD80),1,"")</f>
        <v/>
      </c>
      <c r="DH80" s="111" t="str">
        <f t="shared" ref="DH80:DH87" si="105">IF(AND(DH$74&gt;=FC80,DH$74&lt;=FD80),1,"")</f>
        <v/>
      </c>
      <c r="DI80" s="111" t="str">
        <f t="shared" ref="DI80:DI87" si="106">IF(AND(DI$74&gt;=FC80,DI$74&lt;=FD80),1,"")</f>
        <v/>
      </c>
      <c r="DJ80" s="111" t="str">
        <f t="shared" ref="DJ80:DJ87" si="107">IF(AND(DJ$74&gt;=FC80,DJ$74&lt;=FD80),1,"")</f>
        <v/>
      </c>
      <c r="DK80" s="111" t="str">
        <f t="shared" ref="DK80:DK87" si="108">IF(AND(DK$74&gt;=FC80,DK$74&lt;=FD80),1,"")</f>
        <v/>
      </c>
      <c r="DL80" s="111" t="str">
        <f t="shared" ref="DL80:DL87" si="109">IF(AND(DL$74&gt;=FC80,DL$74&lt;=FD80),1,"")</f>
        <v/>
      </c>
      <c r="DM80" s="111" t="str">
        <f t="shared" ref="DM80:DM87" si="110">IF(AND(DM$74&gt;=FC80,DM$74&lt;=FD80),1,"")</f>
        <v/>
      </c>
      <c r="DN80" s="111" t="str">
        <f t="shared" ref="DN80:DN87" si="111">IF(AND(DN$74&gt;=FC80,DN$74&lt;=FD80),1,"")</f>
        <v/>
      </c>
      <c r="DO80" s="111" t="str">
        <f t="shared" ref="DO80:DO87" si="112">IF(AND(DO$74&gt;=FC80,DO$74&lt;=FD80),1,"")</f>
        <v/>
      </c>
      <c r="DP80" s="111" t="str">
        <f t="shared" ref="DP80:DP87" si="113">IF(AND(DP$74&gt;=FC80,DP$74&lt;=FD80),1,"")</f>
        <v/>
      </c>
      <c r="DQ80" s="111" t="str">
        <f t="shared" ref="DQ80:DQ87" si="114">IF(AND(DQ$74&gt;=FC80,DQ$74&lt;=FD80),1,"")</f>
        <v/>
      </c>
      <c r="DR80" s="111" t="str">
        <f t="shared" ref="DR80:DR87" si="115">IF(AND(DR$74&gt;=FC80,DR$74&lt;=FD80),1,"")</f>
        <v/>
      </c>
      <c r="DS80" s="111" t="str">
        <f t="shared" ref="DS80:DS87" si="116">IF(AND(DS$74&gt;=FC80,DS$74&lt;=FD80),1,"")</f>
        <v/>
      </c>
      <c r="DT80" s="111" t="str">
        <f t="shared" ref="DT80:DT87" si="117">IF(AND(DT$74&gt;=FC80,DT$74&lt;=FD80),1,"")</f>
        <v/>
      </c>
      <c r="DU80" s="111" t="str">
        <f t="shared" ref="DU80:DU87" si="118">IF(AND(DU$74&gt;=FC80,DU$74&lt;=FD80),1,"")</f>
        <v/>
      </c>
      <c r="DV80" s="111" t="str">
        <f t="shared" ref="DV80:DV87" si="119">IF(AND(DV$74&gt;=FC80,DV$74&lt;=FD80),1,"")</f>
        <v/>
      </c>
      <c r="DW80" s="111" t="str">
        <f t="shared" ref="DW80:DW87" si="120">IF(AND(DW$74&gt;=FC80,DW$74&lt;=FD80),1,"")</f>
        <v/>
      </c>
      <c r="DX80" s="111" t="str">
        <f t="shared" ref="DX80:DX87" si="121">IF(AND(DX$74&gt;=FC80,DX$74&lt;=FD80),1,"")</f>
        <v/>
      </c>
      <c r="DY80" s="111" t="str">
        <f t="shared" ref="DY80:DY87" si="122">IF(AND(DY$74&gt;=FC80,DY$74&lt;=FD80),1,"")</f>
        <v/>
      </c>
      <c r="DZ80" s="111" t="str">
        <f t="shared" ref="DZ80:DZ87" si="123">IF(AND(DZ$74&gt;=FC80,DZ$74&lt;=FD80),1,"")</f>
        <v/>
      </c>
      <c r="EA80" s="111" t="str">
        <f t="shared" ref="EA80:EA87" si="124">IF(AND(EA$74&gt;=FC80,EA$74&lt;=FD80),1,"")</f>
        <v/>
      </c>
      <c r="EB80" s="111" t="str">
        <f t="shared" ref="EB80:EB87" si="125">IF(AND(EB$74&gt;=FC80,EB$74&lt;=FD80),1,"")</f>
        <v/>
      </c>
      <c r="EC80" s="111" t="str">
        <f t="shared" ref="EC80:EC87" si="126">IF(AND(EC$74&gt;=FC80,EC$74&lt;=FD80),1,"")</f>
        <v/>
      </c>
      <c r="ED80" s="111" t="str">
        <f t="shared" ref="ED80:ED87" si="127">IF(AND(ED$74&gt;=FC80,ED$74&lt;=FD80),1,"")</f>
        <v/>
      </c>
      <c r="EE80" s="111" t="str">
        <f t="shared" ref="EE80:EE87" si="128">IF(AND(EE$74&gt;=FC80,EE$74&lt;=FD80),1,"")</f>
        <v/>
      </c>
      <c r="EF80" s="111" t="str">
        <f t="shared" ref="EF80:EF87" si="129">IF(AND(EF$74&gt;=FC80,EF$74&lt;=FD80),1,"")</f>
        <v/>
      </c>
      <c r="EG80" s="111" t="str">
        <f t="shared" ref="EG80:EG87" si="130">IF(AND(EG$74&gt;=FC80,EG$74&lt;=FD80),1,"")</f>
        <v/>
      </c>
      <c r="EH80" s="111" t="str">
        <f t="shared" ref="EH80:EH87" si="131">IF(AND(EH$74&gt;=FC80,EH$74&lt;=FD80),1,"")</f>
        <v/>
      </c>
      <c r="EI80" s="111" t="str">
        <f t="shared" ref="EI80:EI87" si="132">IF(AND(EI$74&gt;=FC80,EI$74&lt;=FD80),1,"")</f>
        <v/>
      </c>
      <c r="EJ80" s="111" t="str">
        <f t="shared" ref="EJ80:EJ87" si="133">IF(AND(EJ$74&gt;=FC80,EJ$74&lt;=FD80),1,"")</f>
        <v/>
      </c>
      <c r="EK80" s="111" t="str">
        <f t="shared" ref="EK80:EK87" si="134">IF(AND(EK$74&gt;=FC80,EK$74&lt;=FD80),1,"")</f>
        <v/>
      </c>
      <c r="EL80" s="111" t="str">
        <f t="shared" ref="EL80:EL87" si="135">IF(AND(EL$74&gt;=FC80,EL$74&lt;=FD80),1,"")</f>
        <v/>
      </c>
      <c r="EM80" s="111" t="str">
        <f t="shared" ref="EM80:EM87" si="136">IF(AND(EM$74&gt;=FC80,EM$74&lt;=FD80),1,"")</f>
        <v/>
      </c>
      <c r="EN80" s="111" t="str">
        <f t="shared" ref="EN80:EN87" si="137">IF(AND(EN$74&gt;=FC80,EN$74&lt;=FD80),1,"")</f>
        <v/>
      </c>
      <c r="EO80" s="111" t="str">
        <f t="shared" ref="EO80:EO87" si="138">IF(AND(EO$74&gt;=FC80,EO$74&lt;=FD80),1,"")</f>
        <v/>
      </c>
      <c r="EP80" s="111" t="str">
        <f t="shared" ref="EP80:EP87" si="139">IF(AND(EP$74&gt;=FC80,EP$74&lt;=FD80),1,"")</f>
        <v/>
      </c>
      <c r="EQ80" s="111" t="str">
        <f t="shared" ref="EQ80:EQ87" si="140">IF(AND(EQ$74&gt;=FC80,EQ$74&lt;=FD80),1,"")</f>
        <v/>
      </c>
      <c r="ER80" s="111" t="str">
        <f t="shared" ref="ER80:ER87" si="141">IF(AND(ER$74&gt;=FC80,ER$74&lt;=FD80),1,"")</f>
        <v/>
      </c>
      <c r="ES80" s="111" t="str">
        <f t="shared" ref="ES80:ES87" si="142">IF(AND(ES$74&gt;=FC80,ES$74&lt;=FD80),1,"")</f>
        <v/>
      </c>
      <c r="ET80" s="111" t="str">
        <f t="shared" ref="ET80:ET87" si="143">IF(AND(ET$74&gt;=FC80,ET$74&lt;=FD80),1,"")</f>
        <v/>
      </c>
      <c r="EU80" s="111" t="str">
        <f t="shared" ref="EU80:EU87" si="144">IF(AND(EU$74&gt;=FC80,EU$74&lt;=FD80),1,"")</f>
        <v/>
      </c>
      <c r="EV80" s="111" t="str">
        <f t="shared" ref="EV80:EV87" si="145">IF(AND(EV$74&gt;=FC80,EV$74&lt;=FD80),1,"")</f>
        <v/>
      </c>
      <c r="EW80" s="111" t="str">
        <f t="shared" ref="EW80:EW87" si="146">IF(AND(EW$74&gt;=FC80,EW$74&lt;=FD80),1,"")</f>
        <v/>
      </c>
      <c r="EX80" s="111" t="str">
        <f t="shared" ref="EX80:EX87" si="147">IF(AND(EX$74&gt;=FC80,EX$74&lt;=FD80),1,"")</f>
        <v/>
      </c>
      <c r="EY80" s="111" t="str">
        <f t="shared" ref="EY80:EY87" si="148">IF(AND(EY$74&gt;=FC80,EY$74&lt;=FD80),1,"")</f>
        <v/>
      </c>
      <c r="EZ80" s="111" t="str">
        <f t="shared" ref="EZ80:EZ87" si="149">IF(AND(EZ$74&gt;=FC80,EZ$74&lt;=FD80),1,"")</f>
        <v/>
      </c>
      <c r="FA80" s="111" t="str">
        <f t="shared" ref="FA80:FA87" si="150">IF(AND(FA$74&gt;=FC80,FA$74&lt;=FD80),1,"")</f>
        <v/>
      </c>
      <c r="FB80" s="111" t="str">
        <f t="shared" ref="FB80:FB87" si="151">IF(AND(FB$74&gt;=FC80,FB$74&lt;=FD80),1,"")</f>
        <v/>
      </c>
      <c r="FC80">
        <f>'06_Presupuesto'!F346-'02_Rendimientos'!$B$79+1</f>
        <v>12</v>
      </c>
      <c r="FD80">
        <f>'06_Presupuesto'!G346-'02_Rendimientos'!$B$79+1</f>
        <v>22</v>
      </c>
      <c r="FE80" s="98">
        <f>'06_Presupuesto'!E346</f>
        <v>3.3311008495188407E-2</v>
      </c>
    </row>
    <row r="81" spans="2:161" ht="22.05" customHeight="1">
      <c r="B81" t="str">
        <f>'03_CPM_Obra_Gruesa'!B149</f>
        <v>2.2</v>
      </c>
      <c r="C81" t="str">
        <f>'02_Rendimientos'!C10</f>
        <v>Relleno, humectación y compactación</v>
      </c>
      <c r="D81" t="str">
        <f>'02_Rendimientos'!E10</f>
        <v>m3</v>
      </c>
      <c r="E81" s="90">
        <f>'02_Rendimientos'!D10</f>
        <v>35</v>
      </c>
      <c r="F81" s="90">
        <f t="shared" si="1"/>
        <v>78128</v>
      </c>
      <c r="G81" s="90">
        <f>'06_Presupuesto'!D347*(1+'02_Rendimientos'!B82)</f>
        <v>2734480</v>
      </c>
      <c r="H81">
        <f>'02_Rendimientos'!K10</f>
        <v>9</v>
      </c>
      <c r="I81" s="108" t="str">
        <f t="shared" si="2"/>
        <v/>
      </c>
      <c r="J81" s="108" t="str">
        <f t="shared" si="3"/>
        <v/>
      </c>
      <c r="K81" s="108" t="str">
        <f t="shared" si="4"/>
        <v/>
      </c>
      <c r="L81" s="108" t="str">
        <f t="shared" si="5"/>
        <v/>
      </c>
      <c r="M81" s="108" t="str">
        <f t="shared" si="6"/>
        <v/>
      </c>
      <c r="N81" s="108" t="str">
        <f t="shared" si="7"/>
        <v/>
      </c>
      <c r="O81" s="108" t="str">
        <f t="shared" si="8"/>
        <v/>
      </c>
      <c r="P81" s="108" t="str">
        <f t="shared" si="9"/>
        <v/>
      </c>
      <c r="Q81" s="108" t="str">
        <f t="shared" si="10"/>
        <v/>
      </c>
      <c r="R81" s="108" t="str">
        <f t="shared" si="11"/>
        <v/>
      </c>
      <c r="S81" s="108" t="str">
        <f t="shared" si="12"/>
        <v/>
      </c>
      <c r="T81" s="108" t="str">
        <f t="shared" si="13"/>
        <v/>
      </c>
      <c r="U81" s="108" t="str">
        <f t="shared" si="14"/>
        <v/>
      </c>
      <c r="V81" s="108" t="str">
        <f t="shared" si="15"/>
        <v/>
      </c>
      <c r="W81" s="108" t="str">
        <f t="shared" si="16"/>
        <v/>
      </c>
      <c r="X81" s="108" t="str">
        <f t="shared" si="17"/>
        <v/>
      </c>
      <c r="Y81" s="108" t="str">
        <f t="shared" si="18"/>
        <v/>
      </c>
      <c r="Z81" s="108" t="str">
        <f t="shared" si="19"/>
        <v/>
      </c>
      <c r="AA81" s="108" t="str">
        <f t="shared" si="20"/>
        <v/>
      </c>
      <c r="AB81" s="108" t="str">
        <f t="shared" si="21"/>
        <v/>
      </c>
      <c r="AC81" s="108" t="str">
        <f t="shared" si="22"/>
        <v/>
      </c>
      <c r="AD81" s="108" t="str">
        <f t="shared" si="23"/>
        <v/>
      </c>
      <c r="AE81" s="108">
        <f t="shared" si="24"/>
        <v>1</v>
      </c>
      <c r="AF81" s="108">
        <f t="shared" si="25"/>
        <v>1</v>
      </c>
      <c r="AG81" s="108">
        <f t="shared" si="26"/>
        <v>1</v>
      </c>
      <c r="AH81" s="108">
        <f t="shared" si="27"/>
        <v>1</v>
      </c>
      <c r="AI81" s="108">
        <f t="shared" si="28"/>
        <v>1</v>
      </c>
      <c r="AJ81" s="108">
        <f t="shared" si="29"/>
        <v>1</v>
      </c>
      <c r="AK81" s="108">
        <f t="shared" si="30"/>
        <v>1</v>
      </c>
      <c r="AL81" s="108">
        <f t="shared" si="31"/>
        <v>1</v>
      </c>
      <c r="AM81" s="108">
        <f t="shared" si="32"/>
        <v>1</v>
      </c>
      <c r="AN81" s="108" t="str">
        <f t="shared" si="33"/>
        <v/>
      </c>
      <c r="AO81" s="108" t="str">
        <f t="shared" si="34"/>
        <v/>
      </c>
      <c r="AP81" s="108" t="str">
        <f t="shared" si="35"/>
        <v/>
      </c>
      <c r="AQ81" s="108" t="str">
        <f t="shared" si="36"/>
        <v/>
      </c>
      <c r="AR81" s="108" t="str">
        <f t="shared" si="37"/>
        <v/>
      </c>
      <c r="AS81" s="108" t="str">
        <f t="shared" si="38"/>
        <v/>
      </c>
      <c r="AT81" s="108" t="str">
        <f t="shared" si="39"/>
        <v/>
      </c>
      <c r="AU81" s="108" t="str">
        <f t="shared" si="40"/>
        <v/>
      </c>
      <c r="AV81" s="108" t="str">
        <f t="shared" si="41"/>
        <v/>
      </c>
      <c r="AW81" s="108" t="str">
        <f t="shared" si="42"/>
        <v/>
      </c>
      <c r="AX81" s="108" t="str">
        <f t="shared" si="43"/>
        <v/>
      </c>
      <c r="AY81" s="108" t="str">
        <f t="shared" si="44"/>
        <v/>
      </c>
      <c r="AZ81" s="108" t="str">
        <f t="shared" si="45"/>
        <v/>
      </c>
      <c r="BA81" s="108" t="str">
        <f t="shared" si="46"/>
        <v/>
      </c>
      <c r="BB81" s="108" t="str">
        <f t="shared" si="47"/>
        <v/>
      </c>
      <c r="BC81" s="108" t="str">
        <f t="shared" si="48"/>
        <v/>
      </c>
      <c r="BD81" s="108" t="str">
        <f t="shared" si="49"/>
        <v/>
      </c>
      <c r="BE81" s="108" t="str">
        <f t="shared" si="50"/>
        <v/>
      </c>
      <c r="BF81" s="108" t="str">
        <f t="shared" si="51"/>
        <v/>
      </c>
      <c r="BG81" s="108" t="str">
        <f t="shared" si="52"/>
        <v/>
      </c>
      <c r="BH81" s="108" t="str">
        <f t="shared" si="53"/>
        <v/>
      </c>
      <c r="BI81" s="108" t="str">
        <f t="shared" si="54"/>
        <v/>
      </c>
      <c r="BJ81" s="108" t="str">
        <f t="shared" si="55"/>
        <v/>
      </c>
      <c r="BK81" s="108" t="str">
        <f t="shared" si="56"/>
        <v/>
      </c>
      <c r="BL81" s="108" t="str">
        <f t="shared" si="57"/>
        <v/>
      </c>
      <c r="BM81" s="108" t="str">
        <f t="shared" si="58"/>
        <v/>
      </c>
      <c r="BN81" s="108" t="str">
        <f t="shared" si="59"/>
        <v/>
      </c>
      <c r="BO81" s="108" t="str">
        <f t="shared" si="60"/>
        <v/>
      </c>
      <c r="BP81" s="108" t="str">
        <f t="shared" si="61"/>
        <v/>
      </c>
      <c r="BQ81" s="108" t="str">
        <f t="shared" si="62"/>
        <v/>
      </c>
      <c r="BR81" s="108" t="str">
        <f t="shared" si="63"/>
        <v/>
      </c>
      <c r="BS81" s="108" t="str">
        <f t="shared" si="64"/>
        <v/>
      </c>
      <c r="BT81" s="108" t="str">
        <f t="shared" si="65"/>
        <v/>
      </c>
      <c r="BU81" s="108" t="str">
        <f t="shared" si="66"/>
        <v/>
      </c>
      <c r="BV81" s="108" t="str">
        <f t="shared" si="67"/>
        <v/>
      </c>
      <c r="BW81" s="108" t="str">
        <f t="shared" si="68"/>
        <v/>
      </c>
      <c r="BX81" s="108" t="str">
        <f t="shared" si="69"/>
        <v/>
      </c>
      <c r="BY81" s="108" t="str">
        <f t="shared" si="70"/>
        <v/>
      </c>
      <c r="BZ81" s="108" t="str">
        <f t="shared" si="71"/>
        <v/>
      </c>
      <c r="CA81" s="108" t="str">
        <f t="shared" si="72"/>
        <v/>
      </c>
      <c r="CB81" s="108" t="str">
        <f t="shared" si="73"/>
        <v/>
      </c>
      <c r="CC81" s="108" t="str">
        <f t="shared" si="74"/>
        <v/>
      </c>
      <c r="CD81" s="108" t="str">
        <f t="shared" si="75"/>
        <v/>
      </c>
      <c r="CE81" s="108" t="str">
        <f t="shared" si="76"/>
        <v/>
      </c>
      <c r="CF81" s="108" t="str">
        <f t="shared" si="77"/>
        <v/>
      </c>
      <c r="CG81" s="108" t="str">
        <f t="shared" si="78"/>
        <v/>
      </c>
      <c r="CH81" s="108" t="str">
        <f t="shared" si="79"/>
        <v/>
      </c>
      <c r="CI81" s="108" t="str">
        <f t="shared" si="80"/>
        <v/>
      </c>
      <c r="CJ81" s="108" t="str">
        <f t="shared" si="81"/>
        <v/>
      </c>
      <c r="CK81" s="108" t="str">
        <f t="shared" si="82"/>
        <v/>
      </c>
      <c r="CL81" s="108" t="str">
        <f t="shared" si="83"/>
        <v/>
      </c>
      <c r="CM81" s="108" t="str">
        <f t="shared" si="84"/>
        <v/>
      </c>
      <c r="CN81" s="108" t="str">
        <f t="shared" si="85"/>
        <v/>
      </c>
      <c r="CO81" s="108" t="str">
        <f t="shared" si="86"/>
        <v/>
      </c>
      <c r="CP81" s="108" t="str">
        <f t="shared" si="87"/>
        <v/>
      </c>
      <c r="CQ81" s="108" t="str">
        <f t="shared" si="88"/>
        <v/>
      </c>
      <c r="CR81" s="108" t="str">
        <f t="shared" si="89"/>
        <v/>
      </c>
      <c r="CS81" s="108" t="str">
        <f t="shared" si="90"/>
        <v/>
      </c>
      <c r="CT81" s="108" t="str">
        <f t="shared" si="91"/>
        <v/>
      </c>
      <c r="CU81" s="108" t="str">
        <f t="shared" si="92"/>
        <v/>
      </c>
      <c r="CV81" s="108" t="str">
        <f t="shared" si="93"/>
        <v/>
      </c>
      <c r="CW81" s="108" t="str">
        <f t="shared" si="94"/>
        <v/>
      </c>
      <c r="CX81" s="108" t="str">
        <f t="shared" si="95"/>
        <v/>
      </c>
      <c r="CY81" s="108" t="str">
        <f t="shared" si="96"/>
        <v/>
      </c>
      <c r="CZ81" s="108" t="str">
        <f t="shared" si="97"/>
        <v/>
      </c>
      <c r="DA81" s="108" t="str">
        <f t="shared" si="98"/>
        <v/>
      </c>
      <c r="DB81" s="108" t="str">
        <f t="shared" si="99"/>
        <v/>
      </c>
      <c r="DC81" s="108" t="str">
        <f t="shared" si="100"/>
        <v/>
      </c>
      <c r="DD81" s="108" t="str">
        <f t="shared" si="101"/>
        <v/>
      </c>
      <c r="DE81" s="108" t="str">
        <f t="shared" si="102"/>
        <v/>
      </c>
      <c r="DF81" s="108" t="str">
        <f t="shared" si="103"/>
        <v/>
      </c>
      <c r="DG81" s="108" t="str">
        <f t="shared" si="104"/>
        <v/>
      </c>
      <c r="DH81" s="108" t="str">
        <f t="shared" si="105"/>
        <v/>
      </c>
      <c r="DI81" s="108" t="str">
        <f t="shared" si="106"/>
        <v/>
      </c>
      <c r="DJ81" s="108" t="str">
        <f t="shared" si="107"/>
        <v/>
      </c>
      <c r="DK81" s="108" t="str">
        <f t="shared" si="108"/>
        <v/>
      </c>
      <c r="DL81" s="108" t="str">
        <f t="shared" si="109"/>
        <v/>
      </c>
      <c r="DM81" s="108" t="str">
        <f t="shared" si="110"/>
        <v/>
      </c>
      <c r="DN81" s="108" t="str">
        <f t="shared" si="111"/>
        <v/>
      </c>
      <c r="DO81" s="108" t="str">
        <f t="shared" si="112"/>
        <v/>
      </c>
      <c r="DP81" s="108" t="str">
        <f t="shared" si="113"/>
        <v/>
      </c>
      <c r="DQ81" s="108" t="str">
        <f t="shared" si="114"/>
        <v/>
      </c>
      <c r="DR81" s="108" t="str">
        <f t="shared" si="115"/>
        <v/>
      </c>
      <c r="DS81" s="108" t="str">
        <f t="shared" si="116"/>
        <v/>
      </c>
      <c r="DT81" s="108" t="str">
        <f t="shared" si="117"/>
        <v/>
      </c>
      <c r="DU81" s="108" t="str">
        <f t="shared" si="118"/>
        <v/>
      </c>
      <c r="DV81" s="108" t="str">
        <f t="shared" si="119"/>
        <v/>
      </c>
      <c r="DW81" s="108" t="str">
        <f t="shared" si="120"/>
        <v/>
      </c>
      <c r="DX81" s="108" t="str">
        <f t="shared" si="121"/>
        <v/>
      </c>
      <c r="DY81" s="108" t="str">
        <f t="shared" si="122"/>
        <v/>
      </c>
      <c r="DZ81" s="108" t="str">
        <f t="shared" si="123"/>
        <v/>
      </c>
      <c r="EA81" s="108" t="str">
        <f t="shared" si="124"/>
        <v/>
      </c>
      <c r="EB81" s="108" t="str">
        <f t="shared" si="125"/>
        <v/>
      </c>
      <c r="EC81" s="108" t="str">
        <f t="shared" si="126"/>
        <v/>
      </c>
      <c r="ED81" s="108" t="str">
        <f t="shared" si="127"/>
        <v/>
      </c>
      <c r="EE81" s="108" t="str">
        <f t="shared" si="128"/>
        <v/>
      </c>
      <c r="EF81" s="108" t="str">
        <f t="shared" si="129"/>
        <v/>
      </c>
      <c r="EG81" s="108" t="str">
        <f t="shared" si="130"/>
        <v/>
      </c>
      <c r="EH81" s="108" t="str">
        <f t="shared" si="131"/>
        <v/>
      </c>
      <c r="EI81" s="108" t="str">
        <f t="shared" si="132"/>
        <v/>
      </c>
      <c r="EJ81" s="108" t="str">
        <f t="shared" si="133"/>
        <v/>
      </c>
      <c r="EK81" s="108" t="str">
        <f t="shared" si="134"/>
        <v/>
      </c>
      <c r="EL81" s="108" t="str">
        <f t="shared" si="135"/>
        <v/>
      </c>
      <c r="EM81" s="108" t="str">
        <f t="shared" si="136"/>
        <v/>
      </c>
      <c r="EN81" s="108" t="str">
        <f t="shared" si="137"/>
        <v/>
      </c>
      <c r="EO81" s="108" t="str">
        <f t="shared" si="138"/>
        <v/>
      </c>
      <c r="EP81" s="108" t="str">
        <f t="shared" si="139"/>
        <v/>
      </c>
      <c r="EQ81" s="108" t="str">
        <f t="shared" si="140"/>
        <v/>
      </c>
      <c r="ER81" s="108" t="str">
        <f t="shared" si="141"/>
        <v/>
      </c>
      <c r="ES81" s="108" t="str">
        <f t="shared" si="142"/>
        <v/>
      </c>
      <c r="ET81" s="108" t="str">
        <f t="shared" si="143"/>
        <v/>
      </c>
      <c r="EU81" s="108" t="str">
        <f t="shared" si="144"/>
        <v/>
      </c>
      <c r="EV81" s="108" t="str">
        <f t="shared" si="145"/>
        <v/>
      </c>
      <c r="EW81" s="108" t="str">
        <f t="shared" si="146"/>
        <v/>
      </c>
      <c r="EX81" s="108" t="str">
        <f t="shared" si="147"/>
        <v/>
      </c>
      <c r="EY81" s="108" t="str">
        <f t="shared" si="148"/>
        <v/>
      </c>
      <c r="EZ81" s="108" t="str">
        <f t="shared" si="149"/>
        <v/>
      </c>
      <c r="FA81" s="108" t="str">
        <f t="shared" si="150"/>
        <v/>
      </c>
      <c r="FB81" s="108" t="str">
        <f t="shared" si="151"/>
        <v/>
      </c>
      <c r="FC81">
        <f>'06_Presupuesto'!F347-'02_Rendimientos'!$B$79+1</f>
        <v>23</v>
      </c>
      <c r="FD81">
        <f>'06_Presupuesto'!G347-'02_Rendimientos'!$B$79+1</f>
        <v>31</v>
      </c>
      <c r="FE81" s="98">
        <f>'06_Presupuesto'!E347</f>
        <v>3.2385702703655393E-2</v>
      </c>
    </row>
    <row r="82" spans="2:161" ht="22.05" customHeight="1">
      <c r="B82" s="109" t="str">
        <f>'03_CPM_Obra_Gruesa'!B150</f>
        <v>2.3</v>
      </c>
      <c r="C82" s="109" t="str">
        <f>'02_Rendimientos'!C11</f>
        <v>Emplantillado de hormigón</v>
      </c>
      <c r="D82" s="109" t="str">
        <f>'02_Rendimientos'!E11</f>
        <v>m3</v>
      </c>
      <c r="E82" s="110">
        <f>'02_Rendimientos'!D11</f>
        <v>12</v>
      </c>
      <c r="F82" s="110">
        <f t="shared" si="1"/>
        <v>46718.75</v>
      </c>
      <c r="G82" s="110">
        <f>'06_Presupuesto'!D348*(1+'02_Rendimientos'!B82)</f>
        <v>560625</v>
      </c>
      <c r="H82" s="109">
        <f>'02_Rendimientos'!K11</f>
        <v>5</v>
      </c>
      <c r="I82" s="111" t="str">
        <f t="shared" si="2"/>
        <v/>
      </c>
      <c r="J82" s="111" t="str">
        <f t="shared" si="3"/>
        <v/>
      </c>
      <c r="K82" s="111" t="str">
        <f t="shared" si="4"/>
        <v/>
      </c>
      <c r="L82" s="111" t="str">
        <f t="shared" si="5"/>
        <v/>
      </c>
      <c r="M82" s="111" t="str">
        <f t="shared" si="6"/>
        <v/>
      </c>
      <c r="N82" s="111" t="str">
        <f t="shared" si="7"/>
        <v/>
      </c>
      <c r="O82" s="111" t="str">
        <f t="shared" si="8"/>
        <v/>
      </c>
      <c r="P82" s="111" t="str">
        <f t="shared" si="9"/>
        <v/>
      </c>
      <c r="Q82" s="111" t="str">
        <f t="shared" si="10"/>
        <v/>
      </c>
      <c r="R82" s="111" t="str">
        <f t="shared" si="11"/>
        <v/>
      </c>
      <c r="S82" s="111" t="str">
        <f t="shared" si="12"/>
        <v/>
      </c>
      <c r="T82" s="111" t="str">
        <f t="shared" si="13"/>
        <v/>
      </c>
      <c r="U82" s="111" t="str">
        <f t="shared" si="14"/>
        <v/>
      </c>
      <c r="V82" s="111" t="str">
        <f t="shared" si="15"/>
        <v/>
      </c>
      <c r="W82" s="111" t="str">
        <f t="shared" si="16"/>
        <v/>
      </c>
      <c r="X82" s="111" t="str">
        <f t="shared" si="17"/>
        <v/>
      </c>
      <c r="Y82" s="111" t="str">
        <f t="shared" si="18"/>
        <v/>
      </c>
      <c r="Z82" s="111" t="str">
        <f t="shared" si="19"/>
        <v/>
      </c>
      <c r="AA82" s="111" t="str">
        <f t="shared" si="20"/>
        <v/>
      </c>
      <c r="AB82" s="111" t="str">
        <f t="shared" si="21"/>
        <v/>
      </c>
      <c r="AC82" s="111" t="str">
        <f t="shared" si="22"/>
        <v/>
      </c>
      <c r="AD82" s="111" t="str">
        <f t="shared" si="23"/>
        <v/>
      </c>
      <c r="AE82" s="111" t="str">
        <f t="shared" si="24"/>
        <v/>
      </c>
      <c r="AF82" s="111" t="str">
        <f t="shared" si="25"/>
        <v/>
      </c>
      <c r="AG82" s="111" t="str">
        <f t="shared" si="26"/>
        <v/>
      </c>
      <c r="AH82" s="111" t="str">
        <f t="shared" si="27"/>
        <v/>
      </c>
      <c r="AI82" s="111" t="str">
        <f t="shared" si="28"/>
        <v/>
      </c>
      <c r="AJ82" s="111" t="str">
        <f t="shared" si="29"/>
        <v/>
      </c>
      <c r="AK82" s="111" t="str">
        <f t="shared" si="30"/>
        <v/>
      </c>
      <c r="AL82" s="111" t="str">
        <f t="shared" si="31"/>
        <v/>
      </c>
      <c r="AM82" s="111" t="str">
        <f t="shared" si="32"/>
        <v/>
      </c>
      <c r="AN82" s="111">
        <f t="shared" si="33"/>
        <v>1</v>
      </c>
      <c r="AO82" s="111">
        <f t="shared" si="34"/>
        <v>1</v>
      </c>
      <c r="AP82" s="111">
        <f t="shared" si="35"/>
        <v>1</v>
      </c>
      <c r="AQ82" s="111">
        <f t="shared" si="36"/>
        <v>1</v>
      </c>
      <c r="AR82" s="111">
        <f t="shared" si="37"/>
        <v>1</v>
      </c>
      <c r="AS82" s="111" t="str">
        <f t="shared" si="38"/>
        <v/>
      </c>
      <c r="AT82" s="111" t="str">
        <f t="shared" si="39"/>
        <v/>
      </c>
      <c r="AU82" s="111" t="str">
        <f t="shared" si="40"/>
        <v/>
      </c>
      <c r="AV82" s="111" t="str">
        <f t="shared" si="41"/>
        <v/>
      </c>
      <c r="AW82" s="111" t="str">
        <f t="shared" si="42"/>
        <v/>
      </c>
      <c r="AX82" s="111" t="str">
        <f t="shared" si="43"/>
        <v/>
      </c>
      <c r="AY82" s="111" t="str">
        <f t="shared" si="44"/>
        <v/>
      </c>
      <c r="AZ82" s="111" t="str">
        <f t="shared" si="45"/>
        <v/>
      </c>
      <c r="BA82" s="111" t="str">
        <f t="shared" si="46"/>
        <v/>
      </c>
      <c r="BB82" s="111" t="str">
        <f t="shared" si="47"/>
        <v/>
      </c>
      <c r="BC82" s="111" t="str">
        <f t="shared" si="48"/>
        <v/>
      </c>
      <c r="BD82" s="111" t="str">
        <f t="shared" si="49"/>
        <v/>
      </c>
      <c r="BE82" s="111" t="str">
        <f t="shared" si="50"/>
        <v/>
      </c>
      <c r="BF82" s="111" t="str">
        <f t="shared" si="51"/>
        <v/>
      </c>
      <c r="BG82" s="111" t="str">
        <f t="shared" si="52"/>
        <v/>
      </c>
      <c r="BH82" s="111" t="str">
        <f t="shared" si="53"/>
        <v/>
      </c>
      <c r="BI82" s="111" t="str">
        <f t="shared" si="54"/>
        <v/>
      </c>
      <c r="BJ82" s="111" t="str">
        <f t="shared" si="55"/>
        <v/>
      </c>
      <c r="BK82" s="111" t="str">
        <f t="shared" si="56"/>
        <v/>
      </c>
      <c r="BL82" s="111" t="str">
        <f t="shared" si="57"/>
        <v/>
      </c>
      <c r="BM82" s="111" t="str">
        <f t="shared" si="58"/>
        <v/>
      </c>
      <c r="BN82" s="111" t="str">
        <f t="shared" si="59"/>
        <v/>
      </c>
      <c r="BO82" s="111" t="str">
        <f t="shared" si="60"/>
        <v/>
      </c>
      <c r="BP82" s="111" t="str">
        <f t="shared" si="61"/>
        <v/>
      </c>
      <c r="BQ82" s="111" t="str">
        <f t="shared" si="62"/>
        <v/>
      </c>
      <c r="BR82" s="111" t="str">
        <f t="shared" si="63"/>
        <v/>
      </c>
      <c r="BS82" s="111" t="str">
        <f t="shared" si="64"/>
        <v/>
      </c>
      <c r="BT82" s="111" t="str">
        <f t="shared" si="65"/>
        <v/>
      </c>
      <c r="BU82" s="111" t="str">
        <f t="shared" si="66"/>
        <v/>
      </c>
      <c r="BV82" s="111" t="str">
        <f t="shared" si="67"/>
        <v/>
      </c>
      <c r="BW82" s="111" t="str">
        <f t="shared" si="68"/>
        <v/>
      </c>
      <c r="BX82" s="111" t="str">
        <f t="shared" si="69"/>
        <v/>
      </c>
      <c r="BY82" s="111" t="str">
        <f t="shared" si="70"/>
        <v/>
      </c>
      <c r="BZ82" s="111" t="str">
        <f t="shared" si="71"/>
        <v/>
      </c>
      <c r="CA82" s="111" t="str">
        <f t="shared" si="72"/>
        <v/>
      </c>
      <c r="CB82" s="111" t="str">
        <f t="shared" si="73"/>
        <v/>
      </c>
      <c r="CC82" s="111" t="str">
        <f t="shared" si="74"/>
        <v/>
      </c>
      <c r="CD82" s="111" t="str">
        <f t="shared" si="75"/>
        <v/>
      </c>
      <c r="CE82" s="111" t="str">
        <f t="shared" si="76"/>
        <v/>
      </c>
      <c r="CF82" s="111" t="str">
        <f t="shared" si="77"/>
        <v/>
      </c>
      <c r="CG82" s="111" t="str">
        <f t="shared" si="78"/>
        <v/>
      </c>
      <c r="CH82" s="111" t="str">
        <f t="shared" si="79"/>
        <v/>
      </c>
      <c r="CI82" s="111" t="str">
        <f t="shared" si="80"/>
        <v/>
      </c>
      <c r="CJ82" s="111" t="str">
        <f t="shared" si="81"/>
        <v/>
      </c>
      <c r="CK82" s="111" t="str">
        <f t="shared" si="82"/>
        <v/>
      </c>
      <c r="CL82" s="111" t="str">
        <f t="shared" si="83"/>
        <v/>
      </c>
      <c r="CM82" s="111" t="str">
        <f t="shared" si="84"/>
        <v/>
      </c>
      <c r="CN82" s="111" t="str">
        <f t="shared" si="85"/>
        <v/>
      </c>
      <c r="CO82" s="111" t="str">
        <f t="shared" si="86"/>
        <v/>
      </c>
      <c r="CP82" s="111" t="str">
        <f t="shared" si="87"/>
        <v/>
      </c>
      <c r="CQ82" s="111" t="str">
        <f t="shared" si="88"/>
        <v/>
      </c>
      <c r="CR82" s="111" t="str">
        <f t="shared" si="89"/>
        <v/>
      </c>
      <c r="CS82" s="111" t="str">
        <f t="shared" si="90"/>
        <v/>
      </c>
      <c r="CT82" s="111" t="str">
        <f t="shared" si="91"/>
        <v/>
      </c>
      <c r="CU82" s="111" t="str">
        <f t="shared" si="92"/>
        <v/>
      </c>
      <c r="CV82" s="111" t="str">
        <f t="shared" si="93"/>
        <v/>
      </c>
      <c r="CW82" s="111" t="str">
        <f t="shared" si="94"/>
        <v/>
      </c>
      <c r="CX82" s="111" t="str">
        <f t="shared" si="95"/>
        <v/>
      </c>
      <c r="CY82" s="111" t="str">
        <f t="shared" si="96"/>
        <v/>
      </c>
      <c r="CZ82" s="111" t="str">
        <f t="shared" si="97"/>
        <v/>
      </c>
      <c r="DA82" s="111" t="str">
        <f t="shared" si="98"/>
        <v/>
      </c>
      <c r="DB82" s="111" t="str">
        <f t="shared" si="99"/>
        <v/>
      </c>
      <c r="DC82" s="111" t="str">
        <f t="shared" si="100"/>
        <v/>
      </c>
      <c r="DD82" s="111" t="str">
        <f t="shared" si="101"/>
        <v/>
      </c>
      <c r="DE82" s="111" t="str">
        <f t="shared" si="102"/>
        <v/>
      </c>
      <c r="DF82" s="111" t="str">
        <f t="shared" si="103"/>
        <v/>
      </c>
      <c r="DG82" s="111" t="str">
        <f t="shared" si="104"/>
        <v/>
      </c>
      <c r="DH82" s="111" t="str">
        <f t="shared" si="105"/>
        <v/>
      </c>
      <c r="DI82" s="111" t="str">
        <f t="shared" si="106"/>
        <v/>
      </c>
      <c r="DJ82" s="111" t="str">
        <f t="shared" si="107"/>
        <v/>
      </c>
      <c r="DK82" s="111" t="str">
        <f t="shared" si="108"/>
        <v/>
      </c>
      <c r="DL82" s="111" t="str">
        <f t="shared" si="109"/>
        <v/>
      </c>
      <c r="DM82" s="111" t="str">
        <f t="shared" si="110"/>
        <v/>
      </c>
      <c r="DN82" s="111" t="str">
        <f t="shared" si="111"/>
        <v/>
      </c>
      <c r="DO82" s="111" t="str">
        <f t="shared" si="112"/>
        <v/>
      </c>
      <c r="DP82" s="111" t="str">
        <f t="shared" si="113"/>
        <v/>
      </c>
      <c r="DQ82" s="111" t="str">
        <f t="shared" si="114"/>
        <v/>
      </c>
      <c r="DR82" s="111" t="str">
        <f t="shared" si="115"/>
        <v/>
      </c>
      <c r="DS82" s="111" t="str">
        <f t="shared" si="116"/>
        <v/>
      </c>
      <c r="DT82" s="111" t="str">
        <f t="shared" si="117"/>
        <v/>
      </c>
      <c r="DU82" s="111" t="str">
        <f t="shared" si="118"/>
        <v/>
      </c>
      <c r="DV82" s="111" t="str">
        <f t="shared" si="119"/>
        <v/>
      </c>
      <c r="DW82" s="111" t="str">
        <f t="shared" si="120"/>
        <v/>
      </c>
      <c r="DX82" s="111" t="str">
        <f t="shared" si="121"/>
        <v/>
      </c>
      <c r="DY82" s="111" t="str">
        <f t="shared" si="122"/>
        <v/>
      </c>
      <c r="DZ82" s="111" t="str">
        <f t="shared" si="123"/>
        <v/>
      </c>
      <c r="EA82" s="111" t="str">
        <f t="shared" si="124"/>
        <v/>
      </c>
      <c r="EB82" s="111" t="str">
        <f t="shared" si="125"/>
        <v/>
      </c>
      <c r="EC82" s="111" t="str">
        <f t="shared" si="126"/>
        <v/>
      </c>
      <c r="ED82" s="111" t="str">
        <f t="shared" si="127"/>
        <v/>
      </c>
      <c r="EE82" s="111" t="str">
        <f t="shared" si="128"/>
        <v/>
      </c>
      <c r="EF82" s="111" t="str">
        <f t="shared" si="129"/>
        <v/>
      </c>
      <c r="EG82" s="111" t="str">
        <f t="shared" si="130"/>
        <v/>
      </c>
      <c r="EH82" s="111" t="str">
        <f t="shared" si="131"/>
        <v/>
      </c>
      <c r="EI82" s="111" t="str">
        <f t="shared" si="132"/>
        <v/>
      </c>
      <c r="EJ82" s="111" t="str">
        <f t="shared" si="133"/>
        <v/>
      </c>
      <c r="EK82" s="111" t="str">
        <f t="shared" si="134"/>
        <v/>
      </c>
      <c r="EL82" s="111" t="str">
        <f t="shared" si="135"/>
        <v/>
      </c>
      <c r="EM82" s="111" t="str">
        <f t="shared" si="136"/>
        <v/>
      </c>
      <c r="EN82" s="111" t="str">
        <f t="shared" si="137"/>
        <v/>
      </c>
      <c r="EO82" s="111" t="str">
        <f t="shared" si="138"/>
        <v/>
      </c>
      <c r="EP82" s="111" t="str">
        <f t="shared" si="139"/>
        <v/>
      </c>
      <c r="EQ82" s="111" t="str">
        <f t="shared" si="140"/>
        <v/>
      </c>
      <c r="ER82" s="111" t="str">
        <f t="shared" si="141"/>
        <v/>
      </c>
      <c r="ES82" s="111" t="str">
        <f t="shared" si="142"/>
        <v/>
      </c>
      <c r="ET82" s="111" t="str">
        <f t="shared" si="143"/>
        <v/>
      </c>
      <c r="EU82" s="111" t="str">
        <f t="shared" si="144"/>
        <v/>
      </c>
      <c r="EV82" s="111" t="str">
        <f t="shared" si="145"/>
        <v/>
      </c>
      <c r="EW82" s="111" t="str">
        <f t="shared" si="146"/>
        <v/>
      </c>
      <c r="EX82" s="111" t="str">
        <f t="shared" si="147"/>
        <v/>
      </c>
      <c r="EY82" s="111" t="str">
        <f t="shared" si="148"/>
        <v/>
      </c>
      <c r="EZ82" s="111" t="str">
        <f t="shared" si="149"/>
        <v/>
      </c>
      <c r="FA82" s="111" t="str">
        <f t="shared" si="150"/>
        <v/>
      </c>
      <c r="FB82" s="111" t="str">
        <f t="shared" si="151"/>
        <v/>
      </c>
      <c r="FC82">
        <f>'06_Presupuesto'!F348-'02_Rendimientos'!$B$79+1</f>
        <v>32</v>
      </c>
      <c r="FD82">
        <f>'06_Presupuesto'!G348-'02_Rendimientos'!$B$79+1</f>
        <v>36</v>
      </c>
      <c r="FE82" s="98">
        <f>'06_Presupuesto'!E348</f>
        <v>3.3311008495188407E-2</v>
      </c>
    </row>
    <row r="83" spans="2:161" ht="22.05" customHeight="1">
      <c r="B83" t="str">
        <f>'03_CPM_Obra_Gruesa'!B151</f>
        <v>2.4</v>
      </c>
      <c r="C83" t="str">
        <f>'02_Rendimientos'!C12</f>
        <v>Fundaciones de hormigón armado</v>
      </c>
      <c r="D83" t="str">
        <f>'02_Rendimientos'!E12</f>
        <v>m3</v>
      </c>
      <c r="E83" s="90">
        <f>'02_Rendimientos'!D12</f>
        <v>28</v>
      </c>
      <c r="F83" s="90">
        <f t="shared" si="1"/>
        <v>140625</v>
      </c>
      <c r="G83" s="90">
        <f>'06_Presupuesto'!D349*(1+'02_Rendimientos'!B82)</f>
        <v>3937500</v>
      </c>
      <c r="H83">
        <f>'02_Rendimientos'!K12</f>
        <v>13</v>
      </c>
      <c r="I83" s="108" t="str">
        <f t="shared" si="2"/>
        <v/>
      </c>
      <c r="J83" s="108" t="str">
        <f t="shared" si="3"/>
        <v/>
      </c>
      <c r="K83" s="108" t="str">
        <f t="shared" si="4"/>
        <v/>
      </c>
      <c r="L83" s="108" t="str">
        <f t="shared" si="5"/>
        <v/>
      </c>
      <c r="M83" s="108" t="str">
        <f t="shared" si="6"/>
        <v/>
      </c>
      <c r="N83" s="108" t="str">
        <f t="shared" si="7"/>
        <v/>
      </c>
      <c r="O83" s="108" t="str">
        <f t="shared" si="8"/>
        <v/>
      </c>
      <c r="P83" s="108" t="str">
        <f t="shared" si="9"/>
        <v/>
      </c>
      <c r="Q83" s="108" t="str">
        <f t="shared" si="10"/>
        <v/>
      </c>
      <c r="R83" s="108" t="str">
        <f t="shared" si="11"/>
        <v/>
      </c>
      <c r="S83" s="108" t="str">
        <f t="shared" si="12"/>
        <v/>
      </c>
      <c r="T83" s="108" t="str">
        <f t="shared" si="13"/>
        <v/>
      </c>
      <c r="U83" s="108" t="str">
        <f t="shared" si="14"/>
        <v/>
      </c>
      <c r="V83" s="108" t="str">
        <f t="shared" si="15"/>
        <v/>
      </c>
      <c r="W83" s="108" t="str">
        <f t="shared" si="16"/>
        <v/>
      </c>
      <c r="X83" s="108" t="str">
        <f t="shared" si="17"/>
        <v/>
      </c>
      <c r="Y83" s="108" t="str">
        <f t="shared" si="18"/>
        <v/>
      </c>
      <c r="Z83" s="108" t="str">
        <f t="shared" si="19"/>
        <v/>
      </c>
      <c r="AA83" s="108" t="str">
        <f t="shared" si="20"/>
        <v/>
      </c>
      <c r="AB83" s="108" t="str">
        <f t="shared" si="21"/>
        <v/>
      </c>
      <c r="AC83" s="108" t="str">
        <f t="shared" si="22"/>
        <v/>
      </c>
      <c r="AD83" s="108" t="str">
        <f t="shared" si="23"/>
        <v/>
      </c>
      <c r="AE83" s="108" t="str">
        <f t="shared" si="24"/>
        <v/>
      </c>
      <c r="AF83" s="108" t="str">
        <f t="shared" si="25"/>
        <v/>
      </c>
      <c r="AG83" s="108" t="str">
        <f t="shared" si="26"/>
        <v/>
      </c>
      <c r="AH83" s="108" t="str">
        <f t="shared" si="27"/>
        <v/>
      </c>
      <c r="AI83" s="108" t="str">
        <f t="shared" si="28"/>
        <v/>
      </c>
      <c r="AJ83" s="108" t="str">
        <f t="shared" si="29"/>
        <v/>
      </c>
      <c r="AK83" s="108" t="str">
        <f t="shared" si="30"/>
        <v/>
      </c>
      <c r="AL83" s="108" t="str">
        <f t="shared" si="31"/>
        <v/>
      </c>
      <c r="AM83" s="108" t="str">
        <f t="shared" si="32"/>
        <v/>
      </c>
      <c r="AN83" s="108" t="str">
        <f t="shared" si="33"/>
        <v/>
      </c>
      <c r="AO83" s="108" t="str">
        <f t="shared" si="34"/>
        <v/>
      </c>
      <c r="AP83" s="108" t="str">
        <f t="shared" si="35"/>
        <v/>
      </c>
      <c r="AQ83" s="108" t="str">
        <f t="shared" si="36"/>
        <v/>
      </c>
      <c r="AR83" s="108" t="str">
        <f t="shared" si="37"/>
        <v/>
      </c>
      <c r="AS83" s="108">
        <f t="shared" si="38"/>
        <v>1</v>
      </c>
      <c r="AT83" s="108">
        <f t="shared" si="39"/>
        <v>1</v>
      </c>
      <c r="AU83" s="108">
        <f t="shared" si="40"/>
        <v>1</v>
      </c>
      <c r="AV83" s="108">
        <f t="shared" si="41"/>
        <v>1</v>
      </c>
      <c r="AW83" s="108">
        <f t="shared" si="42"/>
        <v>1</v>
      </c>
      <c r="AX83" s="108">
        <f t="shared" si="43"/>
        <v>1</v>
      </c>
      <c r="AY83" s="108">
        <f t="shared" si="44"/>
        <v>1</v>
      </c>
      <c r="AZ83" s="108">
        <f t="shared" si="45"/>
        <v>1</v>
      </c>
      <c r="BA83" s="108">
        <f t="shared" si="46"/>
        <v>1</v>
      </c>
      <c r="BB83" s="108">
        <f t="shared" si="47"/>
        <v>1</v>
      </c>
      <c r="BC83" s="108">
        <f t="shared" si="48"/>
        <v>1</v>
      </c>
      <c r="BD83" s="108">
        <f t="shared" si="49"/>
        <v>1</v>
      </c>
      <c r="BE83" s="108">
        <f t="shared" si="50"/>
        <v>1</v>
      </c>
      <c r="BF83" s="108" t="str">
        <f t="shared" si="51"/>
        <v/>
      </c>
      <c r="BG83" s="108" t="str">
        <f t="shared" si="52"/>
        <v/>
      </c>
      <c r="BH83" s="108" t="str">
        <f t="shared" si="53"/>
        <v/>
      </c>
      <c r="BI83" s="108" t="str">
        <f t="shared" si="54"/>
        <v/>
      </c>
      <c r="BJ83" s="108" t="str">
        <f t="shared" si="55"/>
        <v/>
      </c>
      <c r="BK83" s="108" t="str">
        <f t="shared" si="56"/>
        <v/>
      </c>
      <c r="BL83" s="108" t="str">
        <f t="shared" si="57"/>
        <v/>
      </c>
      <c r="BM83" s="108" t="str">
        <f t="shared" si="58"/>
        <v/>
      </c>
      <c r="BN83" s="108" t="str">
        <f t="shared" si="59"/>
        <v/>
      </c>
      <c r="BO83" s="108" t="str">
        <f t="shared" si="60"/>
        <v/>
      </c>
      <c r="BP83" s="108" t="str">
        <f t="shared" si="61"/>
        <v/>
      </c>
      <c r="BQ83" s="108" t="str">
        <f t="shared" si="62"/>
        <v/>
      </c>
      <c r="BR83" s="108" t="str">
        <f t="shared" si="63"/>
        <v/>
      </c>
      <c r="BS83" s="108" t="str">
        <f t="shared" si="64"/>
        <v/>
      </c>
      <c r="BT83" s="108" t="str">
        <f t="shared" si="65"/>
        <v/>
      </c>
      <c r="BU83" s="108" t="str">
        <f t="shared" si="66"/>
        <v/>
      </c>
      <c r="BV83" s="108" t="str">
        <f t="shared" si="67"/>
        <v/>
      </c>
      <c r="BW83" s="108" t="str">
        <f t="shared" si="68"/>
        <v/>
      </c>
      <c r="BX83" s="108" t="str">
        <f t="shared" si="69"/>
        <v/>
      </c>
      <c r="BY83" s="108" t="str">
        <f t="shared" si="70"/>
        <v/>
      </c>
      <c r="BZ83" s="108" t="str">
        <f t="shared" si="71"/>
        <v/>
      </c>
      <c r="CA83" s="108" t="str">
        <f t="shared" si="72"/>
        <v/>
      </c>
      <c r="CB83" s="108" t="str">
        <f t="shared" si="73"/>
        <v/>
      </c>
      <c r="CC83" s="108" t="str">
        <f t="shared" si="74"/>
        <v/>
      </c>
      <c r="CD83" s="108" t="str">
        <f t="shared" si="75"/>
        <v/>
      </c>
      <c r="CE83" s="108" t="str">
        <f t="shared" si="76"/>
        <v/>
      </c>
      <c r="CF83" s="108" t="str">
        <f t="shared" si="77"/>
        <v/>
      </c>
      <c r="CG83" s="108" t="str">
        <f t="shared" si="78"/>
        <v/>
      </c>
      <c r="CH83" s="108" t="str">
        <f t="shared" si="79"/>
        <v/>
      </c>
      <c r="CI83" s="108" t="str">
        <f t="shared" si="80"/>
        <v/>
      </c>
      <c r="CJ83" s="108" t="str">
        <f t="shared" si="81"/>
        <v/>
      </c>
      <c r="CK83" s="108" t="str">
        <f t="shared" si="82"/>
        <v/>
      </c>
      <c r="CL83" s="108" t="str">
        <f t="shared" si="83"/>
        <v/>
      </c>
      <c r="CM83" s="108" t="str">
        <f t="shared" si="84"/>
        <v/>
      </c>
      <c r="CN83" s="108" t="str">
        <f t="shared" si="85"/>
        <v/>
      </c>
      <c r="CO83" s="108" t="str">
        <f t="shared" si="86"/>
        <v/>
      </c>
      <c r="CP83" s="108" t="str">
        <f t="shared" si="87"/>
        <v/>
      </c>
      <c r="CQ83" s="108" t="str">
        <f t="shared" si="88"/>
        <v/>
      </c>
      <c r="CR83" s="108" t="str">
        <f t="shared" si="89"/>
        <v/>
      </c>
      <c r="CS83" s="108" t="str">
        <f t="shared" si="90"/>
        <v/>
      </c>
      <c r="CT83" s="108" t="str">
        <f t="shared" si="91"/>
        <v/>
      </c>
      <c r="CU83" s="108" t="str">
        <f t="shared" si="92"/>
        <v/>
      </c>
      <c r="CV83" s="108" t="str">
        <f t="shared" si="93"/>
        <v/>
      </c>
      <c r="CW83" s="108" t="str">
        <f t="shared" si="94"/>
        <v/>
      </c>
      <c r="CX83" s="108" t="str">
        <f t="shared" si="95"/>
        <v/>
      </c>
      <c r="CY83" s="108" t="str">
        <f t="shared" si="96"/>
        <v/>
      </c>
      <c r="CZ83" s="108" t="str">
        <f t="shared" si="97"/>
        <v/>
      </c>
      <c r="DA83" s="108" t="str">
        <f t="shared" si="98"/>
        <v/>
      </c>
      <c r="DB83" s="108" t="str">
        <f t="shared" si="99"/>
        <v/>
      </c>
      <c r="DC83" s="108" t="str">
        <f t="shared" si="100"/>
        <v/>
      </c>
      <c r="DD83" s="108" t="str">
        <f t="shared" si="101"/>
        <v/>
      </c>
      <c r="DE83" s="108" t="str">
        <f t="shared" si="102"/>
        <v/>
      </c>
      <c r="DF83" s="108" t="str">
        <f t="shared" si="103"/>
        <v/>
      </c>
      <c r="DG83" s="108" t="str">
        <f t="shared" si="104"/>
        <v/>
      </c>
      <c r="DH83" s="108" t="str">
        <f t="shared" si="105"/>
        <v/>
      </c>
      <c r="DI83" s="108" t="str">
        <f t="shared" si="106"/>
        <v/>
      </c>
      <c r="DJ83" s="108" t="str">
        <f t="shared" si="107"/>
        <v/>
      </c>
      <c r="DK83" s="108" t="str">
        <f t="shared" si="108"/>
        <v/>
      </c>
      <c r="DL83" s="108" t="str">
        <f t="shared" si="109"/>
        <v/>
      </c>
      <c r="DM83" s="108" t="str">
        <f t="shared" si="110"/>
        <v/>
      </c>
      <c r="DN83" s="108" t="str">
        <f t="shared" si="111"/>
        <v/>
      </c>
      <c r="DO83" s="108" t="str">
        <f t="shared" si="112"/>
        <v/>
      </c>
      <c r="DP83" s="108" t="str">
        <f t="shared" si="113"/>
        <v/>
      </c>
      <c r="DQ83" s="108" t="str">
        <f t="shared" si="114"/>
        <v/>
      </c>
      <c r="DR83" s="108" t="str">
        <f t="shared" si="115"/>
        <v/>
      </c>
      <c r="DS83" s="108" t="str">
        <f t="shared" si="116"/>
        <v/>
      </c>
      <c r="DT83" s="108" t="str">
        <f t="shared" si="117"/>
        <v/>
      </c>
      <c r="DU83" s="108" t="str">
        <f t="shared" si="118"/>
        <v/>
      </c>
      <c r="DV83" s="108" t="str">
        <f t="shared" si="119"/>
        <v/>
      </c>
      <c r="DW83" s="108" t="str">
        <f t="shared" si="120"/>
        <v/>
      </c>
      <c r="DX83" s="108" t="str">
        <f t="shared" si="121"/>
        <v/>
      </c>
      <c r="DY83" s="108" t="str">
        <f t="shared" si="122"/>
        <v/>
      </c>
      <c r="DZ83" s="108" t="str">
        <f t="shared" si="123"/>
        <v/>
      </c>
      <c r="EA83" s="108" t="str">
        <f t="shared" si="124"/>
        <v/>
      </c>
      <c r="EB83" s="108" t="str">
        <f t="shared" si="125"/>
        <v/>
      </c>
      <c r="EC83" s="108" t="str">
        <f t="shared" si="126"/>
        <v/>
      </c>
      <c r="ED83" s="108" t="str">
        <f t="shared" si="127"/>
        <v/>
      </c>
      <c r="EE83" s="108" t="str">
        <f t="shared" si="128"/>
        <v/>
      </c>
      <c r="EF83" s="108" t="str">
        <f t="shared" si="129"/>
        <v/>
      </c>
      <c r="EG83" s="108" t="str">
        <f t="shared" si="130"/>
        <v/>
      </c>
      <c r="EH83" s="108" t="str">
        <f t="shared" si="131"/>
        <v/>
      </c>
      <c r="EI83" s="108" t="str">
        <f t="shared" si="132"/>
        <v/>
      </c>
      <c r="EJ83" s="108" t="str">
        <f t="shared" si="133"/>
        <v/>
      </c>
      <c r="EK83" s="108" t="str">
        <f t="shared" si="134"/>
        <v/>
      </c>
      <c r="EL83" s="108" t="str">
        <f t="shared" si="135"/>
        <v/>
      </c>
      <c r="EM83" s="108" t="str">
        <f t="shared" si="136"/>
        <v/>
      </c>
      <c r="EN83" s="108" t="str">
        <f t="shared" si="137"/>
        <v/>
      </c>
      <c r="EO83" s="108" t="str">
        <f t="shared" si="138"/>
        <v/>
      </c>
      <c r="EP83" s="108" t="str">
        <f t="shared" si="139"/>
        <v/>
      </c>
      <c r="EQ83" s="108" t="str">
        <f t="shared" si="140"/>
        <v/>
      </c>
      <c r="ER83" s="108" t="str">
        <f t="shared" si="141"/>
        <v/>
      </c>
      <c r="ES83" s="108" t="str">
        <f t="shared" si="142"/>
        <v/>
      </c>
      <c r="ET83" s="108" t="str">
        <f t="shared" si="143"/>
        <v/>
      </c>
      <c r="EU83" s="108" t="str">
        <f t="shared" si="144"/>
        <v/>
      </c>
      <c r="EV83" s="108" t="str">
        <f t="shared" si="145"/>
        <v/>
      </c>
      <c r="EW83" s="108" t="str">
        <f t="shared" si="146"/>
        <v/>
      </c>
      <c r="EX83" s="108" t="str">
        <f t="shared" si="147"/>
        <v/>
      </c>
      <c r="EY83" s="108" t="str">
        <f t="shared" si="148"/>
        <v/>
      </c>
      <c r="EZ83" s="108" t="str">
        <f t="shared" si="149"/>
        <v/>
      </c>
      <c r="FA83" s="108" t="str">
        <f t="shared" si="150"/>
        <v/>
      </c>
      <c r="FB83" s="108" t="str">
        <f t="shared" si="151"/>
        <v/>
      </c>
      <c r="FC83">
        <f>'06_Presupuesto'!F349-'02_Rendimientos'!$B$79+1</f>
        <v>37</v>
      </c>
      <c r="FD83">
        <f>'06_Presupuesto'!G349-'02_Rendimientos'!$B$79+1</f>
        <v>49</v>
      </c>
      <c r="FE83" s="98">
        <f>'06_Presupuesto'!E349</f>
        <v>4.4414677993584548E-2</v>
      </c>
    </row>
    <row r="84" spans="2:161" ht="22.05" customHeight="1">
      <c r="B84" s="109" t="str">
        <f>'03_CPM_Obra_Gruesa'!B152</f>
        <v>2.5</v>
      </c>
      <c r="C84" s="109" t="str">
        <f>'02_Rendimientos'!C13</f>
        <v>Radier y losas de hormigón</v>
      </c>
      <c r="D84" s="109" t="str">
        <f>'02_Rendimientos'!E13</f>
        <v>m2</v>
      </c>
      <c r="E84" s="110">
        <f>'02_Rendimientos'!D13</f>
        <v>95</v>
      </c>
      <c r="F84" s="110">
        <f t="shared" si="1"/>
        <v>76173.473684210519</v>
      </c>
      <c r="G84" s="110">
        <f>'06_Presupuesto'!D350*(1+'02_Rendimientos'!B82)</f>
        <v>7236479.9999999991</v>
      </c>
      <c r="H84" s="109">
        <f>'02_Rendimientos'!K13</f>
        <v>12</v>
      </c>
      <c r="I84" s="111" t="str">
        <f t="shared" si="2"/>
        <v/>
      </c>
      <c r="J84" s="111" t="str">
        <f t="shared" si="3"/>
        <v/>
      </c>
      <c r="K84" s="111" t="str">
        <f t="shared" si="4"/>
        <v/>
      </c>
      <c r="L84" s="111" t="str">
        <f t="shared" si="5"/>
        <v/>
      </c>
      <c r="M84" s="111" t="str">
        <f t="shared" si="6"/>
        <v/>
      </c>
      <c r="N84" s="111" t="str">
        <f t="shared" si="7"/>
        <v/>
      </c>
      <c r="O84" s="111" t="str">
        <f t="shared" si="8"/>
        <v/>
      </c>
      <c r="P84" s="111" t="str">
        <f t="shared" si="9"/>
        <v/>
      </c>
      <c r="Q84" s="111" t="str">
        <f t="shared" si="10"/>
        <v/>
      </c>
      <c r="R84" s="111" t="str">
        <f t="shared" si="11"/>
        <v/>
      </c>
      <c r="S84" s="111" t="str">
        <f t="shared" si="12"/>
        <v/>
      </c>
      <c r="T84" s="111" t="str">
        <f t="shared" si="13"/>
        <v/>
      </c>
      <c r="U84" s="111" t="str">
        <f t="shared" si="14"/>
        <v/>
      </c>
      <c r="V84" s="111" t="str">
        <f t="shared" si="15"/>
        <v/>
      </c>
      <c r="W84" s="111" t="str">
        <f t="shared" si="16"/>
        <v/>
      </c>
      <c r="X84" s="111" t="str">
        <f t="shared" si="17"/>
        <v/>
      </c>
      <c r="Y84" s="111" t="str">
        <f t="shared" si="18"/>
        <v/>
      </c>
      <c r="Z84" s="111" t="str">
        <f t="shared" si="19"/>
        <v/>
      </c>
      <c r="AA84" s="111" t="str">
        <f t="shared" si="20"/>
        <v/>
      </c>
      <c r="AB84" s="111" t="str">
        <f t="shared" si="21"/>
        <v/>
      </c>
      <c r="AC84" s="111" t="str">
        <f t="shared" si="22"/>
        <v/>
      </c>
      <c r="AD84" s="111" t="str">
        <f t="shared" si="23"/>
        <v/>
      </c>
      <c r="AE84" s="111" t="str">
        <f t="shared" si="24"/>
        <v/>
      </c>
      <c r="AF84" s="111" t="str">
        <f t="shared" si="25"/>
        <v/>
      </c>
      <c r="AG84" s="111" t="str">
        <f t="shared" si="26"/>
        <v/>
      </c>
      <c r="AH84" s="111" t="str">
        <f t="shared" si="27"/>
        <v/>
      </c>
      <c r="AI84" s="111" t="str">
        <f t="shared" si="28"/>
        <v/>
      </c>
      <c r="AJ84" s="111" t="str">
        <f t="shared" si="29"/>
        <v/>
      </c>
      <c r="AK84" s="111" t="str">
        <f t="shared" si="30"/>
        <v/>
      </c>
      <c r="AL84" s="111" t="str">
        <f t="shared" si="31"/>
        <v/>
      </c>
      <c r="AM84" s="111" t="str">
        <f t="shared" si="32"/>
        <v/>
      </c>
      <c r="AN84" s="111" t="str">
        <f t="shared" si="33"/>
        <v/>
      </c>
      <c r="AO84" s="111" t="str">
        <f t="shared" si="34"/>
        <v/>
      </c>
      <c r="AP84" s="111" t="str">
        <f t="shared" si="35"/>
        <v/>
      </c>
      <c r="AQ84" s="111" t="str">
        <f t="shared" si="36"/>
        <v/>
      </c>
      <c r="AR84" s="111" t="str">
        <f t="shared" si="37"/>
        <v/>
      </c>
      <c r="AS84" s="111" t="str">
        <f t="shared" si="38"/>
        <v/>
      </c>
      <c r="AT84" s="111" t="str">
        <f t="shared" si="39"/>
        <v/>
      </c>
      <c r="AU84" s="111" t="str">
        <f t="shared" si="40"/>
        <v/>
      </c>
      <c r="AV84" s="111" t="str">
        <f t="shared" si="41"/>
        <v/>
      </c>
      <c r="AW84" s="111" t="str">
        <f t="shared" si="42"/>
        <v/>
      </c>
      <c r="AX84" s="111" t="str">
        <f t="shared" si="43"/>
        <v/>
      </c>
      <c r="AY84" s="111" t="str">
        <f t="shared" si="44"/>
        <v/>
      </c>
      <c r="AZ84" s="111" t="str">
        <f t="shared" si="45"/>
        <v/>
      </c>
      <c r="BA84" s="111" t="str">
        <f t="shared" si="46"/>
        <v/>
      </c>
      <c r="BB84" s="111" t="str">
        <f t="shared" si="47"/>
        <v/>
      </c>
      <c r="BC84" s="111" t="str">
        <f t="shared" si="48"/>
        <v/>
      </c>
      <c r="BD84" s="111" t="str">
        <f t="shared" si="49"/>
        <v/>
      </c>
      <c r="BE84" s="111" t="str">
        <f t="shared" si="50"/>
        <v/>
      </c>
      <c r="BF84" s="111">
        <f t="shared" si="51"/>
        <v>1</v>
      </c>
      <c r="BG84" s="111">
        <f t="shared" si="52"/>
        <v>1</v>
      </c>
      <c r="BH84" s="111">
        <f t="shared" si="53"/>
        <v>1</v>
      </c>
      <c r="BI84" s="111">
        <f t="shared" si="54"/>
        <v>1</v>
      </c>
      <c r="BJ84" s="111">
        <f t="shared" si="55"/>
        <v>1</v>
      </c>
      <c r="BK84" s="111">
        <f t="shared" si="56"/>
        <v>1</v>
      </c>
      <c r="BL84" s="111">
        <f t="shared" si="57"/>
        <v>1</v>
      </c>
      <c r="BM84" s="111">
        <f t="shared" si="58"/>
        <v>1</v>
      </c>
      <c r="BN84" s="111">
        <f t="shared" si="59"/>
        <v>1</v>
      </c>
      <c r="BO84" s="111">
        <f t="shared" si="60"/>
        <v>1</v>
      </c>
      <c r="BP84" s="111">
        <f t="shared" si="61"/>
        <v>1</v>
      </c>
      <c r="BQ84" s="111">
        <f t="shared" si="62"/>
        <v>1</v>
      </c>
      <c r="BR84" s="111" t="str">
        <f t="shared" si="63"/>
        <v/>
      </c>
      <c r="BS84" s="111" t="str">
        <f t="shared" si="64"/>
        <v/>
      </c>
      <c r="BT84" s="111" t="str">
        <f t="shared" si="65"/>
        <v/>
      </c>
      <c r="BU84" s="111" t="str">
        <f t="shared" si="66"/>
        <v/>
      </c>
      <c r="BV84" s="111" t="str">
        <f t="shared" si="67"/>
        <v/>
      </c>
      <c r="BW84" s="111" t="str">
        <f t="shared" si="68"/>
        <v/>
      </c>
      <c r="BX84" s="111" t="str">
        <f t="shared" si="69"/>
        <v/>
      </c>
      <c r="BY84" s="111" t="str">
        <f t="shared" si="70"/>
        <v/>
      </c>
      <c r="BZ84" s="111" t="str">
        <f t="shared" si="71"/>
        <v/>
      </c>
      <c r="CA84" s="111" t="str">
        <f t="shared" si="72"/>
        <v/>
      </c>
      <c r="CB84" s="111" t="str">
        <f t="shared" si="73"/>
        <v/>
      </c>
      <c r="CC84" s="111" t="str">
        <f t="shared" si="74"/>
        <v/>
      </c>
      <c r="CD84" s="111" t="str">
        <f t="shared" si="75"/>
        <v/>
      </c>
      <c r="CE84" s="111" t="str">
        <f t="shared" si="76"/>
        <v/>
      </c>
      <c r="CF84" s="111" t="str">
        <f t="shared" si="77"/>
        <v/>
      </c>
      <c r="CG84" s="111" t="str">
        <f t="shared" si="78"/>
        <v/>
      </c>
      <c r="CH84" s="111" t="str">
        <f t="shared" si="79"/>
        <v/>
      </c>
      <c r="CI84" s="111" t="str">
        <f t="shared" si="80"/>
        <v/>
      </c>
      <c r="CJ84" s="111" t="str">
        <f t="shared" si="81"/>
        <v/>
      </c>
      <c r="CK84" s="111" t="str">
        <f t="shared" si="82"/>
        <v/>
      </c>
      <c r="CL84" s="111" t="str">
        <f t="shared" si="83"/>
        <v/>
      </c>
      <c r="CM84" s="111" t="str">
        <f t="shared" si="84"/>
        <v/>
      </c>
      <c r="CN84" s="111" t="str">
        <f t="shared" si="85"/>
        <v/>
      </c>
      <c r="CO84" s="111" t="str">
        <f t="shared" si="86"/>
        <v/>
      </c>
      <c r="CP84" s="111" t="str">
        <f t="shared" si="87"/>
        <v/>
      </c>
      <c r="CQ84" s="111" t="str">
        <f t="shared" si="88"/>
        <v/>
      </c>
      <c r="CR84" s="111" t="str">
        <f t="shared" si="89"/>
        <v/>
      </c>
      <c r="CS84" s="111" t="str">
        <f t="shared" si="90"/>
        <v/>
      </c>
      <c r="CT84" s="111" t="str">
        <f t="shared" si="91"/>
        <v/>
      </c>
      <c r="CU84" s="111" t="str">
        <f t="shared" si="92"/>
        <v/>
      </c>
      <c r="CV84" s="111" t="str">
        <f t="shared" si="93"/>
        <v/>
      </c>
      <c r="CW84" s="111" t="str">
        <f t="shared" si="94"/>
        <v/>
      </c>
      <c r="CX84" s="111" t="str">
        <f t="shared" si="95"/>
        <v/>
      </c>
      <c r="CY84" s="111" t="str">
        <f t="shared" si="96"/>
        <v/>
      </c>
      <c r="CZ84" s="111" t="str">
        <f t="shared" si="97"/>
        <v/>
      </c>
      <c r="DA84" s="111" t="str">
        <f t="shared" si="98"/>
        <v/>
      </c>
      <c r="DB84" s="111" t="str">
        <f t="shared" si="99"/>
        <v/>
      </c>
      <c r="DC84" s="111" t="str">
        <f t="shared" si="100"/>
        <v/>
      </c>
      <c r="DD84" s="111" t="str">
        <f t="shared" si="101"/>
        <v/>
      </c>
      <c r="DE84" s="111" t="str">
        <f t="shared" si="102"/>
        <v/>
      </c>
      <c r="DF84" s="111" t="str">
        <f t="shared" si="103"/>
        <v/>
      </c>
      <c r="DG84" s="111" t="str">
        <f t="shared" si="104"/>
        <v/>
      </c>
      <c r="DH84" s="111" t="str">
        <f t="shared" si="105"/>
        <v/>
      </c>
      <c r="DI84" s="111" t="str">
        <f t="shared" si="106"/>
        <v/>
      </c>
      <c r="DJ84" s="111" t="str">
        <f t="shared" si="107"/>
        <v/>
      </c>
      <c r="DK84" s="111" t="str">
        <f t="shared" si="108"/>
        <v/>
      </c>
      <c r="DL84" s="111" t="str">
        <f t="shared" si="109"/>
        <v/>
      </c>
      <c r="DM84" s="111" t="str">
        <f t="shared" si="110"/>
        <v/>
      </c>
      <c r="DN84" s="111" t="str">
        <f t="shared" si="111"/>
        <v/>
      </c>
      <c r="DO84" s="111" t="str">
        <f t="shared" si="112"/>
        <v/>
      </c>
      <c r="DP84" s="111" t="str">
        <f t="shared" si="113"/>
        <v/>
      </c>
      <c r="DQ84" s="111" t="str">
        <f t="shared" si="114"/>
        <v/>
      </c>
      <c r="DR84" s="111" t="str">
        <f t="shared" si="115"/>
        <v/>
      </c>
      <c r="DS84" s="111" t="str">
        <f t="shared" si="116"/>
        <v/>
      </c>
      <c r="DT84" s="111" t="str">
        <f t="shared" si="117"/>
        <v/>
      </c>
      <c r="DU84" s="111" t="str">
        <f t="shared" si="118"/>
        <v/>
      </c>
      <c r="DV84" s="111" t="str">
        <f t="shared" si="119"/>
        <v/>
      </c>
      <c r="DW84" s="111" t="str">
        <f t="shared" si="120"/>
        <v/>
      </c>
      <c r="DX84" s="111" t="str">
        <f t="shared" si="121"/>
        <v/>
      </c>
      <c r="DY84" s="111" t="str">
        <f t="shared" si="122"/>
        <v/>
      </c>
      <c r="DZ84" s="111" t="str">
        <f t="shared" si="123"/>
        <v/>
      </c>
      <c r="EA84" s="111" t="str">
        <f t="shared" si="124"/>
        <v/>
      </c>
      <c r="EB84" s="111" t="str">
        <f t="shared" si="125"/>
        <v/>
      </c>
      <c r="EC84" s="111" t="str">
        <f t="shared" si="126"/>
        <v/>
      </c>
      <c r="ED84" s="111" t="str">
        <f t="shared" si="127"/>
        <v/>
      </c>
      <c r="EE84" s="111" t="str">
        <f t="shared" si="128"/>
        <v/>
      </c>
      <c r="EF84" s="111" t="str">
        <f t="shared" si="129"/>
        <v/>
      </c>
      <c r="EG84" s="111" t="str">
        <f t="shared" si="130"/>
        <v/>
      </c>
      <c r="EH84" s="111" t="str">
        <f t="shared" si="131"/>
        <v/>
      </c>
      <c r="EI84" s="111" t="str">
        <f t="shared" si="132"/>
        <v/>
      </c>
      <c r="EJ84" s="111" t="str">
        <f t="shared" si="133"/>
        <v/>
      </c>
      <c r="EK84" s="111" t="str">
        <f t="shared" si="134"/>
        <v/>
      </c>
      <c r="EL84" s="111" t="str">
        <f t="shared" si="135"/>
        <v/>
      </c>
      <c r="EM84" s="111" t="str">
        <f t="shared" si="136"/>
        <v/>
      </c>
      <c r="EN84" s="111" t="str">
        <f t="shared" si="137"/>
        <v/>
      </c>
      <c r="EO84" s="111" t="str">
        <f t="shared" si="138"/>
        <v/>
      </c>
      <c r="EP84" s="111" t="str">
        <f t="shared" si="139"/>
        <v/>
      </c>
      <c r="EQ84" s="111" t="str">
        <f t="shared" si="140"/>
        <v/>
      </c>
      <c r="ER84" s="111" t="str">
        <f t="shared" si="141"/>
        <v/>
      </c>
      <c r="ES84" s="111" t="str">
        <f t="shared" si="142"/>
        <v/>
      </c>
      <c r="ET84" s="111" t="str">
        <f t="shared" si="143"/>
        <v/>
      </c>
      <c r="EU84" s="111" t="str">
        <f t="shared" si="144"/>
        <v/>
      </c>
      <c r="EV84" s="111" t="str">
        <f t="shared" si="145"/>
        <v/>
      </c>
      <c r="EW84" s="111" t="str">
        <f t="shared" si="146"/>
        <v/>
      </c>
      <c r="EX84" s="111" t="str">
        <f t="shared" si="147"/>
        <v/>
      </c>
      <c r="EY84" s="111" t="str">
        <f t="shared" si="148"/>
        <v/>
      </c>
      <c r="EZ84" s="111" t="str">
        <f t="shared" si="149"/>
        <v/>
      </c>
      <c r="FA84" s="111" t="str">
        <f t="shared" si="150"/>
        <v/>
      </c>
      <c r="FB84" s="111" t="str">
        <f t="shared" si="151"/>
        <v/>
      </c>
      <c r="FC84">
        <f>'06_Presupuesto'!F350-'02_Rendimientos'!$B$79+1</f>
        <v>50</v>
      </c>
      <c r="FD84">
        <f>'06_Presupuesto'!G350-'02_Rendimientos'!$B$79+1</f>
        <v>61</v>
      </c>
      <c r="FE84" s="98">
        <f>'06_Presupuesto'!E350</f>
        <v>3.7673164369558317E-2</v>
      </c>
    </row>
    <row r="85" spans="2:161" ht="22.05" customHeight="1">
      <c r="B85" t="str">
        <f>'03_CPM_Obra_Gruesa'!B153</f>
        <v>2.6</v>
      </c>
      <c r="C85" t="str">
        <f>'02_Rendimientos'!C14</f>
        <v>Estructura metálica y viga reticulada</v>
      </c>
      <c r="D85" t="str">
        <f>'02_Rendimientos'!E14</f>
        <v>kg</v>
      </c>
      <c r="E85" s="90">
        <f>'02_Rendimientos'!D14</f>
        <v>2800</v>
      </c>
      <c r="F85" s="90">
        <f t="shared" si="1"/>
        <v>1193.1875</v>
      </c>
      <c r="G85" s="90">
        <f>'06_Presupuesto'!D351*(1+'02_Rendimientos'!B82)</f>
        <v>3340925</v>
      </c>
      <c r="H85">
        <f>'02_Rendimientos'!K14</f>
        <v>20</v>
      </c>
      <c r="I85" s="108" t="str">
        <f t="shared" si="2"/>
        <v/>
      </c>
      <c r="J85" s="108" t="str">
        <f t="shared" si="3"/>
        <v/>
      </c>
      <c r="K85" s="108" t="str">
        <f t="shared" si="4"/>
        <v/>
      </c>
      <c r="L85" s="108" t="str">
        <f t="shared" si="5"/>
        <v/>
      </c>
      <c r="M85" s="108" t="str">
        <f t="shared" si="6"/>
        <v/>
      </c>
      <c r="N85" s="108" t="str">
        <f t="shared" si="7"/>
        <v/>
      </c>
      <c r="O85" s="108" t="str">
        <f t="shared" si="8"/>
        <v/>
      </c>
      <c r="P85" s="108" t="str">
        <f t="shared" si="9"/>
        <v/>
      </c>
      <c r="Q85" s="108" t="str">
        <f t="shared" si="10"/>
        <v/>
      </c>
      <c r="R85" s="108" t="str">
        <f t="shared" si="11"/>
        <v/>
      </c>
      <c r="S85" s="108" t="str">
        <f t="shared" si="12"/>
        <v/>
      </c>
      <c r="T85" s="108" t="str">
        <f t="shared" si="13"/>
        <v/>
      </c>
      <c r="U85" s="108" t="str">
        <f t="shared" si="14"/>
        <v/>
      </c>
      <c r="V85" s="108" t="str">
        <f t="shared" si="15"/>
        <v/>
      </c>
      <c r="W85" s="108" t="str">
        <f t="shared" si="16"/>
        <v/>
      </c>
      <c r="X85" s="108" t="str">
        <f t="shared" si="17"/>
        <v/>
      </c>
      <c r="Y85" s="108" t="str">
        <f t="shared" si="18"/>
        <v/>
      </c>
      <c r="Z85" s="108" t="str">
        <f t="shared" si="19"/>
        <v/>
      </c>
      <c r="AA85" s="108" t="str">
        <f t="shared" si="20"/>
        <v/>
      </c>
      <c r="AB85" s="108" t="str">
        <f t="shared" si="21"/>
        <v/>
      </c>
      <c r="AC85" s="108" t="str">
        <f t="shared" si="22"/>
        <v/>
      </c>
      <c r="AD85" s="108" t="str">
        <f t="shared" si="23"/>
        <v/>
      </c>
      <c r="AE85" s="108" t="str">
        <f t="shared" si="24"/>
        <v/>
      </c>
      <c r="AF85" s="108" t="str">
        <f t="shared" si="25"/>
        <v/>
      </c>
      <c r="AG85" s="108" t="str">
        <f t="shared" si="26"/>
        <v/>
      </c>
      <c r="AH85" s="108" t="str">
        <f t="shared" si="27"/>
        <v/>
      </c>
      <c r="AI85" s="108" t="str">
        <f t="shared" si="28"/>
        <v/>
      </c>
      <c r="AJ85" s="108" t="str">
        <f t="shared" si="29"/>
        <v/>
      </c>
      <c r="AK85" s="108" t="str">
        <f t="shared" si="30"/>
        <v/>
      </c>
      <c r="AL85" s="108" t="str">
        <f t="shared" si="31"/>
        <v/>
      </c>
      <c r="AM85" s="108" t="str">
        <f t="shared" si="32"/>
        <v/>
      </c>
      <c r="AN85" s="108" t="str">
        <f t="shared" si="33"/>
        <v/>
      </c>
      <c r="AO85" s="108" t="str">
        <f t="shared" si="34"/>
        <v/>
      </c>
      <c r="AP85" s="108" t="str">
        <f t="shared" si="35"/>
        <v/>
      </c>
      <c r="AQ85" s="108" t="str">
        <f t="shared" si="36"/>
        <v/>
      </c>
      <c r="AR85" s="108" t="str">
        <f t="shared" si="37"/>
        <v/>
      </c>
      <c r="AS85" s="108" t="str">
        <f t="shared" si="38"/>
        <v/>
      </c>
      <c r="AT85" s="108" t="str">
        <f t="shared" si="39"/>
        <v/>
      </c>
      <c r="AU85" s="108" t="str">
        <f t="shared" si="40"/>
        <v/>
      </c>
      <c r="AV85" s="108" t="str">
        <f t="shared" si="41"/>
        <v/>
      </c>
      <c r="AW85" s="108" t="str">
        <f t="shared" si="42"/>
        <v/>
      </c>
      <c r="AX85" s="108" t="str">
        <f t="shared" si="43"/>
        <v/>
      </c>
      <c r="AY85" s="108" t="str">
        <f t="shared" si="44"/>
        <v/>
      </c>
      <c r="AZ85" s="108" t="str">
        <f t="shared" si="45"/>
        <v/>
      </c>
      <c r="BA85" s="108" t="str">
        <f t="shared" si="46"/>
        <v/>
      </c>
      <c r="BB85" s="108" t="str">
        <f t="shared" si="47"/>
        <v/>
      </c>
      <c r="BC85" s="108" t="str">
        <f t="shared" si="48"/>
        <v/>
      </c>
      <c r="BD85" s="108" t="str">
        <f t="shared" si="49"/>
        <v/>
      </c>
      <c r="BE85" s="108" t="str">
        <f t="shared" si="50"/>
        <v/>
      </c>
      <c r="BF85" s="108">
        <f t="shared" si="51"/>
        <v>1</v>
      </c>
      <c r="BG85" s="108">
        <f t="shared" si="52"/>
        <v>1</v>
      </c>
      <c r="BH85" s="108">
        <f t="shared" si="53"/>
        <v>1</v>
      </c>
      <c r="BI85" s="108">
        <f t="shared" si="54"/>
        <v>1</v>
      </c>
      <c r="BJ85" s="108">
        <f t="shared" si="55"/>
        <v>1</v>
      </c>
      <c r="BK85" s="108">
        <f t="shared" si="56"/>
        <v>1</v>
      </c>
      <c r="BL85" s="108">
        <f t="shared" si="57"/>
        <v>1</v>
      </c>
      <c r="BM85" s="108">
        <f t="shared" si="58"/>
        <v>1</v>
      </c>
      <c r="BN85" s="108">
        <f t="shared" si="59"/>
        <v>1</v>
      </c>
      <c r="BO85" s="108">
        <f t="shared" si="60"/>
        <v>1</v>
      </c>
      <c r="BP85" s="108">
        <f t="shared" si="61"/>
        <v>1</v>
      </c>
      <c r="BQ85" s="108">
        <f t="shared" si="62"/>
        <v>1</v>
      </c>
      <c r="BR85" s="108">
        <f t="shared" si="63"/>
        <v>1</v>
      </c>
      <c r="BS85" s="108">
        <f t="shared" si="64"/>
        <v>1</v>
      </c>
      <c r="BT85" s="108">
        <f t="shared" si="65"/>
        <v>1</v>
      </c>
      <c r="BU85" s="108">
        <f t="shared" si="66"/>
        <v>1</v>
      </c>
      <c r="BV85" s="108">
        <f t="shared" si="67"/>
        <v>1</v>
      </c>
      <c r="BW85" s="108">
        <f t="shared" si="68"/>
        <v>1</v>
      </c>
      <c r="BX85" s="108">
        <f t="shared" si="69"/>
        <v>1</v>
      </c>
      <c r="BY85" s="108">
        <f t="shared" si="70"/>
        <v>1</v>
      </c>
      <c r="BZ85" s="108" t="str">
        <f t="shared" si="71"/>
        <v/>
      </c>
      <c r="CA85" s="108" t="str">
        <f t="shared" si="72"/>
        <v/>
      </c>
      <c r="CB85" s="108" t="str">
        <f t="shared" si="73"/>
        <v/>
      </c>
      <c r="CC85" s="108" t="str">
        <f t="shared" si="74"/>
        <v/>
      </c>
      <c r="CD85" s="108" t="str">
        <f t="shared" si="75"/>
        <v/>
      </c>
      <c r="CE85" s="108" t="str">
        <f t="shared" si="76"/>
        <v/>
      </c>
      <c r="CF85" s="108" t="str">
        <f t="shared" si="77"/>
        <v/>
      </c>
      <c r="CG85" s="108" t="str">
        <f t="shared" si="78"/>
        <v/>
      </c>
      <c r="CH85" s="108" t="str">
        <f t="shared" si="79"/>
        <v/>
      </c>
      <c r="CI85" s="108" t="str">
        <f t="shared" si="80"/>
        <v/>
      </c>
      <c r="CJ85" s="108" t="str">
        <f t="shared" si="81"/>
        <v/>
      </c>
      <c r="CK85" s="108" t="str">
        <f t="shared" si="82"/>
        <v/>
      </c>
      <c r="CL85" s="108" t="str">
        <f t="shared" si="83"/>
        <v/>
      </c>
      <c r="CM85" s="108" t="str">
        <f t="shared" si="84"/>
        <v/>
      </c>
      <c r="CN85" s="108" t="str">
        <f t="shared" si="85"/>
        <v/>
      </c>
      <c r="CO85" s="108" t="str">
        <f t="shared" si="86"/>
        <v/>
      </c>
      <c r="CP85" s="108" t="str">
        <f t="shared" si="87"/>
        <v/>
      </c>
      <c r="CQ85" s="108" t="str">
        <f t="shared" si="88"/>
        <v/>
      </c>
      <c r="CR85" s="108" t="str">
        <f t="shared" si="89"/>
        <v/>
      </c>
      <c r="CS85" s="108" t="str">
        <f t="shared" si="90"/>
        <v/>
      </c>
      <c r="CT85" s="108" t="str">
        <f t="shared" si="91"/>
        <v/>
      </c>
      <c r="CU85" s="108" t="str">
        <f t="shared" si="92"/>
        <v/>
      </c>
      <c r="CV85" s="108" t="str">
        <f t="shared" si="93"/>
        <v/>
      </c>
      <c r="CW85" s="108" t="str">
        <f t="shared" si="94"/>
        <v/>
      </c>
      <c r="CX85" s="108" t="str">
        <f t="shared" si="95"/>
        <v/>
      </c>
      <c r="CY85" s="108" t="str">
        <f t="shared" si="96"/>
        <v/>
      </c>
      <c r="CZ85" s="108" t="str">
        <f t="shared" si="97"/>
        <v/>
      </c>
      <c r="DA85" s="108" t="str">
        <f t="shared" si="98"/>
        <v/>
      </c>
      <c r="DB85" s="108" t="str">
        <f t="shared" si="99"/>
        <v/>
      </c>
      <c r="DC85" s="108" t="str">
        <f t="shared" si="100"/>
        <v/>
      </c>
      <c r="DD85" s="108" t="str">
        <f t="shared" si="101"/>
        <v/>
      </c>
      <c r="DE85" s="108" t="str">
        <f t="shared" si="102"/>
        <v/>
      </c>
      <c r="DF85" s="108" t="str">
        <f t="shared" si="103"/>
        <v/>
      </c>
      <c r="DG85" s="108" t="str">
        <f t="shared" si="104"/>
        <v/>
      </c>
      <c r="DH85" s="108" t="str">
        <f t="shared" si="105"/>
        <v/>
      </c>
      <c r="DI85" s="108" t="str">
        <f t="shared" si="106"/>
        <v/>
      </c>
      <c r="DJ85" s="108" t="str">
        <f t="shared" si="107"/>
        <v/>
      </c>
      <c r="DK85" s="108" t="str">
        <f t="shared" si="108"/>
        <v/>
      </c>
      <c r="DL85" s="108" t="str">
        <f t="shared" si="109"/>
        <v/>
      </c>
      <c r="DM85" s="108" t="str">
        <f t="shared" si="110"/>
        <v/>
      </c>
      <c r="DN85" s="108" t="str">
        <f t="shared" si="111"/>
        <v/>
      </c>
      <c r="DO85" s="108" t="str">
        <f t="shared" si="112"/>
        <v/>
      </c>
      <c r="DP85" s="108" t="str">
        <f t="shared" si="113"/>
        <v/>
      </c>
      <c r="DQ85" s="108" t="str">
        <f t="shared" si="114"/>
        <v/>
      </c>
      <c r="DR85" s="108" t="str">
        <f t="shared" si="115"/>
        <v/>
      </c>
      <c r="DS85" s="108" t="str">
        <f t="shared" si="116"/>
        <v/>
      </c>
      <c r="DT85" s="108" t="str">
        <f t="shared" si="117"/>
        <v/>
      </c>
      <c r="DU85" s="108" t="str">
        <f t="shared" si="118"/>
        <v/>
      </c>
      <c r="DV85" s="108" t="str">
        <f t="shared" si="119"/>
        <v/>
      </c>
      <c r="DW85" s="108" t="str">
        <f t="shared" si="120"/>
        <v/>
      </c>
      <c r="DX85" s="108" t="str">
        <f t="shared" si="121"/>
        <v/>
      </c>
      <c r="DY85" s="108" t="str">
        <f t="shared" si="122"/>
        <v/>
      </c>
      <c r="DZ85" s="108" t="str">
        <f t="shared" si="123"/>
        <v/>
      </c>
      <c r="EA85" s="108" t="str">
        <f t="shared" si="124"/>
        <v/>
      </c>
      <c r="EB85" s="108" t="str">
        <f t="shared" si="125"/>
        <v/>
      </c>
      <c r="EC85" s="108" t="str">
        <f t="shared" si="126"/>
        <v/>
      </c>
      <c r="ED85" s="108" t="str">
        <f t="shared" si="127"/>
        <v/>
      </c>
      <c r="EE85" s="108" t="str">
        <f t="shared" si="128"/>
        <v/>
      </c>
      <c r="EF85" s="108" t="str">
        <f t="shared" si="129"/>
        <v/>
      </c>
      <c r="EG85" s="108" t="str">
        <f t="shared" si="130"/>
        <v/>
      </c>
      <c r="EH85" s="108" t="str">
        <f t="shared" si="131"/>
        <v/>
      </c>
      <c r="EI85" s="108" t="str">
        <f t="shared" si="132"/>
        <v/>
      </c>
      <c r="EJ85" s="108" t="str">
        <f t="shared" si="133"/>
        <v/>
      </c>
      <c r="EK85" s="108" t="str">
        <f t="shared" si="134"/>
        <v/>
      </c>
      <c r="EL85" s="108" t="str">
        <f t="shared" si="135"/>
        <v/>
      </c>
      <c r="EM85" s="108" t="str">
        <f t="shared" si="136"/>
        <v/>
      </c>
      <c r="EN85" s="108" t="str">
        <f t="shared" si="137"/>
        <v/>
      </c>
      <c r="EO85" s="108" t="str">
        <f t="shared" si="138"/>
        <v/>
      </c>
      <c r="EP85" s="108" t="str">
        <f t="shared" si="139"/>
        <v/>
      </c>
      <c r="EQ85" s="108" t="str">
        <f t="shared" si="140"/>
        <v/>
      </c>
      <c r="ER85" s="108" t="str">
        <f t="shared" si="141"/>
        <v/>
      </c>
      <c r="ES85" s="108" t="str">
        <f t="shared" si="142"/>
        <v/>
      </c>
      <c r="ET85" s="108" t="str">
        <f t="shared" si="143"/>
        <v/>
      </c>
      <c r="EU85" s="108" t="str">
        <f t="shared" si="144"/>
        <v/>
      </c>
      <c r="EV85" s="108" t="str">
        <f t="shared" si="145"/>
        <v/>
      </c>
      <c r="EW85" s="108" t="str">
        <f t="shared" si="146"/>
        <v/>
      </c>
      <c r="EX85" s="108" t="str">
        <f t="shared" si="147"/>
        <v/>
      </c>
      <c r="EY85" s="108" t="str">
        <f t="shared" si="148"/>
        <v/>
      </c>
      <c r="EZ85" s="108" t="str">
        <f t="shared" si="149"/>
        <v/>
      </c>
      <c r="FA85" s="108" t="str">
        <f t="shared" si="150"/>
        <v/>
      </c>
      <c r="FB85" s="108" t="str">
        <f t="shared" si="151"/>
        <v/>
      </c>
      <c r="FC85">
        <f>'06_Presupuesto'!F351-'02_Rendimientos'!$B$79+1</f>
        <v>50</v>
      </c>
      <c r="FD85">
        <f>'06_Presupuesto'!G351-'02_Rendimientos'!$B$79+1</f>
        <v>69</v>
      </c>
      <c r="FE85" s="98">
        <f>'06_Presupuesto'!E351</f>
        <v>8.8829355987169095E-2</v>
      </c>
    </row>
    <row r="86" spans="2:161" ht="22.05" customHeight="1">
      <c r="B86" s="109" t="str">
        <f>'03_CPM_Obra_Gruesa'!B154</f>
        <v>2.7</v>
      </c>
      <c r="C86" s="109" t="str">
        <f>'02_Rendimientos'!C15</f>
        <v>Cubierta y hojalatería</v>
      </c>
      <c r="D86" s="109" t="str">
        <f>'02_Rendimientos'!E15</f>
        <v>m2</v>
      </c>
      <c r="E86" s="110">
        <f>'02_Rendimientos'!D15</f>
        <v>190</v>
      </c>
      <c r="F86" s="110">
        <f t="shared" si="1"/>
        <v>25841.99342105263</v>
      </c>
      <c r="G86" s="110">
        <f>'06_Presupuesto'!D352*(1+'02_Rendimientos'!B82)</f>
        <v>4909978.75</v>
      </c>
      <c r="H86" s="109">
        <f>'02_Rendimientos'!K15</f>
        <v>12</v>
      </c>
      <c r="I86" s="111" t="str">
        <f t="shared" si="2"/>
        <v/>
      </c>
      <c r="J86" s="111" t="str">
        <f t="shared" si="3"/>
        <v/>
      </c>
      <c r="K86" s="111" t="str">
        <f t="shared" si="4"/>
        <v/>
      </c>
      <c r="L86" s="111" t="str">
        <f t="shared" si="5"/>
        <v/>
      </c>
      <c r="M86" s="111" t="str">
        <f t="shared" si="6"/>
        <v/>
      </c>
      <c r="N86" s="111" t="str">
        <f t="shared" si="7"/>
        <v/>
      </c>
      <c r="O86" s="111" t="str">
        <f t="shared" si="8"/>
        <v/>
      </c>
      <c r="P86" s="111" t="str">
        <f t="shared" si="9"/>
        <v/>
      </c>
      <c r="Q86" s="111" t="str">
        <f t="shared" si="10"/>
        <v/>
      </c>
      <c r="R86" s="111" t="str">
        <f t="shared" si="11"/>
        <v/>
      </c>
      <c r="S86" s="111" t="str">
        <f t="shared" si="12"/>
        <v/>
      </c>
      <c r="T86" s="111" t="str">
        <f t="shared" si="13"/>
        <v/>
      </c>
      <c r="U86" s="111" t="str">
        <f t="shared" si="14"/>
        <v/>
      </c>
      <c r="V86" s="111" t="str">
        <f t="shared" si="15"/>
        <v/>
      </c>
      <c r="W86" s="111" t="str">
        <f t="shared" si="16"/>
        <v/>
      </c>
      <c r="X86" s="111" t="str">
        <f t="shared" si="17"/>
        <v/>
      </c>
      <c r="Y86" s="111" t="str">
        <f t="shared" si="18"/>
        <v/>
      </c>
      <c r="Z86" s="111" t="str">
        <f t="shared" si="19"/>
        <v/>
      </c>
      <c r="AA86" s="111" t="str">
        <f t="shared" si="20"/>
        <v/>
      </c>
      <c r="AB86" s="111" t="str">
        <f t="shared" si="21"/>
        <v/>
      </c>
      <c r="AC86" s="111" t="str">
        <f t="shared" si="22"/>
        <v/>
      </c>
      <c r="AD86" s="111" t="str">
        <f t="shared" si="23"/>
        <v/>
      </c>
      <c r="AE86" s="111" t="str">
        <f t="shared" si="24"/>
        <v/>
      </c>
      <c r="AF86" s="111" t="str">
        <f t="shared" si="25"/>
        <v/>
      </c>
      <c r="AG86" s="111" t="str">
        <f t="shared" si="26"/>
        <v/>
      </c>
      <c r="AH86" s="111" t="str">
        <f t="shared" si="27"/>
        <v/>
      </c>
      <c r="AI86" s="111" t="str">
        <f t="shared" si="28"/>
        <v/>
      </c>
      <c r="AJ86" s="111" t="str">
        <f t="shared" si="29"/>
        <v/>
      </c>
      <c r="AK86" s="111" t="str">
        <f t="shared" si="30"/>
        <v/>
      </c>
      <c r="AL86" s="111" t="str">
        <f t="shared" si="31"/>
        <v/>
      </c>
      <c r="AM86" s="111" t="str">
        <f t="shared" si="32"/>
        <v/>
      </c>
      <c r="AN86" s="111" t="str">
        <f t="shared" si="33"/>
        <v/>
      </c>
      <c r="AO86" s="111" t="str">
        <f t="shared" si="34"/>
        <v/>
      </c>
      <c r="AP86" s="111" t="str">
        <f t="shared" si="35"/>
        <v/>
      </c>
      <c r="AQ86" s="111" t="str">
        <f t="shared" si="36"/>
        <v/>
      </c>
      <c r="AR86" s="111" t="str">
        <f t="shared" si="37"/>
        <v/>
      </c>
      <c r="AS86" s="111" t="str">
        <f t="shared" si="38"/>
        <v/>
      </c>
      <c r="AT86" s="111" t="str">
        <f t="shared" si="39"/>
        <v/>
      </c>
      <c r="AU86" s="111" t="str">
        <f t="shared" si="40"/>
        <v/>
      </c>
      <c r="AV86" s="111" t="str">
        <f t="shared" si="41"/>
        <v/>
      </c>
      <c r="AW86" s="111" t="str">
        <f t="shared" si="42"/>
        <v/>
      </c>
      <c r="AX86" s="111" t="str">
        <f t="shared" si="43"/>
        <v/>
      </c>
      <c r="AY86" s="111" t="str">
        <f t="shared" si="44"/>
        <v/>
      </c>
      <c r="AZ86" s="111" t="str">
        <f t="shared" si="45"/>
        <v/>
      </c>
      <c r="BA86" s="111" t="str">
        <f t="shared" si="46"/>
        <v/>
      </c>
      <c r="BB86" s="111" t="str">
        <f t="shared" si="47"/>
        <v/>
      </c>
      <c r="BC86" s="111" t="str">
        <f t="shared" si="48"/>
        <v/>
      </c>
      <c r="BD86" s="111" t="str">
        <f t="shared" si="49"/>
        <v/>
      </c>
      <c r="BE86" s="111" t="str">
        <f t="shared" si="50"/>
        <v/>
      </c>
      <c r="BF86" s="111" t="str">
        <f t="shared" si="51"/>
        <v/>
      </c>
      <c r="BG86" s="111" t="str">
        <f t="shared" si="52"/>
        <v/>
      </c>
      <c r="BH86" s="111" t="str">
        <f t="shared" si="53"/>
        <v/>
      </c>
      <c r="BI86" s="111" t="str">
        <f t="shared" si="54"/>
        <v/>
      </c>
      <c r="BJ86" s="111" t="str">
        <f t="shared" si="55"/>
        <v/>
      </c>
      <c r="BK86" s="111" t="str">
        <f t="shared" si="56"/>
        <v/>
      </c>
      <c r="BL86" s="111" t="str">
        <f t="shared" si="57"/>
        <v/>
      </c>
      <c r="BM86" s="111" t="str">
        <f t="shared" si="58"/>
        <v/>
      </c>
      <c r="BN86" s="111" t="str">
        <f t="shared" si="59"/>
        <v/>
      </c>
      <c r="BO86" s="111" t="str">
        <f t="shared" si="60"/>
        <v/>
      </c>
      <c r="BP86" s="111" t="str">
        <f t="shared" si="61"/>
        <v/>
      </c>
      <c r="BQ86" s="111" t="str">
        <f t="shared" si="62"/>
        <v/>
      </c>
      <c r="BR86" s="111" t="str">
        <f t="shared" si="63"/>
        <v/>
      </c>
      <c r="BS86" s="111" t="str">
        <f t="shared" si="64"/>
        <v/>
      </c>
      <c r="BT86" s="111" t="str">
        <f t="shared" si="65"/>
        <v/>
      </c>
      <c r="BU86" s="111" t="str">
        <f t="shared" si="66"/>
        <v/>
      </c>
      <c r="BV86" s="111" t="str">
        <f t="shared" si="67"/>
        <v/>
      </c>
      <c r="BW86" s="111" t="str">
        <f t="shared" si="68"/>
        <v/>
      </c>
      <c r="BX86" s="111" t="str">
        <f t="shared" si="69"/>
        <v/>
      </c>
      <c r="BY86" s="111" t="str">
        <f t="shared" si="70"/>
        <v/>
      </c>
      <c r="BZ86" s="111">
        <f t="shared" si="71"/>
        <v>1</v>
      </c>
      <c r="CA86" s="111">
        <f t="shared" si="72"/>
        <v>1</v>
      </c>
      <c r="CB86" s="111">
        <f t="shared" si="73"/>
        <v>1</v>
      </c>
      <c r="CC86" s="111">
        <f t="shared" si="74"/>
        <v>1</v>
      </c>
      <c r="CD86" s="111">
        <f t="shared" si="75"/>
        <v>1</v>
      </c>
      <c r="CE86" s="111">
        <f t="shared" si="76"/>
        <v>1</v>
      </c>
      <c r="CF86" s="111">
        <f t="shared" si="77"/>
        <v>1</v>
      </c>
      <c r="CG86" s="111">
        <f t="shared" si="78"/>
        <v>1</v>
      </c>
      <c r="CH86" s="111">
        <f t="shared" si="79"/>
        <v>1</v>
      </c>
      <c r="CI86" s="111">
        <f t="shared" si="80"/>
        <v>1</v>
      </c>
      <c r="CJ86" s="111">
        <f t="shared" si="81"/>
        <v>1</v>
      </c>
      <c r="CK86" s="111">
        <f t="shared" si="82"/>
        <v>1</v>
      </c>
      <c r="CL86" s="111" t="str">
        <f t="shared" si="83"/>
        <v/>
      </c>
      <c r="CM86" s="111" t="str">
        <f t="shared" si="84"/>
        <v/>
      </c>
      <c r="CN86" s="111" t="str">
        <f t="shared" si="85"/>
        <v/>
      </c>
      <c r="CO86" s="111" t="str">
        <f t="shared" si="86"/>
        <v/>
      </c>
      <c r="CP86" s="111" t="str">
        <f t="shared" si="87"/>
        <v/>
      </c>
      <c r="CQ86" s="111" t="str">
        <f t="shared" si="88"/>
        <v/>
      </c>
      <c r="CR86" s="111" t="str">
        <f t="shared" si="89"/>
        <v/>
      </c>
      <c r="CS86" s="111" t="str">
        <f t="shared" si="90"/>
        <v/>
      </c>
      <c r="CT86" s="111" t="str">
        <f t="shared" si="91"/>
        <v/>
      </c>
      <c r="CU86" s="111" t="str">
        <f t="shared" si="92"/>
        <v/>
      </c>
      <c r="CV86" s="111" t="str">
        <f t="shared" si="93"/>
        <v/>
      </c>
      <c r="CW86" s="111" t="str">
        <f t="shared" si="94"/>
        <v/>
      </c>
      <c r="CX86" s="111" t="str">
        <f t="shared" si="95"/>
        <v/>
      </c>
      <c r="CY86" s="111" t="str">
        <f t="shared" si="96"/>
        <v/>
      </c>
      <c r="CZ86" s="111" t="str">
        <f t="shared" si="97"/>
        <v/>
      </c>
      <c r="DA86" s="111" t="str">
        <f t="shared" si="98"/>
        <v/>
      </c>
      <c r="DB86" s="111" t="str">
        <f t="shared" si="99"/>
        <v/>
      </c>
      <c r="DC86" s="111" t="str">
        <f t="shared" si="100"/>
        <v/>
      </c>
      <c r="DD86" s="111" t="str">
        <f t="shared" si="101"/>
        <v/>
      </c>
      <c r="DE86" s="111" t="str">
        <f t="shared" si="102"/>
        <v/>
      </c>
      <c r="DF86" s="111" t="str">
        <f t="shared" si="103"/>
        <v/>
      </c>
      <c r="DG86" s="111" t="str">
        <f t="shared" si="104"/>
        <v/>
      </c>
      <c r="DH86" s="111" t="str">
        <f t="shared" si="105"/>
        <v/>
      </c>
      <c r="DI86" s="111" t="str">
        <f t="shared" si="106"/>
        <v/>
      </c>
      <c r="DJ86" s="111" t="str">
        <f t="shared" si="107"/>
        <v/>
      </c>
      <c r="DK86" s="111" t="str">
        <f t="shared" si="108"/>
        <v/>
      </c>
      <c r="DL86" s="111" t="str">
        <f t="shared" si="109"/>
        <v/>
      </c>
      <c r="DM86" s="111" t="str">
        <f t="shared" si="110"/>
        <v/>
      </c>
      <c r="DN86" s="111" t="str">
        <f t="shared" si="111"/>
        <v/>
      </c>
      <c r="DO86" s="111" t="str">
        <f t="shared" si="112"/>
        <v/>
      </c>
      <c r="DP86" s="111" t="str">
        <f t="shared" si="113"/>
        <v/>
      </c>
      <c r="DQ86" s="111" t="str">
        <f t="shared" si="114"/>
        <v/>
      </c>
      <c r="DR86" s="111" t="str">
        <f t="shared" si="115"/>
        <v/>
      </c>
      <c r="DS86" s="111" t="str">
        <f t="shared" si="116"/>
        <v/>
      </c>
      <c r="DT86" s="111" t="str">
        <f t="shared" si="117"/>
        <v/>
      </c>
      <c r="DU86" s="111" t="str">
        <f t="shared" si="118"/>
        <v/>
      </c>
      <c r="DV86" s="111" t="str">
        <f t="shared" si="119"/>
        <v/>
      </c>
      <c r="DW86" s="111" t="str">
        <f t="shared" si="120"/>
        <v/>
      </c>
      <c r="DX86" s="111" t="str">
        <f t="shared" si="121"/>
        <v/>
      </c>
      <c r="DY86" s="111" t="str">
        <f t="shared" si="122"/>
        <v/>
      </c>
      <c r="DZ86" s="111" t="str">
        <f t="shared" si="123"/>
        <v/>
      </c>
      <c r="EA86" s="111" t="str">
        <f t="shared" si="124"/>
        <v/>
      </c>
      <c r="EB86" s="111" t="str">
        <f t="shared" si="125"/>
        <v/>
      </c>
      <c r="EC86" s="111" t="str">
        <f t="shared" si="126"/>
        <v/>
      </c>
      <c r="ED86" s="111" t="str">
        <f t="shared" si="127"/>
        <v/>
      </c>
      <c r="EE86" s="111" t="str">
        <f t="shared" si="128"/>
        <v/>
      </c>
      <c r="EF86" s="111" t="str">
        <f t="shared" si="129"/>
        <v/>
      </c>
      <c r="EG86" s="111" t="str">
        <f t="shared" si="130"/>
        <v/>
      </c>
      <c r="EH86" s="111" t="str">
        <f t="shared" si="131"/>
        <v/>
      </c>
      <c r="EI86" s="111" t="str">
        <f t="shared" si="132"/>
        <v/>
      </c>
      <c r="EJ86" s="111" t="str">
        <f t="shared" si="133"/>
        <v/>
      </c>
      <c r="EK86" s="111" t="str">
        <f t="shared" si="134"/>
        <v/>
      </c>
      <c r="EL86" s="111" t="str">
        <f t="shared" si="135"/>
        <v/>
      </c>
      <c r="EM86" s="111" t="str">
        <f t="shared" si="136"/>
        <v/>
      </c>
      <c r="EN86" s="111" t="str">
        <f t="shared" si="137"/>
        <v/>
      </c>
      <c r="EO86" s="111" t="str">
        <f t="shared" si="138"/>
        <v/>
      </c>
      <c r="EP86" s="111" t="str">
        <f t="shared" si="139"/>
        <v/>
      </c>
      <c r="EQ86" s="111" t="str">
        <f t="shared" si="140"/>
        <v/>
      </c>
      <c r="ER86" s="111" t="str">
        <f t="shared" si="141"/>
        <v/>
      </c>
      <c r="ES86" s="111" t="str">
        <f t="shared" si="142"/>
        <v/>
      </c>
      <c r="ET86" s="111" t="str">
        <f t="shared" si="143"/>
        <v/>
      </c>
      <c r="EU86" s="111" t="str">
        <f t="shared" si="144"/>
        <v/>
      </c>
      <c r="EV86" s="111" t="str">
        <f t="shared" si="145"/>
        <v/>
      </c>
      <c r="EW86" s="111" t="str">
        <f t="shared" si="146"/>
        <v/>
      </c>
      <c r="EX86" s="111" t="str">
        <f t="shared" si="147"/>
        <v/>
      </c>
      <c r="EY86" s="111" t="str">
        <f t="shared" si="148"/>
        <v/>
      </c>
      <c r="EZ86" s="111" t="str">
        <f t="shared" si="149"/>
        <v/>
      </c>
      <c r="FA86" s="111" t="str">
        <f t="shared" si="150"/>
        <v/>
      </c>
      <c r="FB86" s="111" t="str">
        <f t="shared" si="151"/>
        <v/>
      </c>
      <c r="FC86">
        <f>'06_Presupuesto'!F352-'02_Rendimientos'!$B$79+1</f>
        <v>70</v>
      </c>
      <c r="FD86">
        <f>'06_Presupuesto'!G352-'02_Rendimientos'!$B$79+1</f>
        <v>81</v>
      </c>
      <c r="FE86" s="98">
        <f>'06_Presupuesto'!E352</f>
        <v>4.6882160104339245E-2</v>
      </c>
    </row>
    <row r="87" spans="2:161" ht="22.05" customHeight="1">
      <c r="B87" t="str">
        <f>'03_CPM_Obra_Gruesa'!B155</f>
        <v>2.8</v>
      </c>
      <c r="C87" t="str">
        <f>'02_Rendimientos'!C16</f>
        <v>Muros y tabiques Metalcon</v>
      </c>
      <c r="D87" t="str">
        <f>'02_Rendimientos'!E16</f>
        <v>m2</v>
      </c>
      <c r="E87" s="90">
        <f>'02_Rendimientos'!D16</f>
        <v>360</v>
      </c>
      <c r="F87" s="90">
        <f t="shared" si="1"/>
        <v>52390.277777777766</v>
      </c>
      <c r="G87" s="90">
        <f>'06_Presupuesto'!D353*(1+'02_Rendimientos'!B82)</f>
        <v>18860499.999999996</v>
      </c>
      <c r="H87">
        <f>'02_Rendimientos'!K16</f>
        <v>18</v>
      </c>
      <c r="I87" s="108" t="str">
        <f t="shared" si="2"/>
        <v/>
      </c>
      <c r="J87" s="108" t="str">
        <f t="shared" si="3"/>
        <v/>
      </c>
      <c r="K87" s="108" t="str">
        <f t="shared" si="4"/>
        <v/>
      </c>
      <c r="L87" s="108" t="str">
        <f t="shared" si="5"/>
        <v/>
      </c>
      <c r="M87" s="108" t="str">
        <f t="shared" si="6"/>
        <v/>
      </c>
      <c r="N87" s="108" t="str">
        <f t="shared" si="7"/>
        <v/>
      </c>
      <c r="O87" s="108" t="str">
        <f t="shared" si="8"/>
        <v/>
      </c>
      <c r="P87" s="108" t="str">
        <f t="shared" si="9"/>
        <v/>
      </c>
      <c r="Q87" s="108" t="str">
        <f t="shared" si="10"/>
        <v/>
      </c>
      <c r="R87" s="108" t="str">
        <f t="shared" si="11"/>
        <v/>
      </c>
      <c r="S87" s="108" t="str">
        <f t="shared" si="12"/>
        <v/>
      </c>
      <c r="T87" s="108" t="str">
        <f t="shared" si="13"/>
        <v/>
      </c>
      <c r="U87" s="108" t="str">
        <f t="shared" si="14"/>
        <v/>
      </c>
      <c r="V87" s="108" t="str">
        <f t="shared" si="15"/>
        <v/>
      </c>
      <c r="W87" s="108" t="str">
        <f t="shared" si="16"/>
        <v/>
      </c>
      <c r="X87" s="108" t="str">
        <f t="shared" si="17"/>
        <v/>
      </c>
      <c r="Y87" s="108" t="str">
        <f t="shared" si="18"/>
        <v/>
      </c>
      <c r="Z87" s="108" t="str">
        <f t="shared" si="19"/>
        <v/>
      </c>
      <c r="AA87" s="108" t="str">
        <f t="shared" si="20"/>
        <v/>
      </c>
      <c r="AB87" s="108" t="str">
        <f t="shared" si="21"/>
        <v/>
      </c>
      <c r="AC87" s="108" t="str">
        <f t="shared" si="22"/>
        <v/>
      </c>
      <c r="AD87" s="108" t="str">
        <f t="shared" si="23"/>
        <v/>
      </c>
      <c r="AE87" s="108" t="str">
        <f t="shared" si="24"/>
        <v/>
      </c>
      <c r="AF87" s="108" t="str">
        <f t="shared" si="25"/>
        <v/>
      </c>
      <c r="AG87" s="108" t="str">
        <f t="shared" si="26"/>
        <v/>
      </c>
      <c r="AH87" s="108" t="str">
        <f t="shared" si="27"/>
        <v/>
      </c>
      <c r="AI87" s="108" t="str">
        <f t="shared" si="28"/>
        <v/>
      </c>
      <c r="AJ87" s="108" t="str">
        <f t="shared" si="29"/>
        <v/>
      </c>
      <c r="AK87" s="108" t="str">
        <f t="shared" si="30"/>
        <v/>
      </c>
      <c r="AL87" s="108" t="str">
        <f t="shared" si="31"/>
        <v/>
      </c>
      <c r="AM87" s="108" t="str">
        <f t="shared" si="32"/>
        <v/>
      </c>
      <c r="AN87" s="108" t="str">
        <f t="shared" si="33"/>
        <v/>
      </c>
      <c r="AO87" s="108" t="str">
        <f t="shared" si="34"/>
        <v/>
      </c>
      <c r="AP87" s="108" t="str">
        <f t="shared" si="35"/>
        <v/>
      </c>
      <c r="AQ87" s="108" t="str">
        <f t="shared" si="36"/>
        <v/>
      </c>
      <c r="AR87" s="108" t="str">
        <f t="shared" si="37"/>
        <v/>
      </c>
      <c r="AS87" s="108" t="str">
        <f t="shared" si="38"/>
        <v/>
      </c>
      <c r="AT87" s="108" t="str">
        <f t="shared" si="39"/>
        <v/>
      </c>
      <c r="AU87" s="108" t="str">
        <f t="shared" si="40"/>
        <v/>
      </c>
      <c r="AV87" s="108" t="str">
        <f t="shared" si="41"/>
        <v/>
      </c>
      <c r="AW87" s="108" t="str">
        <f t="shared" si="42"/>
        <v/>
      </c>
      <c r="AX87" s="108" t="str">
        <f t="shared" si="43"/>
        <v/>
      </c>
      <c r="AY87" s="108" t="str">
        <f t="shared" si="44"/>
        <v/>
      </c>
      <c r="AZ87" s="108" t="str">
        <f t="shared" si="45"/>
        <v/>
      </c>
      <c r="BA87" s="108" t="str">
        <f t="shared" si="46"/>
        <v/>
      </c>
      <c r="BB87" s="108" t="str">
        <f t="shared" si="47"/>
        <v/>
      </c>
      <c r="BC87" s="108" t="str">
        <f t="shared" si="48"/>
        <v/>
      </c>
      <c r="BD87" s="108" t="str">
        <f t="shared" si="49"/>
        <v/>
      </c>
      <c r="BE87" s="108" t="str">
        <f t="shared" si="50"/>
        <v/>
      </c>
      <c r="BF87" s="108">
        <f t="shared" si="51"/>
        <v>1</v>
      </c>
      <c r="BG87" s="108">
        <f t="shared" si="52"/>
        <v>1</v>
      </c>
      <c r="BH87" s="108">
        <f t="shared" si="53"/>
        <v>1</v>
      </c>
      <c r="BI87" s="108">
        <f t="shared" si="54"/>
        <v>1</v>
      </c>
      <c r="BJ87" s="108">
        <f t="shared" si="55"/>
        <v>1</v>
      </c>
      <c r="BK87" s="108">
        <f t="shared" si="56"/>
        <v>1</v>
      </c>
      <c r="BL87" s="108">
        <f t="shared" si="57"/>
        <v>1</v>
      </c>
      <c r="BM87" s="108">
        <f t="shared" si="58"/>
        <v>1</v>
      </c>
      <c r="BN87" s="108">
        <f t="shared" si="59"/>
        <v>1</v>
      </c>
      <c r="BO87" s="108">
        <f t="shared" si="60"/>
        <v>1</v>
      </c>
      <c r="BP87" s="108">
        <f t="shared" si="61"/>
        <v>1</v>
      </c>
      <c r="BQ87" s="108">
        <f t="shared" si="62"/>
        <v>1</v>
      </c>
      <c r="BR87" s="108">
        <f t="shared" si="63"/>
        <v>1</v>
      </c>
      <c r="BS87" s="108">
        <f t="shared" si="64"/>
        <v>1</v>
      </c>
      <c r="BT87" s="108">
        <f t="shared" si="65"/>
        <v>1</v>
      </c>
      <c r="BU87" s="108">
        <f t="shared" si="66"/>
        <v>1</v>
      </c>
      <c r="BV87" s="108">
        <f t="shared" si="67"/>
        <v>1</v>
      </c>
      <c r="BW87" s="108">
        <f t="shared" si="68"/>
        <v>1</v>
      </c>
      <c r="BX87" s="108" t="str">
        <f t="shared" si="69"/>
        <v/>
      </c>
      <c r="BY87" s="108" t="str">
        <f t="shared" si="70"/>
        <v/>
      </c>
      <c r="BZ87" s="108" t="str">
        <f t="shared" si="71"/>
        <v/>
      </c>
      <c r="CA87" s="108" t="str">
        <f t="shared" si="72"/>
        <v/>
      </c>
      <c r="CB87" s="108" t="str">
        <f t="shared" si="73"/>
        <v/>
      </c>
      <c r="CC87" s="108" t="str">
        <f t="shared" si="74"/>
        <v/>
      </c>
      <c r="CD87" s="108" t="str">
        <f t="shared" si="75"/>
        <v/>
      </c>
      <c r="CE87" s="108" t="str">
        <f t="shared" si="76"/>
        <v/>
      </c>
      <c r="CF87" s="108" t="str">
        <f t="shared" si="77"/>
        <v/>
      </c>
      <c r="CG87" s="108" t="str">
        <f t="shared" si="78"/>
        <v/>
      </c>
      <c r="CH87" s="108" t="str">
        <f t="shared" si="79"/>
        <v/>
      </c>
      <c r="CI87" s="108" t="str">
        <f t="shared" si="80"/>
        <v/>
      </c>
      <c r="CJ87" s="108" t="str">
        <f t="shared" si="81"/>
        <v/>
      </c>
      <c r="CK87" s="108" t="str">
        <f t="shared" si="82"/>
        <v/>
      </c>
      <c r="CL87" s="108" t="str">
        <f t="shared" si="83"/>
        <v/>
      </c>
      <c r="CM87" s="108" t="str">
        <f t="shared" si="84"/>
        <v/>
      </c>
      <c r="CN87" s="108" t="str">
        <f t="shared" si="85"/>
        <v/>
      </c>
      <c r="CO87" s="108" t="str">
        <f t="shared" si="86"/>
        <v/>
      </c>
      <c r="CP87" s="108" t="str">
        <f t="shared" si="87"/>
        <v/>
      </c>
      <c r="CQ87" s="108" t="str">
        <f t="shared" si="88"/>
        <v/>
      </c>
      <c r="CR87" s="108" t="str">
        <f t="shared" si="89"/>
        <v/>
      </c>
      <c r="CS87" s="108" t="str">
        <f t="shared" si="90"/>
        <v/>
      </c>
      <c r="CT87" s="108" t="str">
        <f t="shared" si="91"/>
        <v/>
      </c>
      <c r="CU87" s="108" t="str">
        <f t="shared" si="92"/>
        <v/>
      </c>
      <c r="CV87" s="108" t="str">
        <f t="shared" si="93"/>
        <v/>
      </c>
      <c r="CW87" s="108" t="str">
        <f t="shared" si="94"/>
        <v/>
      </c>
      <c r="CX87" s="108" t="str">
        <f t="shared" si="95"/>
        <v/>
      </c>
      <c r="CY87" s="108" t="str">
        <f t="shared" si="96"/>
        <v/>
      </c>
      <c r="CZ87" s="108" t="str">
        <f t="shared" si="97"/>
        <v/>
      </c>
      <c r="DA87" s="108" t="str">
        <f t="shared" si="98"/>
        <v/>
      </c>
      <c r="DB87" s="108" t="str">
        <f t="shared" si="99"/>
        <v/>
      </c>
      <c r="DC87" s="108" t="str">
        <f t="shared" si="100"/>
        <v/>
      </c>
      <c r="DD87" s="108" t="str">
        <f t="shared" si="101"/>
        <v/>
      </c>
      <c r="DE87" s="108" t="str">
        <f t="shared" si="102"/>
        <v/>
      </c>
      <c r="DF87" s="108" t="str">
        <f t="shared" si="103"/>
        <v/>
      </c>
      <c r="DG87" s="108" t="str">
        <f t="shared" si="104"/>
        <v/>
      </c>
      <c r="DH87" s="108" t="str">
        <f t="shared" si="105"/>
        <v/>
      </c>
      <c r="DI87" s="108" t="str">
        <f t="shared" si="106"/>
        <v/>
      </c>
      <c r="DJ87" s="108" t="str">
        <f t="shared" si="107"/>
        <v/>
      </c>
      <c r="DK87" s="108" t="str">
        <f t="shared" si="108"/>
        <v/>
      </c>
      <c r="DL87" s="108" t="str">
        <f t="shared" si="109"/>
        <v/>
      </c>
      <c r="DM87" s="108" t="str">
        <f t="shared" si="110"/>
        <v/>
      </c>
      <c r="DN87" s="108" t="str">
        <f t="shared" si="111"/>
        <v/>
      </c>
      <c r="DO87" s="108" t="str">
        <f t="shared" si="112"/>
        <v/>
      </c>
      <c r="DP87" s="108" t="str">
        <f t="shared" si="113"/>
        <v/>
      </c>
      <c r="DQ87" s="108" t="str">
        <f t="shared" si="114"/>
        <v/>
      </c>
      <c r="DR87" s="108" t="str">
        <f t="shared" si="115"/>
        <v/>
      </c>
      <c r="DS87" s="108" t="str">
        <f t="shared" si="116"/>
        <v/>
      </c>
      <c r="DT87" s="108" t="str">
        <f t="shared" si="117"/>
        <v/>
      </c>
      <c r="DU87" s="108" t="str">
        <f t="shared" si="118"/>
        <v/>
      </c>
      <c r="DV87" s="108" t="str">
        <f t="shared" si="119"/>
        <v/>
      </c>
      <c r="DW87" s="108" t="str">
        <f t="shared" si="120"/>
        <v/>
      </c>
      <c r="DX87" s="108" t="str">
        <f t="shared" si="121"/>
        <v/>
      </c>
      <c r="DY87" s="108" t="str">
        <f t="shared" si="122"/>
        <v/>
      </c>
      <c r="DZ87" s="108" t="str">
        <f t="shared" si="123"/>
        <v/>
      </c>
      <c r="EA87" s="108" t="str">
        <f t="shared" si="124"/>
        <v/>
      </c>
      <c r="EB87" s="108" t="str">
        <f t="shared" si="125"/>
        <v/>
      </c>
      <c r="EC87" s="108" t="str">
        <f t="shared" si="126"/>
        <v/>
      </c>
      <c r="ED87" s="108" t="str">
        <f t="shared" si="127"/>
        <v/>
      </c>
      <c r="EE87" s="108" t="str">
        <f t="shared" si="128"/>
        <v/>
      </c>
      <c r="EF87" s="108" t="str">
        <f t="shared" si="129"/>
        <v/>
      </c>
      <c r="EG87" s="108" t="str">
        <f t="shared" si="130"/>
        <v/>
      </c>
      <c r="EH87" s="108" t="str">
        <f t="shared" si="131"/>
        <v/>
      </c>
      <c r="EI87" s="108" t="str">
        <f t="shared" si="132"/>
        <v/>
      </c>
      <c r="EJ87" s="108" t="str">
        <f t="shared" si="133"/>
        <v/>
      </c>
      <c r="EK87" s="108" t="str">
        <f t="shared" si="134"/>
        <v/>
      </c>
      <c r="EL87" s="108" t="str">
        <f t="shared" si="135"/>
        <v/>
      </c>
      <c r="EM87" s="108" t="str">
        <f t="shared" si="136"/>
        <v/>
      </c>
      <c r="EN87" s="108" t="str">
        <f t="shared" si="137"/>
        <v/>
      </c>
      <c r="EO87" s="108" t="str">
        <f t="shared" si="138"/>
        <v/>
      </c>
      <c r="EP87" s="108" t="str">
        <f t="shared" si="139"/>
        <v/>
      </c>
      <c r="EQ87" s="108" t="str">
        <f t="shared" si="140"/>
        <v/>
      </c>
      <c r="ER87" s="108" t="str">
        <f t="shared" si="141"/>
        <v/>
      </c>
      <c r="ES87" s="108" t="str">
        <f t="shared" si="142"/>
        <v/>
      </c>
      <c r="ET87" s="108" t="str">
        <f t="shared" si="143"/>
        <v/>
      </c>
      <c r="EU87" s="108" t="str">
        <f t="shared" si="144"/>
        <v/>
      </c>
      <c r="EV87" s="108" t="str">
        <f t="shared" si="145"/>
        <v/>
      </c>
      <c r="EW87" s="108" t="str">
        <f t="shared" si="146"/>
        <v/>
      </c>
      <c r="EX87" s="108" t="str">
        <f t="shared" si="147"/>
        <v/>
      </c>
      <c r="EY87" s="108" t="str">
        <f t="shared" si="148"/>
        <v/>
      </c>
      <c r="EZ87" s="108" t="str">
        <f t="shared" si="149"/>
        <v/>
      </c>
      <c r="FA87" s="108" t="str">
        <f t="shared" si="150"/>
        <v/>
      </c>
      <c r="FB87" s="108" t="str">
        <f t="shared" si="151"/>
        <v/>
      </c>
      <c r="FC87">
        <f>'06_Presupuesto'!F353-'02_Rendimientos'!$B$79+1</f>
        <v>50</v>
      </c>
      <c r="FD87">
        <f>'06_Presupuesto'!G353-'02_Rendimientos'!$B$79+1</f>
        <v>67</v>
      </c>
      <c r="FE87" s="98">
        <f>'06_Presupuesto'!E353</f>
        <v>4.4414677993584548E-2</v>
      </c>
    </row>
    <row r="88" spans="2:161" ht="22.95" customHeight="1">
      <c r="B88" s="107" t="s">
        <v>1050</v>
      </c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  <c r="AU88" s="107"/>
      <c r="AV88" s="107"/>
      <c r="AW88" s="107"/>
      <c r="AX88" s="107"/>
      <c r="AY88" s="107"/>
      <c r="AZ88" s="107"/>
      <c r="BA88" s="107"/>
      <c r="BB88" s="107"/>
      <c r="BC88" s="107"/>
      <c r="BD88" s="107"/>
      <c r="BE88" s="107"/>
      <c r="BF88" s="107"/>
      <c r="BG88" s="107"/>
      <c r="BH88" s="107"/>
      <c r="BI88" s="107"/>
      <c r="BJ88" s="107"/>
      <c r="BK88" s="107"/>
      <c r="BL88" s="107"/>
      <c r="BM88" s="107"/>
      <c r="BN88" s="107"/>
      <c r="BO88" s="107"/>
      <c r="BP88" s="107"/>
      <c r="BQ88" s="107"/>
      <c r="BR88" s="107"/>
      <c r="BS88" s="107"/>
      <c r="BT88" s="107"/>
      <c r="BU88" s="107"/>
      <c r="BV88" s="107"/>
      <c r="BW88" s="107"/>
      <c r="BX88" s="107"/>
      <c r="BY88" s="107"/>
      <c r="BZ88" s="107"/>
      <c r="CA88" s="107"/>
      <c r="CB88" s="107"/>
      <c r="CC88" s="107"/>
      <c r="CD88" s="107"/>
      <c r="CE88" s="107"/>
      <c r="CF88" s="107"/>
      <c r="CG88" s="107"/>
      <c r="CH88" s="107"/>
      <c r="CI88" s="107"/>
      <c r="CJ88" s="107"/>
      <c r="CK88" s="107"/>
      <c r="CL88" s="107"/>
      <c r="CM88" s="107"/>
      <c r="CN88" s="107"/>
      <c r="CO88" s="107"/>
      <c r="CP88" s="107"/>
      <c r="CQ88" s="107"/>
      <c r="CR88" s="107"/>
      <c r="CS88" s="107"/>
      <c r="CT88" s="107"/>
      <c r="CU88" s="107"/>
      <c r="CV88" s="107"/>
      <c r="CW88" s="107"/>
      <c r="CX88" s="107"/>
      <c r="CY88" s="107"/>
      <c r="CZ88" s="107"/>
      <c r="DA88" s="107"/>
      <c r="DB88" s="107"/>
      <c r="DC88" s="107"/>
      <c r="DD88" s="107"/>
      <c r="DE88" s="107"/>
      <c r="DF88" s="107"/>
      <c r="DG88" s="107"/>
      <c r="DH88" s="107"/>
      <c r="DI88" s="107"/>
      <c r="DJ88" s="107"/>
      <c r="DK88" s="107"/>
      <c r="DL88" s="107"/>
      <c r="DM88" s="107"/>
      <c r="DN88" s="107"/>
      <c r="DO88" s="107"/>
      <c r="DP88" s="107"/>
      <c r="DQ88" s="107"/>
      <c r="DR88" s="107"/>
      <c r="DS88" s="107"/>
      <c r="DT88" s="107"/>
      <c r="DU88" s="107"/>
      <c r="DV88" s="107"/>
      <c r="DW88" s="107"/>
      <c r="DX88" s="107"/>
      <c r="DY88" s="107"/>
      <c r="DZ88" s="107"/>
      <c r="EA88" s="107"/>
      <c r="EB88" s="107"/>
      <c r="EC88" s="107"/>
      <c r="ED88" s="107"/>
      <c r="EE88" s="107"/>
      <c r="EF88" s="107"/>
      <c r="EG88" s="107"/>
      <c r="EH88" s="107"/>
      <c r="EI88" s="107"/>
      <c r="EJ88" s="107"/>
      <c r="EK88" s="107"/>
      <c r="EL88" s="107"/>
      <c r="EM88" s="107"/>
      <c r="EN88" s="107"/>
      <c r="EO88" s="107"/>
      <c r="EP88" s="107"/>
      <c r="EQ88" s="107"/>
      <c r="ER88" s="107"/>
      <c r="ES88" s="107"/>
      <c r="ET88" s="107"/>
      <c r="EU88" s="107"/>
      <c r="EV88" s="107"/>
      <c r="EW88" s="107"/>
      <c r="EX88" s="107"/>
      <c r="EY88" s="107"/>
      <c r="EZ88" s="107"/>
      <c r="FA88" s="107"/>
      <c r="FB88" s="107"/>
      <c r="FE88" s="98"/>
    </row>
    <row r="89" spans="2:161" ht="22.05" customHeight="1">
      <c r="B89" s="109" t="str">
        <f>'03_CPM_Obra_Gruesa'!B156</f>
        <v>3.1</v>
      </c>
      <c r="C89" s="109" t="str">
        <f>'02_Rendimientos'!C17</f>
        <v>Instalación eléctrica interior</v>
      </c>
      <c r="D89" s="109" t="str">
        <f>'02_Rendimientos'!E17</f>
        <v>lote</v>
      </c>
      <c r="E89" s="110">
        <f>'02_Rendimientos'!D17</f>
        <v>1</v>
      </c>
      <c r="F89" s="110">
        <f>IFERROR(G89/E89,0)</f>
        <v>6028375.0000000009</v>
      </c>
      <c r="G89" s="110">
        <f>'06_Presupuesto'!D354*(1+'02_Rendimientos'!B82)</f>
        <v>6028375.0000000009</v>
      </c>
      <c r="H89" s="109">
        <f>'02_Rendimientos'!K17</f>
        <v>14</v>
      </c>
      <c r="I89" s="111" t="str">
        <f>IF(AND(I$74&gt;=FC89,I$74&lt;=FD89),1,"")</f>
        <v/>
      </c>
      <c r="J89" s="111" t="str">
        <f>IF(AND(J$74&gt;=FC89,J$74&lt;=FD89),1,"")</f>
        <v/>
      </c>
      <c r="K89" s="111" t="str">
        <f>IF(AND(K$74&gt;=FC89,K$74&lt;=FD89),1,"")</f>
        <v/>
      </c>
      <c r="L89" s="111" t="str">
        <f>IF(AND(L$74&gt;=FC89,L$74&lt;=FD89),1,"")</f>
        <v/>
      </c>
      <c r="M89" s="111" t="str">
        <f>IF(AND(M$74&gt;=FC89,M$74&lt;=FD89),1,"")</f>
        <v/>
      </c>
      <c r="N89" s="111" t="str">
        <f>IF(AND(N$74&gt;=FC89,N$74&lt;=FD89),1,"")</f>
        <v/>
      </c>
      <c r="O89" s="111" t="str">
        <f>IF(AND(O$74&gt;=FC89,O$74&lt;=FD89),1,"")</f>
        <v/>
      </c>
      <c r="P89" s="111" t="str">
        <f>IF(AND(P$74&gt;=FC89,P$74&lt;=FD89),1,"")</f>
        <v/>
      </c>
      <c r="Q89" s="111" t="str">
        <f>IF(AND(Q$74&gt;=FC89,Q$74&lt;=FD89),1,"")</f>
        <v/>
      </c>
      <c r="R89" s="111" t="str">
        <f>IF(AND(R$74&gt;=FC89,R$74&lt;=FD89),1,"")</f>
        <v/>
      </c>
      <c r="S89" s="111" t="str">
        <f>IF(AND(S$74&gt;=FC89,S$74&lt;=FD89),1,"")</f>
        <v/>
      </c>
      <c r="T89" s="111" t="str">
        <f>IF(AND(T$74&gt;=FC89,T$74&lt;=FD89),1,"")</f>
        <v/>
      </c>
      <c r="U89" s="111" t="str">
        <f>IF(AND(U$74&gt;=FC89,U$74&lt;=FD89),1,"")</f>
        <v/>
      </c>
      <c r="V89" s="111" t="str">
        <f>IF(AND(V$74&gt;=FC89,V$74&lt;=FD89),1,"")</f>
        <v/>
      </c>
      <c r="W89" s="111" t="str">
        <f>IF(AND(W$74&gt;=FC89,W$74&lt;=FD89),1,"")</f>
        <v/>
      </c>
      <c r="X89" s="111" t="str">
        <f>IF(AND(X$74&gt;=FC89,X$74&lt;=FD89),1,"")</f>
        <v/>
      </c>
      <c r="Y89" s="111" t="str">
        <f>IF(AND(Y$74&gt;=FC89,Y$74&lt;=FD89),1,"")</f>
        <v/>
      </c>
      <c r="Z89" s="111" t="str">
        <f>IF(AND(Z$74&gt;=FC89,Z$74&lt;=FD89),1,"")</f>
        <v/>
      </c>
      <c r="AA89" s="111" t="str">
        <f>IF(AND(AA$74&gt;=FC89,AA$74&lt;=FD89),1,"")</f>
        <v/>
      </c>
      <c r="AB89" s="111" t="str">
        <f>IF(AND(AB$74&gt;=FC89,AB$74&lt;=FD89),1,"")</f>
        <v/>
      </c>
      <c r="AC89" s="111" t="str">
        <f>IF(AND(AC$74&gt;=FC89,AC$74&lt;=FD89),1,"")</f>
        <v/>
      </c>
      <c r="AD89" s="111" t="str">
        <f>IF(AND(AD$74&gt;=FC89,AD$74&lt;=FD89),1,"")</f>
        <v/>
      </c>
      <c r="AE89" s="111" t="str">
        <f>IF(AND(AE$74&gt;=FC89,AE$74&lt;=FD89),1,"")</f>
        <v/>
      </c>
      <c r="AF89" s="111" t="str">
        <f>IF(AND(AF$74&gt;=FC89,AF$74&lt;=FD89),1,"")</f>
        <v/>
      </c>
      <c r="AG89" s="111" t="str">
        <f>IF(AND(AG$74&gt;=FC89,AG$74&lt;=FD89),1,"")</f>
        <v/>
      </c>
      <c r="AH89" s="111" t="str">
        <f>IF(AND(AH$74&gt;=FC89,AH$74&lt;=FD89),1,"")</f>
        <v/>
      </c>
      <c r="AI89" s="111" t="str">
        <f>IF(AND(AI$74&gt;=FC89,AI$74&lt;=FD89),1,"")</f>
        <v/>
      </c>
      <c r="AJ89" s="111" t="str">
        <f>IF(AND(AJ$74&gt;=FC89,AJ$74&lt;=FD89),1,"")</f>
        <v/>
      </c>
      <c r="AK89" s="111" t="str">
        <f>IF(AND(AK$74&gt;=FC89,AK$74&lt;=FD89),1,"")</f>
        <v/>
      </c>
      <c r="AL89" s="111" t="str">
        <f>IF(AND(AL$74&gt;=FC89,AL$74&lt;=FD89),1,"")</f>
        <v/>
      </c>
      <c r="AM89" s="111" t="str">
        <f>IF(AND(AM$74&gt;=FC89,AM$74&lt;=FD89),1,"")</f>
        <v/>
      </c>
      <c r="AN89" s="111" t="str">
        <f>IF(AND(AN$74&gt;=FC89,AN$74&lt;=FD89),1,"")</f>
        <v/>
      </c>
      <c r="AO89" s="111" t="str">
        <f>IF(AND(AO$74&gt;=FC89,AO$74&lt;=FD89),1,"")</f>
        <v/>
      </c>
      <c r="AP89" s="111" t="str">
        <f>IF(AND(AP$74&gt;=FC89,AP$74&lt;=FD89),1,"")</f>
        <v/>
      </c>
      <c r="AQ89" s="111" t="str">
        <f>IF(AND(AQ$74&gt;=FC89,AQ$74&lt;=FD89),1,"")</f>
        <v/>
      </c>
      <c r="AR89" s="111" t="str">
        <f>IF(AND(AR$74&gt;=FC89,AR$74&lt;=FD89),1,"")</f>
        <v/>
      </c>
      <c r="AS89" s="111" t="str">
        <f>IF(AND(AS$74&gt;=FC89,AS$74&lt;=FD89),1,"")</f>
        <v/>
      </c>
      <c r="AT89" s="111" t="str">
        <f>IF(AND(AT$74&gt;=FC89,AT$74&lt;=FD89),1,"")</f>
        <v/>
      </c>
      <c r="AU89" s="111" t="str">
        <f>IF(AND(AU$74&gt;=FC89,AU$74&lt;=FD89),1,"")</f>
        <v/>
      </c>
      <c r="AV89" s="111" t="str">
        <f>IF(AND(AV$74&gt;=FC89,AV$74&lt;=FD89),1,"")</f>
        <v/>
      </c>
      <c r="AW89" s="111" t="str">
        <f>IF(AND(AW$74&gt;=FC89,AW$74&lt;=FD89),1,"")</f>
        <v/>
      </c>
      <c r="AX89" s="111" t="str">
        <f>IF(AND(AX$74&gt;=FC89,AX$74&lt;=FD89),1,"")</f>
        <v/>
      </c>
      <c r="AY89" s="111" t="str">
        <f>IF(AND(AY$74&gt;=FC89,AY$74&lt;=FD89),1,"")</f>
        <v/>
      </c>
      <c r="AZ89" s="111" t="str">
        <f>IF(AND(AZ$74&gt;=FC89,AZ$74&lt;=FD89),1,"")</f>
        <v/>
      </c>
      <c r="BA89" s="111" t="str">
        <f>IF(AND(BA$74&gt;=FC89,BA$74&lt;=FD89),1,"")</f>
        <v/>
      </c>
      <c r="BB89" s="111" t="str">
        <f>IF(AND(BB$74&gt;=FC89,BB$74&lt;=FD89),1,"")</f>
        <v/>
      </c>
      <c r="BC89" s="111" t="str">
        <f>IF(AND(BC$74&gt;=FC89,BC$74&lt;=FD89),1,"")</f>
        <v/>
      </c>
      <c r="BD89" s="111" t="str">
        <f>IF(AND(BD$74&gt;=FC89,BD$74&lt;=FD89),1,"")</f>
        <v/>
      </c>
      <c r="BE89" s="111" t="str">
        <f>IF(AND(BE$74&gt;=FC89,BE$74&lt;=FD89),1,"")</f>
        <v/>
      </c>
      <c r="BF89" s="111" t="str">
        <f>IF(AND(BF$74&gt;=FC89,BF$74&lt;=FD89),1,"")</f>
        <v/>
      </c>
      <c r="BG89" s="111" t="str">
        <f>IF(AND(BG$74&gt;=FC89,BG$74&lt;=FD89),1,"")</f>
        <v/>
      </c>
      <c r="BH89" s="111" t="str">
        <f>IF(AND(BH$74&gt;=FC89,BH$74&lt;=FD89),1,"")</f>
        <v/>
      </c>
      <c r="BI89" s="111" t="str">
        <f>IF(AND(BI$74&gt;=FC89,BI$74&lt;=FD89),1,"")</f>
        <v/>
      </c>
      <c r="BJ89" s="111" t="str">
        <f>IF(AND(BJ$74&gt;=FC89,BJ$74&lt;=FD89),1,"")</f>
        <v/>
      </c>
      <c r="BK89" s="111" t="str">
        <f>IF(AND(BK$74&gt;=FC89,BK$74&lt;=FD89),1,"")</f>
        <v/>
      </c>
      <c r="BL89" s="111" t="str">
        <f>IF(AND(BL$74&gt;=FC89,BL$74&lt;=FD89),1,"")</f>
        <v/>
      </c>
      <c r="BM89" s="111" t="str">
        <f>IF(AND(BM$74&gt;=FC89,BM$74&lt;=FD89),1,"")</f>
        <v/>
      </c>
      <c r="BN89" s="111" t="str">
        <f>IF(AND(BN$74&gt;=FC89,BN$74&lt;=FD89),1,"")</f>
        <v/>
      </c>
      <c r="BO89" s="111" t="str">
        <f>IF(AND(BO$74&gt;=FC89,BO$74&lt;=FD89),1,"")</f>
        <v/>
      </c>
      <c r="BP89" s="111" t="str">
        <f>IF(AND(BP$74&gt;=FC89,BP$74&lt;=FD89),1,"")</f>
        <v/>
      </c>
      <c r="BQ89" s="111" t="str">
        <f>IF(AND(BQ$74&gt;=FC89,BQ$74&lt;=FD89),1,"")</f>
        <v/>
      </c>
      <c r="BR89" s="111" t="str">
        <f>IF(AND(BR$74&gt;=FC89,BR$74&lt;=FD89),1,"")</f>
        <v/>
      </c>
      <c r="BS89" s="111" t="str">
        <f>IF(AND(BS$74&gt;=FC89,BS$74&lt;=FD89),1,"")</f>
        <v/>
      </c>
      <c r="BT89" s="111" t="str">
        <f>IF(AND(BT$74&gt;=FC89,BT$74&lt;=FD89),1,"")</f>
        <v/>
      </c>
      <c r="BU89" s="111" t="str">
        <f>IF(AND(BU$74&gt;=FC89,BU$74&lt;=FD89),1,"")</f>
        <v/>
      </c>
      <c r="BV89" s="111" t="str">
        <f>IF(AND(BV$74&gt;=FC89,BV$74&lt;=FD89),1,"")</f>
        <v/>
      </c>
      <c r="BW89" s="111" t="str">
        <f>IF(AND(BW$74&gt;=FC89,BW$74&lt;=FD89),1,"")</f>
        <v/>
      </c>
      <c r="BX89" s="111" t="str">
        <f>IF(AND(BX$74&gt;=FC89,BX$74&lt;=FD89),1,"")</f>
        <v/>
      </c>
      <c r="BY89" s="111" t="str">
        <f>IF(AND(BY$74&gt;=FC89,BY$74&lt;=FD89),1,"")</f>
        <v/>
      </c>
      <c r="BZ89" s="111" t="str">
        <f>IF(AND(BZ$74&gt;=FC89,BZ$74&lt;=FD89),1,"")</f>
        <v/>
      </c>
      <c r="CA89" s="111" t="str">
        <f>IF(AND(CA$74&gt;=FC89,CA$74&lt;=FD89),1,"")</f>
        <v/>
      </c>
      <c r="CB89" s="111" t="str">
        <f>IF(AND(CB$74&gt;=FC89,CB$74&lt;=FD89),1,"")</f>
        <v/>
      </c>
      <c r="CC89" s="111" t="str">
        <f>IF(AND(CC$74&gt;=FC89,CC$74&lt;=FD89),1,"")</f>
        <v/>
      </c>
      <c r="CD89" s="111" t="str">
        <f>IF(AND(CD$74&gt;=FC89,CD$74&lt;=FD89),1,"")</f>
        <v/>
      </c>
      <c r="CE89" s="111" t="str">
        <f>IF(AND(CE$74&gt;=FC89,CE$74&lt;=FD89),1,"")</f>
        <v/>
      </c>
      <c r="CF89" s="111" t="str">
        <f>IF(AND(CF$74&gt;=FC89,CF$74&lt;=FD89),1,"")</f>
        <v/>
      </c>
      <c r="CG89" s="111" t="str">
        <f>IF(AND(CG$74&gt;=FC89,CG$74&lt;=FD89),1,"")</f>
        <v/>
      </c>
      <c r="CH89" s="111" t="str">
        <f>IF(AND(CH$74&gt;=FC89,CH$74&lt;=FD89),1,"")</f>
        <v/>
      </c>
      <c r="CI89" s="111" t="str">
        <f>IF(AND(CI$74&gt;=FC89,CI$74&lt;=FD89),1,"")</f>
        <v/>
      </c>
      <c r="CJ89" s="111" t="str">
        <f>IF(AND(CJ$74&gt;=FC89,CJ$74&lt;=FD89),1,"")</f>
        <v/>
      </c>
      <c r="CK89" s="111" t="str">
        <f>IF(AND(CK$74&gt;=FC89,CK$74&lt;=FD89),1,"")</f>
        <v/>
      </c>
      <c r="CL89" s="111">
        <f>IF(AND(CL$74&gt;=FC89,CL$74&lt;=FD89),1,"")</f>
        <v>1</v>
      </c>
      <c r="CM89" s="111">
        <f>IF(AND(CM$74&gt;=FC89,CM$74&lt;=FD89),1,"")</f>
        <v>1</v>
      </c>
      <c r="CN89" s="111">
        <f>IF(AND(CN$74&gt;=FC89,CN$74&lt;=FD89),1,"")</f>
        <v>1</v>
      </c>
      <c r="CO89" s="111">
        <f>IF(AND(CO$74&gt;=FC89,CO$74&lt;=FD89),1,"")</f>
        <v>1</v>
      </c>
      <c r="CP89" s="111">
        <f>IF(AND(CP$74&gt;=FC89,CP$74&lt;=FD89),1,"")</f>
        <v>1</v>
      </c>
      <c r="CQ89" s="111">
        <f>IF(AND(CQ$74&gt;=FC89,CQ$74&lt;=FD89),1,"")</f>
        <v>1</v>
      </c>
      <c r="CR89" s="111">
        <f>IF(AND(CR$74&gt;=FC89,CR$74&lt;=FD89),1,"")</f>
        <v>1</v>
      </c>
      <c r="CS89" s="111">
        <f>IF(AND(CS$74&gt;=FC89,CS$74&lt;=FD89),1,"")</f>
        <v>1</v>
      </c>
      <c r="CT89" s="111">
        <f>IF(AND(CT$74&gt;=FC89,CT$74&lt;=FD89),1,"")</f>
        <v>1</v>
      </c>
      <c r="CU89" s="111">
        <f>IF(AND(CU$74&gt;=FC89,CU$74&lt;=FD89),1,"")</f>
        <v>1</v>
      </c>
      <c r="CV89" s="111">
        <f>IF(AND(CV$74&gt;=FC89,CV$74&lt;=FD89),1,"")</f>
        <v>1</v>
      </c>
      <c r="CW89" s="111">
        <f>IF(AND(CW$74&gt;=FC89,CW$74&lt;=FD89),1,"")</f>
        <v>1</v>
      </c>
      <c r="CX89" s="111">
        <f>IF(AND(CX$74&gt;=FC89,CX$74&lt;=FD89),1,"")</f>
        <v>1</v>
      </c>
      <c r="CY89" s="111">
        <f>IF(AND(CY$74&gt;=FC89,CY$74&lt;=FD89),1,"")</f>
        <v>1</v>
      </c>
      <c r="CZ89" s="111" t="str">
        <f>IF(AND(CZ$74&gt;=FC89,CZ$74&lt;=FD89),1,"")</f>
        <v/>
      </c>
      <c r="DA89" s="111" t="str">
        <f>IF(AND(DA$74&gt;=FC89,DA$74&lt;=FD89),1,"")</f>
        <v/>
      </c>
      <c r="DB89" s="111" t="str">
        <f>IF(AND(DB$74&gt;=FC89,DB$74&lt;=FD89),1,"")</f>
        <v/>
      </c>
      <c r="DC89" s="111" t="str">
        <f>IF(AND(DC$74&gt;=FC89,DC$74&lt;=FD89),1,"")</f>
        <v/>
      </c>
      <c r="DD89" s="111" t="str">
        <f>IF(AND(DD$74&gt;=FC89,DD$74&lt;=FD89),1,"")</f>
        <v/>
      </c>
      <c r="DE89" s="111" t="str">
        <f>IF(AND(DE$74&gt;=FC89,DE$74&lt;=FD89),1,"")</f>
        <v/>
      </c>
      <c r="DF89" s="111" t="str">
        <f>IF(AND(DF$74&gt;=FC89,DF$74&lt;=FD89),1,"")</f>
        <v/>
      </c>
      <c r="DG89" s="111" t="str">
        <f>IF(AND(DG$74&gt;=FC89,DG$74&lt;=FD89),1,"")</f>
        <v/>
      </c>
      <c r="DH89" s="111" t="str">
        <f>IF(AND(DH$74&gt;=FC89,DH$74&lt;=FD89),1,"")</f>
        <v/>
      </c>
      <c r="DI89" s="111" t="str">
        <f>IF(AND(DI$74&gt;=FC89,DI$74&lt;=FD89),1,"")</f>
        <v/>
      </c>
      <c r="DJ89" s="111" t="str">
        <f>IF(AND(DJ$74&gt;=FC89,DJ$74&lt;=FD89),1,"")</f>
        <v/>
      </c>
      <c r="DK89" s="111" t="str">
        <f>IF(AND(DK$74&gt;=FC89,DK$74&lt;=FD89),1,"")</f>
        <v/>
      </c>
      <c r="DL89" s="111" t="str">
        <f>IF(AND(DL$74&gt;=FC89,DL$74&lt;=FD89),1,"")</f>
        <v/>
      </c>
      <c r="DM89" s="111" t="str">
        <f>IF(AND(DM$74&gt;=FC89,DM$74&lt;=FD89),1,"")</f>
        <v/>
      </c>
      <c r="DN89" s="111" t="str">
        <f>IF(AND(DN$74&gt;=FC89,DN$74&lt;=FD89),1,"")</f>
        <v/>
      </c>
      <c r="DO89" s="111" t="str">
        <f>IF(AND(DO$74&gt;=FC89,DO$74&lt;=FD89),1,"")</f>
        <v/>
      </c>
      <c r="DP89" s="111" t="str">
        <f>IF(AND(DP$74&gt;=FC89,DP$74&lt;=FD89),1,"")</f>
        <v/>
      </c>
      <c r="DQ89" s="111" t="str">
        <f>IF(AND(DQ$74&gt;=FC89,DQ$74&lt;=FD89),1,"")</f>
        <v/>
      </c>
      <c r="DR89" s="111" t="str">
        <f>IF(AND(DR$74&gt;=FC89,DR$74&lt;=FD89),1,"")</f>
        <v/>
      </c>
      <c r="DS89" s="111" t="str">
        <f>IF(AND(DS$74&gt;=FC89,DS$74&lt;=FD89),1,"")</f>
        <v/>
      </c>
      <c r="DT89" s="111" t="str">
        <f>IF(AND(DT$74&gt;=FC89,DT$74&lt;=FD89),1,"")</f>
        <v/>
      </c>
      <c r="DU89" s="111" t="str">
        <f>IF(AND(DU$74&gt;=FC89,DU$74&lt;=FD89),1,"")</f>
        <v/>
      </c>
      <c r="DV89" s="111" t="str">
        <f>IF(AND(DV$74&gt;=FC89,DV$74&lt;=FD89),1,"")</f>
        <v/>
      </c>
      <c r="DW89" s="111" t="str">
        <f>IF(AND(DW$74&gt;=FC89,DW$74&lt;=FD89),1,"")</f>
        <v/>
      </c>
      <c r="DX89" s="111" t="str">
        <f>IF(AND(DX$74&gt;=FC89,DX$74&lt;=FD89),1,"")</f>
        <v/>
      </c>
      <c r="DY89" s="111" t="str">
        <f>IF(AND(DY$74&gt;=FC89,DY$74&lt;=FD89),1,"")</f>
        <v/>
      </c>
      <c r="DZ89" s="111" t="str">
        <f>IF(AND(DZ$74&gt;=FC89,DZ$74&lt;=FD89),1,"")</f>
        <v/>
      </c>
      <c r="EA89" s="111" t="str">
        <f>IF(AND(EA$74&gt;=FC89,EA$74&lt;=FD89),1,"")</f>
        <v/>
      </c>
      <c r="EB89" s="111" t="str">
        <f>IF(AND(EB$74&gt;=FC89,EB$74&lt;=FD89),1,"")</f>
        <v/>
      </c>
      <c r="EC89" s="111" t="str">
        <f>IF(AND(EC$74&gt;=FC89,EC$74&lt;=FD89),1,"")</f>
        <v/>
      </c>
      <c r="ED89" s="111" t="str">
        <f>IF(AND(ED$74&gt;=FC89,ED$74&lt;=FD89),1,"")</f>
        <v/>
      </c>
      <c r="EE89" s="111" t="str">
        <f>IF(AND(EE$74&gt;=FC89,EE$74&lt;=FD89),1,"")</f>
        <v/>
      </c>
      <c r="EF89" s="111" t="str">
        <f>IF(AND(EF$74&gt;=FC89,EF$74&lt;=FD89),1,"")</f>
        <v/>
      </c>
      <c r="EG89" s="111" t="str">
        <f>IF(AND(EG$74&gt;=FC89,EG$74&lt;=FD89),1,"")</f>
        <v/>
      </c>
      <c r="EH89" s="111" t="str">
        <f>IF(AND(EH$74&gt;=FC89,EH$74&lt;=FD89),1,"")</f>
        <v/>
      </c>
      <c r="EI89" s="111" t="str">
        <f>IF(AND(EI$74&gt;=FC89,EI$74&lt;=FD89),1,"")</f>
        <v/>
      </c>
      <c r="EJ89" s="111" t="str">
        <f>IF(AND(EJ$74&gt;=FC89,EJ$74&lt;=FD89),1,"")</f>
        <v/>
      </c>
      <c r="EK89" s="111" t="str">
        <f>IF(AND(EK$74&gt;=FC89,EK$74&lt;=FD89),1,"")</f>
        <v/>
      </c>
      <c r="EL89" s="111" t="str">
        <f>IF(AND(EL$74&gt;=FC89,EL$74&lt;=FD89),1,"")</f>
        <v/>
      </c>
      <c r="EM89" s="111" t="str">
        <f>IF(AND(EM$74&gt;=FC89,EM$74&lt;=FD89),1,"")</f>
        <v/>
      </c>
      <c r="EN89" s="111" t="str">
        <f>IF(AND(EN$74&gt;=FC89,EN$74&lt;=FD89),1,"")</f>
        <v/>
      </c>
      <c r="EO89" s="111" t="str">
        <f>IF(AND(EO$74&gt;=FC89,EO$74&lt;=FD89),1,"")</f>
        <v/>
      </c>
      <c r="EP89" s="111" t="str">
        <f>IF(AND(EP$74&gt;=FC89,EP$74&lt;=FD89),1,"")</f>
        <v/>
      </c>
      <c r="EQ89" s="111" t="str">
        <f>IF(AND(EQ$74&gt;=FC89,EQ$74&lt;=FD89),1,"")</f>
        <v/>
      </c>
      <c r="ER89" s="111" t="str">
        <f>IF(AND(ER$74&gt;=FC89,ER$74&lt;=FD89),1,"")</f>
        <v/>
      </c>
      <c r="ES89" s="111" t="str">
        <f>IF(AND(ES$74&gt;=FC89,ES$74&lt;=FD89),1,"")</f>
        <v/>
      </c>
      <c r="ET89" s="111" t="str">
        <f>IF(AND(ET$74&gt;=FC89,ET$74&lt;=FD89),1,"")</f>
        <v/>
      </c>
      <c r="EU89" s="111" t="str">
        <f>IF(AND(EU$74&gt;=FC89,EU$74&lt;=FD89),1,"")</f>
        <v/>
      </c>
      <c r="EV89" s="111" t="str">
        <f>IF(AND(EV$74&gt;=FC89,EV$74&lt;=FD89),1,"")</f>
        <v/>
      </c>
      <c r="EW89" s="111" t="str">
        <f>IF(AND(EW$74&gt;=FC89,EW$74&lt;=FD89),1,"")</f>
        <v/>
      </c>
      <c r="EX89" s="111" t="str">
        <f>IF(AND(EX$74&gt;=FC89,EX$74&lt;=FD89),1,"")</f>
        <v/>
      </c>
      <c r="EY89" s="111" t="str">
        <f>IF(AND(EY$74&gt;=FC89,EY$74&lt;=FD89),1,"")</f>
        <v/>
      </c>
      <c r="EZ89" s="111" t="str">
        <f>IF(AND(EZ$74&gt;=FC89,EZ$74&lt;=FD89),1,"")</f>
        <v/>
      </c>
      <c r="FA89" s="111" t="str">
        <f>IF(AND(FA$74&gt;=FC89,FA$74&lt;=FD89),1,"")</f>
        <v/>
      </c>
      <c r="FB89" s="111" t="str">
        <f>IF(AND(FB$74&gt;=FC89,FB$74&lt;=FD89),1,"")</f>
        <v/>
      </c>
      <c r="FC89">
        <f>'06_Presupuesto'!F354-'02_Rendimientos'!$B$79+1</f>
        <v>82</v>
      </c>
      <c r="FD89">
        <f>'06_Presupuesto'!G354-'02_Rendimientos'!$B$79+1</f>
        <v>95</v>
      </c>
      <c r="FE89" s="98">
        <f>'06_Presupuesto'!E354</f>
        <v>4.4414677993584548E-2</v>
      </c>
    </row>
    <row r="90" spans="2:161" ht="22.05" customHeight="1">
      <c r="B90" t="str">
        <f>'03_CPM_Obra_Gruesa'!B157</f>
        <v>3.2</v>
      </c>
      <c r="C90" t="str">
        <f>'02_Rendimientos'!C18</f>
        <v>Red de agua potable</v>
      </c>
      <c r="D90" t="str">
        <f>'02_Rendimientos'!E18</f>
        <v>ml</v>
      </c>
      <c r="E90" s="90">
        <f>'02_Rendimientos'!D18</f>
        <v>120</v>
      </c>
      <c r="F90" s="90">
        <f>IFERROR(G90/E90,0)</f>
        <v>32457.9375</v>
      </c>
      <c r="G90" s="90">
        <f>'06_Presupuesto'!D355*(1+'02_Rendimientos'!B82)</f>
        <v>3894952.5</v>
      </c>
      <c r="H90">
        <f>'02_Rendimientos'!K18</f>
        <v>12</v>
      </c>
      <c r="I90" s="108" t="str">
        <f>IF(AND(I$74&gt;=FC90,I$74&lt;=FD90),1,"")</f>
        <v/>
      </c>
      <c r="J90" s="108" t="str">
        <f>IF(AND(J$74&gt;=FC90,J$74&lt;=FD90),1,"")</f>
        <v/>
      </c>
      <c r="K90" s="108" t="str">
        <f>IF(AND(K$74&gt;=FC90,K$74&lt;=FD90),1,"")</f>
        <v/>
      </c>
      <c r="L90" s="108" t="str">
        <f>IF(AND(L$74&gt;=FC90,L$74&lt;=FD90),1,"")</f>
        <v/>
      </c>
      <c r="M90" s="108" t="str">
        <f>IF(AND(M$74&gt;=FC90,M$74&lt;=FD90),1,"")</f>
        <v/>
      </c>
      <c r="N90" s="108" t="str">
        <f>IF(AND(N$74&gt;=FC90,N$74&lt;=FD90),1,"")</f>
        <v/>
      </c>
      <c r="O90" s="108" t="str">
        <f>IF(AND(O$74&gt;=FC90,O$74&lt;=FD90),1,"")</f>
        <v/>
      </c>
      <c r="P90" s="108" t="str">
        <f>IF(AND(P$74&gt;=FC90,P$74&lt;=FD90),1,"")</f>
        <v/>
      </c>
      <c r="Q90" s="108" t="str">
        <f>IF(AND(Q$74&gt;=FC90,Q$74&lt;=FD90),1,"")</f>
        <v/>
      </c>
      <c r="R90" s="108" t="str">
        <f>IF(AND(R$74&gt;=FC90,R$74&lt;=FD90),1,"")</f>
        <v/>
      </c>
      <c r="S90" s="108" t="str">
        <f>IF(AND(S$74&gt;=FC90,S$74&lt;=FD90),1,"")</f>
        <v/>
      </c>
      <c r="T90" s="108" t="str">
        <f>IF(AND(T$74&gt;=FC90,T$74&lt;=FD90),1,"")</f>
        <v/>
      </c>
      <c r="U90" s="108" t="str">
        <f>IF(AND(U$74&gt;=FC90,U$74&lt;=FD90),1,"")</f>
        <v/>
      </c>
      <c r="V90" s="108" t="str">
        <f>IF(AND(V$74&gt;=FC90,V$74&lt;=FD90),1,"")</f>
        <v/>
      </c>
      <c r="W90" s="108" t="str">
        <f>IF(AND(W$74&gt;=FC90,W$74&lt;=FD90),1,"")</f>
        <v/>
      </c>
      <c r="X90" s="108" t="str">
        <f>IF(AND(X$74&gt;=FC90,X$74&lt;=FD90),1,"")</f>
        <v/>
      </c>
      <c r="Y90" s="108" t="str">
        <f>IF(AND(Y$74&gt;=FC90,Y$74&lt;=FD90),1,"")</f>
        <v/>
      </c>
      <c r="Z90" s="108" t="str">
        <f>IF(AND(Z$74&gt;=FC90,Z$74&lt;=FD90),1,"")</f>
        <v/>
      </c>
      <c r="AA90" s="108" t="str">
        <f>IF(AND(AA$74&gt;=FC90,AA$74&lt;=FD90),1,"")</f>
        <v/>
      </c>
      <c r="AB90" s="108" t="str">
        <f>IF(AND(AB$74&gt;=FC90,AB$74&lt;=FD90),1,"")</f>
        <v/>
      </c>
      <c r="AC90" s="108" t="str">
        <f>IF(AND(AC$74&gt;=FC90,AC$74&lt;=FD90),1,"")</f>
        <v/>
      </c>
      <c r="AD90" s="108" t="str">
        <f>IF(AND(AD$74&gt;=FC90,AD$74&lt;=FD90),1,"")</f>
        <v/>
      </c>
      <c r="AE90" s="108" t="str">
        <f>IF(AND(AE$74&gt;=FC90,AE$74&lt;=FD90),1,"")</f>
        <v/>
      </c>
      <c r="AF90" s="108" t="str">
        <f>IF(AND(AF$74&gt;=FC90,AF$74&lt;=FD90),1,"")</f>
        <v/>
      </c>
      <c r="AG90" s="108" t="str">
        <f>IF(AND(AG$74&gt;=FC90,AG$74&lt;=FD90),1,"")</f>
        <v/>
      </c>
      <c r="AH90" s="108" t="str">
        <f>IF(AND(AH$74&gt;=FC90,AH$74&lt;=FD90),1,"")</f>
        <v/>
      </c>
      <c r="AI90" s="108" t="str">
        <f>IF(AND(AI$74&gt;=FC90,AI$74&lt;=FD90),1,"")</f>
        <v/>
      </c>
      <c r="AJ90" s="108" t="str">
        <f>IF(AND(AJ$74&gt;=FC90,AJ$74&lt;=FD90),1,"")</f>
        <v/>
      </c>
      <c r="AK90" s="108" t="str">
        <f>IF(AND(AK$74&gt;=FC90,AK$74&lt;=FD90),1,"")</f>
        <v/>
      </c>
      <c r="AL90" s="108" t="str">
        <f>IF(AND(AL$74&gt;=FC90,AL$74&lt;=FD90),1,"")</f>
        <v/>
      </c>
      <c r="AM90" s="108" t="str">
        <f>IF(AND(AM$74&gt;=FC90,AM$74&lt;=FD90),1,"")</f>
        <v/>
      </c>
      <c r="AN90" s="108" t="str">
        <f>IF(AND(AN$74&gt;=FC90,AN$74&lt;=FD90),1,"")</f>
        <v/>
      </c>
      <c r="AO90" s="108" t="str">
        <f>IF(AND(AO$74&gt;=FC90,AO$74&lt;=FD90),1,"")</f>
        <v/>
      </c>
      <c r="AP90" s="108" t="str">
        <f>IF(AND(AP$74&gt;=FC90,AP$74&lt;=FD90),1,"")</f>
        <v/>
      </c>
      <c r="AQ90" s="108" t="str">
        <f>IF(AND(AQ$74&gt;=FC90,AQ$74&lt;=FD90),1,"")</f>
        <v/>
      </c>
      <c r="AR90" s="108" t="str">
        <f>IF(AND(AR$74&gt;=FC90,AR$74&lt;=FD90),1,"")</f>
        <v/>
      </c>
      <c r="AS90" s="108" t="str">
        <f>IF(AND(AS$74&gt;=FC90,AS$74&lt;=FD90),1,"")</f>
        <v/>
      </c>
      <c r="AT90" s="108" t="str">
        <f>IF(AND(AT$74&gt;=FC90,AT$74&lt;=FD90),1,"")</f>
        <v/>
      </c>
      <c r="AU90" s="108" t="str">
        <f>IF(AND(AU$74&gt;=FC90,AU$74&lt;=FD90),1,"")</f>
        <v/>
      </c>
      <c r="AV90" s="108" t="str">
        <f>IF(AND(AV$74&gt;=FC90,AV$74&lt;=FD90),1,"")</f>
        <v/>
      </c>
      <c r="AW90" s="108" t="str">
        <f>IF(AND(AW$74&gt;=FC90,AW$74&lt;=FD90),1,"")</f>
        <v/>
      </c>
      <c r="AX90" s="108" t="str">
        <f>IF(AND(AX$74&gt;=FC90,AX$74&lt;=FD90),1,"")</f>
        <v/>
      </c>
      <c r="AY90" s="108" t="str">
        <f>IF(AND(AY$74&gt;=FC90,AY$74&lt;=FD90),1,"")</f>
        <v/>
      </c>
      <c r="AZ90" s="108" t="str">
        <f>IF(AND(AZ$74&gt;=FC90,AZ$74&lt;=FD90),1,"")</f>
        <v/>
      </c>
      <c r="BA90" s="108" t="str">
        <f>IF(AND(BA$74&gt;=FC90,BA$74&lt;=FD90),1,"")</f>
        <v/>
      </c>
      <c r="BB90" s="108" t="str">
        <f>IF(AND(BB$74&gt;=FC90,BB$74&lt;=FD90),1,"")</f>
        <v/>
      </c>
      <c r="BC90" s="108" t="str">
        <f>IF(AND(BC$74&gt;=FC90,BC$74&lt;=FD90),1,"")</f>
        <v/>
      </c>
      <c r="BD90" s="108" t="str">
        <f>IF(AND(BD$74&gt;=FC90,BD$74&lt;=FD90),1,"")</f>
        <v/>
      </c>
      <c r="BE90" s="108" t="str">
        <f>IF(AND(BE$74&gt;=FC90,BE$74&lt;=FD90),1,"")</f>
        <v/>
      </c>
      <c r="BF90" s="108" t="str">
        <f>IF(AND(BF$74&gt;=FC90,BF$74&lt;=FD90),1,"")</f>
        <v/>
      </c>
      <c r="BG90" s="108" t="str">
        <f>IF(AND(BG$74&gt;=FC90,BG$74&lt;=FD90),1,"")</f>
        <v/>
      </c>
      <c r="BH90" s="108" t="str">
        <f>IF(AND(BH$74&gt;=FC90,BH$74&lt;=FD90),1,"")</f>
        <v/>
      </c>
      <c r="BI90" s="108" t="str">
        <f>IF(AND(BI$74&gt;=FC90,BI$74&lt;=FD90),1,"")</f>
        <v/>
      </c>
      <c r="BJ90" s="108" t="str">
        <f>IF(AND(BJ$74&gt;=FC90,BJ$74&lt;=FD90),1,"")</f>
        <v/>
      </c>
      <c r="BK90" s="108" t="str">
        <f>IF(AND(BK$74&gt;=FC90,BK$74&lt;=FD90),1,"")</f>
        <v/>
      </c>
      <c r="BL90" s="108" t="str">
        <f>IF(AND(BL$74&gt;=FC90,BL$74&lt;=FD90),1,"")</f>
        <v/>
      </c>
      <c r="BM90" s="108" t="str">
        <f>IF(AND(BM$74&gt;=FC90,BM$74&lt;=FD90),1,"")</f>
        <v/>
      </c>
      <c r="BN90" s="108" t="str">
        <f>IF(AND(BN$74&gt;=FC90,BN$74&lt;=FD90),1,"")</f>
        <v/>
      </c>
      <c r="BO90" s="108" t="str">
        <f>IF(AND(BO$74&gt;=FC90,BO$74&lt;=FD90),1,"")</f>
        <v/>
      </c>
      <c r="BP90" s="108" t="str">
        <f>IF(AND(BP$74&gt;=FC90,BP$74&lt;=FD90),1,"")</f>
        <v/>
      </c>
      <c r="BQ90" s="108" t="str">
        <f>IF(AND(BQ$74&gt;=FC90,BQ$74&lt;=FD90),1,"")</f>
        <v/>
      </c>
      <c r="BR90" s="108" t="str">
        <f>IF(AND(BR$74&gt;=FC90,BR$74&lt;=FD90),1,"")</f>
        <v/>
      </c>
      <c r="BS90" s="108" t="str">
        <f>IF(AND(BS$74&gt;=FC90,BS$74&lt;=FD90),1,"")</f>
        <v/>
      </c>
      <c r="BT90" s="108" t="str">
        <f>IF(AND(BT$74&gt;=FC90,BT$74&lt;=FD90),1,"")</f>
        <v/>
      </c>
      <c r="BU90" s="108" t="str">
        <f>IF(AND(BU$74&gt;=FC90,BU$74&lt;=FD90),1,"")</f>
        <v/>
      </c>
      <c r="BV90" s="108" t="str">
        <f>IF(AND(BV$74&gt;=FC90,BV$74&lt;=FD90),1,"")</f>
        <v/>
      </c>
      <c r="BW90" s="108" t="str">
        <f>IF(AND(BW$74&gt;=FC90,BW$74&lt;=FD90),1,"")</f>
        <v/>
      </c>
      <c r="BX90" s="108">
        <f>IF(AND(BX$74&gt;=FC90,BX$74&lt;=FD90),1,"")</f>
        <v>1</v>
      </c>
      <c r="BY90" s="108">
        <f>IF(AND(BY$74&gt;=FC90,BY$74&lt;=FD90),1,"")</f>
        <v>1</v>
      </c>
      <c r="BZ90" s="108">
        <f>IF(AND(BZ$74&gt;=FC90,BZ$74&lt;=FD90),1,"")</f>
        <v>1</v>
      </c>
      <c r="CA90" s="108">
        <f>IF(AND(CA$74&gt;=FC90,CA$74&lt;=FD90),1,"")</f>
        <v>1</v>
      </c>
      <c r="CB90" s="108">
        <f>IF(AND(CB$74&gt;=FC90,CB$74&lt;=FD90),1,"")</f>
        <v>1</v>
      </c>
      <c r="CC90" s="108">
        <f>IF(AND(CC$74&gt;=FC90,CC$74&lt;=FD90),1,"")</f>
        <v>1</v>
      </c>
      <c r="CD90" s="108">
        <f>IF(AND(CD$74&gt;=FC90,CD$74&lt;=FD90),1,"")</f>
        <v>1</v>
      </c>
      <c r="CE90" s="108">
        <f>IF(AND(CE$74&gt;=FC90,CE$74&lt;=FD90),1,"")</f>
        <v>1</v>
      </c>
      <c r="CF90" s="108">
        <f>IF(AND(CF$74&gt;=FC90,CF$74&lt;=FD90),1,"")</f>
        <v>1</v>
      </c>
      <c r="CG90" s="108">
        <f>IF(AND(CG$74&gt;=FC90,CG$74&lt;=FD90),1,"")</f>
        <v>1</v>
      </c>
      <c r="CH90" s="108">
        <f>IF(AND(CH$74&gt;=FC90,CH$74&lt;=FD90),1,"")</f>
        <v>1</v>
      </c>
      <c r="CI90" s="108">
        <f>IF(AND(CI$74&gt;=FC90,CI$74&lt;=FD90),1,"")</f>
        <v>1</v>
      </c>
      <c r="CJ90" s="108" t="str">
        <f>IF(AND(CJ$74&gt;=FC90,CJ$74&lt;=FD90),1,"")</f>
        <v/>
      </c>
      <c r="CK90" s="108" t="str">
        <f>IF(AND(CK$74&gt;=FC90,CK$74&lt;=FD90),1,"")</f>
        <v/>
      </c>
      <c r="CL90" s="108" t="str">
        <f>IF(AND(CL$74&gt;=FC90,CL$74&lt;=FD90),1,"")</f>
        <v/>
      </c>
      <c r="CM90" s="108" t="str">
        <f>IF(AND(CM$74&gt;=FC90,CM$74&lt;=FD90),1,"")</f>
        <v/>
      </c>
      <c r="CN90" s="108" t="str">
        <f>IF(AND(CN$74&gt;=FC90,CN$74&lt;=FD90),1,"")</f>
        <v/>
      </c>
      <c r="CO90" s="108" t="str">
        <f>IF(AND(CO$74&gt;=FC90,CO$74&lt;=FD90),1,"")</f>
        <v/>
      </c>
      <c r="CP90" s="108" t="str">
        <f>IF(AND(CP$74&gt;=FC90,CP$74&lt;=FD90),1,"")</f>
        <v/>
      </c>
      <c r="CQ90" s="108" t="str">
        <f>IF(AND(CQ$74&gt;=FC90,CQ$74&lt;=FD90),1,"")</f>
        <v/>
      </c>
      <c r="CR90" s="108" t="str">
        <f>IF(AND(CR$74&gt;=FC90,CR$74&lt;=FD90),1,"")</f>
        <v/>
      </c>
      <c r="CS90" s="108" t="str">
        <f>IF(AND(CS$74&gt;=FC90,CS$74&lt;=FD90),1,"")</f>
        <v/>
      </c>
      <c r="CT90" s="108" t="str">
        <f>IF(AND(CT$74&gt;=FC90,CT$74&lt;=FD90),1,"")</f>
        <v/>
      </c>
      <c r="CU90" s="108" t="str">
        <f>IF(AND(CU$74&gt;=FC90,CU$74&lt;=FD90),1,"")</f>
        <v/>
      </c>
      <c r="CV90" s="108" t="str">
        <f>IF(AND(CV$74&gt;=FC90,CV$74&lt;=FD90),1,"")</f>
        <v/>
      </c>
      <c r="CW90" s="108" t="str">
        <f>IF(AND(CW$74&gt;=FC90,CW$74&lt;=FD90),1,"")</f>
        <v/>
      </c>
      <c r="CX90" s="108" t="str">
        <f>IF(AND(CX$74&gt;=FC90,CX$74&lt;=FD90),1,"")</f>
        <v/>
      </c>
      <c r="CY90" s="108" t="str">
        <f>IF(AND(CY$74&gt;=FC90,CY$74&lt;=FD90),1,"")</f>
        <v/>
      </c>
      <c r="CZ90" s="108" t="str">
        <f>IF(AND(CZ$74&gt;=FC90,CZ$74&lt;=FD90),1,"")</f>
        <v/>
      </c>
      <c r="DA90" s="108" t="str">
        <f>IF(AND(DA$74&gt;=FC90,DA$74&lt;=FD90),1,"")</f>
        <v/>
      </c>
      <c r="DB90" s="108" t="str">
        <f>IF(AND(DB$74&gt;=FC90,DB$74&lt;=FD90),1,"")</f>
        <v/>
      </c>
      <c r="DC90" s="108" t="str">
        <f>IF(AND(DC$74&gt;=FC90,DC$74&lt;=FD90),1,"")</f>
        <v/>
      </c>
      <c r="DD90" s="108" t="str">
        <f>IF(AND(DD$74&gt;=FC90,DD$74&lt;=FD90),1,"")</f>
        <v/>
      </c>
      <c r="DE90" s="108" t="str">
        <f>IF(AND(DE$74&gt;=FC90,DE$74&lt;=FD90),1,"")</f>
        <v/>
      </c>
      <c r="DF90" s="108" t="str">
        <f>IF(AND(DF$74&gt;=FC90,DF$74&lt;=FD90),1,"")</f>
        <v/>
      </c>
      <c r="DG90" s="108" t="str">
        <f>IF(AND(DG$74&gt;=FC90,DG$74&lt;=FD90),1,"")</f>
        <v/>
      </c>
      <c r="DH90" s="108" t="str">
        <f>IF(AND(DH$74&gt;=FC90,DH$74&lt;=FD90),1,"")</f>
        <v/>
      </c>
      <c r="DI90" s="108" t="str">
        <f>IF(AND(DI$74&gt;=FC90,DI$74&lt;=FD90),1,"")</f>
        <v/>
      </c>
      <c r="DJ90" s="108" t="str">
        <f>IF(AND(DJ$74&gt;=FC90,DJ$74&lt;=FD90),1,"")</f>
        <v/>
      </c>
      <c r="DK90" s="108" t="str">
        <f>IF(AND(DK$74&gt;=FC90,DK$74&lt;=FD90),1,"")</f>
        <v/>
      </c>
      <c r="DL90" s="108" t="str">
        <f>IF(AND(DL$74&gt;=FC90,DL$74&lt;=FD90),1,"")</f>
        <v/>
      </c>
      <c r="DM90" s="108" t="str">
        <f>IF(AND(DM$74&gt;=FC90,DM$74&lt;=FD90),1,"")</f>
        <v/>
      </c>
      <c r="DN90" s="108" t="str">
        <f>IF(AND(DN$74&gt;=FC90,DN$74&lt;=FD90),1,"")</f>
        <v/>
      </c>
      <c r="DO90" s="108" t="str">
        <f>IF(AND(DO$74&gt;=FC90,DO$74&lt;=FD90),1,"")</f>
        <v/>
      </c>
      <c r="DP90" s="108" t="str">
        <f>IF(AND(DP$74&gt;=FC90,DP$74&lt;=FD90),1,"")</f>
        <v/>
      </c>
      <c r="DQ90" s="108" t="str">
        <f>IF(AND(DQ$74&gt;=FC90,DQ$74&lt;=FD90),1,"")</f>
        <v/>
      </c>
      <c r="DR90" s="108" t="str">
        <f>IF(AND(DR$74&gt;=FC90,DR$74&lt;=FD90),1,"")</f>
        <v/>
      </c>
      <c r="DS90" s="108" t="str">
        <f>IF(AND(DS$74&gt;=FC90,DS$74&lt;=FD90),1,"")</f>
        <v/>
      </c>
      <c r="DT90" s="108" t="str">
        <f>IF(AND(DT$74&gt;=FC90,DT$74&lt;=FD90),1,"")</f>
        <v/>
      </c>
      <c r="DU90" s="108" t="str">
        <f>IF(AND(DU$74&gt;=FC90,DU$74&lt;=FD90),1,"")</f>
        <v/>
      </c>
      <c r="DV90" s="108" t="str">
        <f>IF(AND(DV$74&gt;=FC90,DV$74&lt;=FD90),1,"")</f>
        <v/>
      </c>
      <c r="DW90" s="108" t="str">
        <f>IF(AND(DW$74&gt;=FC90,DW$74&lt;=FD90),1,"")</f>
        <v/>
      </c>
      <c r="DX90" s="108" t="str">
        <f>IF(AND(DX$74&gt;=FC90,DX$74&lt;=FD90),1,"")</f>
        <v/>
      </c>
      <c r="DY90" s="108" t="str">
        <f>IF(AND(DY$74&gt;=FC90,DY$74&lt;=FD90),1,"")</f>
        <v/>
      </c>
      <c r="DZ90" s="108" t="str">
        <f>IF(AND(DZ$74&gt;=FC90,DZ$74&lt;=FD90),1,"")</f>
        <v/>
      </c>
      <c r="EA90" s="108" t="str">
        <f>IF(AND(EA$74&gt;=FC90,EA$74&lt;=FD90),1,"")</f>
        <v/>
      </c>
      <c r="EB90" s="108" t="str">
        <f>IF(AND(EB$74&gt;=FC90,EB$74&lt;=FD90),1,"")</f>
        <v/>
      </c>
      <c r="EC90" s="108" t="str">
        <f>IF(AND(EC$74&gt;=FC90,EC$74&lt;=FD90),1,"")</f>
        <v/>
      </c>
      <c r="ED90" s="108" t="str">
        <f>IF(AND(ED$74&gt;=FC90,ED$74&lt;=FD90),1,"")</f>
        <v/>
      </c>
      <c r="EE90" s="108" t="str">
        <f>IF(AND(EE$74&gt;=FC90,EE$74&lt;=FD90),1,"")</f>
        <v/>
      </c>
      <c r="EF90" s="108" t="str">
        <f>IF(AND(EF$74&gt;=FC90,EF$74&lt;=FD90),1,"")</f>
        <v/>
      </c>
      <c r="EG90" s="108" t="str">
        <f>IF(AND(EG$74&gt;=FC90,EG$74&lt;=FD90),1,"")</f>
        <v/>
      </c>
      <c r="EH90" s="108" t="str">
        <f>IF(AND(EH$74&gt;=FC90,EH$74&lt;=FD90),1,"")</f>
        <v/>
      </c>
      <c r="EI90" s="108" t="str">
        <f>IF(AND(EI$74&gt;=FC90,EI$74&lt;=FD90),1,"")</f>
        <v/>
      </c>
      <c r="EJ90" s="108" t="str">
        <f>IF(AND(EJ$74&gt;=FC90,EJ$74&lt;=FD90),1,"")</f>
        <v/>
      </c>
      <c r="EK90" s="108" t="str">
        <f>IF(AND(EK$74&gt;=FC90,EK$74&lt;=FD90),1,"")</f>
        <v/>
      </c>
      <c r="EL90" s="108" t="str">
        <f>IF(AND(EL$74&gt;=FC90,EL$74&lt;=FD90),1,"")</f>
        <v/>
      </c>
      <c r="EM90" s="108" t="str">
        <f>IF(AND(EM$74&gt;=FC90,EM$74&lt;=FD90),1,"")</f>
        <v/>
      </c>
      <c r="EN90" s="108" t="str">
        <f>IF(AND(EN$74&gt;=FC90,EN$74&lt;=FD90),1,"")</f>
        <v/>
      </c>
      <c r="EO90" s="108" t="str">
        <f>IF(AND(EO$74&gt;=FC90,EO$74&lt;=FD90),1,"")</f>
        <v/>
      </c>
      <c r="EP90" s="108" t="str">
        <f>IF(AND(EP$74&gt;=FC90,EP$74&lt;=FD90),1,"")</f>
        <v/>
      </c>
      <c r="EQ90" s="108" t="str">
        <f>IF(AND(EQ$74&gt;=FC90,EQ$74&lt;=FD90),1,"")</f>
        <v/>
      </c>
      <c r="ER90" s="108" t="str">
        <f>IF(AND(ER$74&gt;=FC90,ER$74&lt;=FD90),1,"")</f>
        <v/>
      </c>
      <c r="ES90" s="108" t="str">
        <f>IF(AND(ES$74&gt;=FC90,ES$74&lt;=FD90),1,"")</f>
        <v/>
      </c>
      <c r="ET90" s="108" t="str">
        <f>IF(AND(ET$74&gt;=FC90,ET$74&lt;=FD90),1,"")</f>
        <v/>
      </c>
      <c r="EU90" s="108" t="str">
        <f>IF(AND(EU$74&gt;=FC90,EU$74&lt;=FD90),1,"")</f>
        <v/>
      </c>
      <c r="EV90" s="108" t="str">
        <f>IF(AND(EV$74&gt;=FC90,EV$74&lt;=FD90),1,"")</f>
        <v/>
      </c>
      <c r="EW90" s="108" t="str">
        <f>IF(AND(EW$74&gt;=FC90,EW$74&lt;=FD90),1,"")</f>
        <v/>
      </c>
      <c r="EX90" s="108" t="str">
        <f>IF(AND(EX$74&gt;=FC90,EX$74&lt;=FD90),1,"")</f>
        <v/>
      </c>
      <c r="EY90" s="108" t="str">
        <f>IF(AND(EY$74&gt;=FC90,EY$74&lt;=FD90),1,"")</f>
        <v/>
      </c>
      <c r="EZ90" s="108" t="str">
        <f>IF(AND(EZ$74&gt;=FC90,EZ$74&lt;=FD90),1,"")</f>
        <v/>
      </c>
      <c r="FA90" s="108" t="str">
        <f>IF(AND(FA$74&gt;=FC90,FA$74&lt;=FD90),1,"")</f>
        <v/>
      </c>
      <c r="FB90" s="108" t="str">
        <f>IF(AND(FB$74&gt;=FC90,FB$74&lt;=FD90),1,"")</f>
        <v/>
      </c>
      <c r="FC90">
        <f>'06_Presupuesto'!F355-'02_Rendimientos'!$B$79+1</f>
        <v>68</v>
      </c>
      <c r="FD90">
        <f>'06_Presupuesto'!G355-'02_Rendimientos'!$B$79+1</f>
        <v>79</v>
      </c>
      <c r="FE90" s="98">
        <f>'06_Presupuesto'!E355</f>
        <v>4.4414677993584548E-2</v>
      </c>
    </row>
    <row r="91" spans="2:161" ht="22.05" customHeight="1">
      <c r="B91" s="109" t="str">
        <f>'03_CPM_Obra_Gruesa'!B158</f>
        <v>3.3</v>
      </c>
      <c r="C91" s="109" t="str">
        <f>'02_Rendimientos'!C19</f>
        <v>Red de alcantarillado</v>
      </c>
      <c r="D91" s="109" t="str">
        <f>'02_Rendimientos'!E19</f>
        <v>ml</v>
      </c>
      <c r="E91" s="110">
        <f>'02_Rendimientos'!D19</f>
        <v>90</v>
      </c>
      <c r="F91" s="110">
        <f>IFERROR(G91/E91,0)</f>
        <v>44194.013888888891</v>
      </c>
      <c r="G91" s="110">
        <f>'06_Presupuesto'!D356*(1+'02_Rendimientos'!B82)</f>
        <v>3977461.25</v>
      </c>
      <c r="H91" s="109">
        <f>'02_Rendimientos'!K19</f>
        <v>14</v>
      </c>
      <c r="I91" s="111" t="str">
        <f>IF(AND(I$74&gt;=FC91,I$74&lt;=FD91),1,"")</f>
        <v/>
      </c>
      <c r="J91" s="111" t="str">
        <f>IF(AND(J$74&gt;=FC91,J$74&lt;=FD91),1,"")</f>
        <v/>
      </c>
      <c r="K91" s="111" t="str">
        <f>IF(AND(K$74&gt;=FC91,K$74&lt;=FD91),1,"")</f>
        <v/>
      </c>
      <c r="L91" s="111" t="str">
        <f>IF(AND(L$74&gt;=FC91,L$74&lt;=FD91),1,"")</f>
        <v/>
      </c>
      <c r="M91" s="111" t="str">
        <f>IF(AND(M$74&gt;=FC91,M$74&lt;=FD91),1,"")</f>
        <v/>
      </c>
      <c r="N91" s="111" t="str">
        <f>IF(AND(N$74&gt;=FC91,N$74&lt;=FD91),1,"")</f>
        <v/>
      </c>
      <c r="O91" s="111" t="str">
        <f>IF(AND(O$74&gt;=FC91,O$74&lt;=FD91),1,"")</f>
        <v/>
      </c>
      <c r="P91" s="111" t="str">
        <f>IF(AND(P$74&gt;=FC91,P$74&lt;=FD91),1,"")</f>
        <v/>
      </c>
      <c r="Q91" s="111" t="str">
        <f>IF(AND(Q$74&gt;=FC91,Q$74&lt;=FD91),1,"")</f>
        <v/>
      </c>
      <c r="R91" s="111" t="str">
        <f>IF(AND(R$74&gt;=FC91,R$74&lt;=FD91),1,"")</f>
        <v/>
      </c>
      <c r="S91" s="111" t="str">
        <f>IF(AND(S$74&gt;=FC91,S$74&lt;=FD91),1,"")</f>
        <v/>
      </c>
      <c r="T91" s="111" t="str">
        <f>IF(AND(T$74&gt;=FC91,T$74&lt;=FD91),1,"")</f>
        <v/>
      </c>
      <c r="U91" s="111" t="str">
        <f>IF(AND(U$74&gt;=FC91,U$74&lt;=FD91),1,"")</f>
        <v/>
      </c>
      <c r="V91" s="111" t="str">
        <f>IF(AND(V$74&gt;=FC91,V$74&lt;=FD91),1,"")</f>
        <v/>
      </c>
      <c r="W91" s="111" t="str">
        <f>IF(AND(W$74&gt;=FC91,W$74&lt;=FD91),1,"")</f>
        <v/>
      </c>
      <c r="X91" s="111" t="str">
        <f>IF(AND(X$74&gt;=FC91,X$74&lt;=FD91),1,"")</f>
        <v/>
      </c>
      <c r="Y91" s="111" t="str">
        <f>IF(AND(Y$74&gt;=FC91,Y$74&lt;=FD91),1,"")</f>
        <v/>
      </c>
      <c r="Z91" s="111" t="str">
        <f>IF(AND(Z$74&gt;=FC91,Z$74&lt;=FD91),1,"")</f>
        <v/>
      </c>
      <c r="AA91" s="111" t="str">
        <f>IF(AND(AA$74&gt;=FC91,AA$74&lt;=FD91),1,"")</f>
        <v/>
      </c>
      <c r="AB91" s="111" t="str">
        <f>IF(AND(AB$74&gt;=FC91,AB$74&lt;=FD91),1,"")</f>
        <v/>
      </c>
      <c r="AC91" s="111" t="str">
        <f>IF(AND(AC$74&gt;=FC91,AC$74&lt;=FD91),1,"")</f>
        <v/>
      </c>
      <c r="AD91" s="111" t="str">
        <f>IF(AND(AD$74&gt;=FC91,AD$74&lt;=FD91),1,"")</f>
        <v/>
      </c>
      <c r="AE91" s="111" t="str">
        <f>IF(AND(AE$74&gt;=FC91,AE$74&lt;=FD91),1,"")</f>
        <v/>
      </c>
      <c r="AF91" s="111" t="str">
        <f>IF(AND(AF$74&gt;=FC91,AF$74&lt;=FD91),1,"")</f>
        <v/>
      </c>
      <c r="AG91" s="111" t="str">
        <f>IF(AND(AG$74&gt;=FC91,AG$74&lt;=FD91),1,"")</f>
        <v/>
      </c>
      <c r="AH91" s="111" t="str">
        <f>IF(AND(AH$74&gt;=FC91,AH$74&lt;=FD91),1,"")</f>
        <v/>
      </c>
      <c r="AI91" s="111" t="str">
        <f>IF(AND(AI$74&gt;=FC91,AI$74&lt;=FD91),1,"")</f>
        <v/>
      </c>
      <c r="AJ91" s="111" t="str">
        <f>IF(AND(AJ$74&gt;=FC91,AJ$74&lt;=FD91),1,"")</f>
        <v/>
      </c>
      <c r="AK91" s="111" t="str">
        <f>IF(AND(AK$74&gt;=FC91,AK$74&lt;=FD91),1,"")</f>
        <v/>
      </c>
      <c r="AL91" s="111" t="str">
        <f>IF(AND(AL$74&gt;=FC91,AL$74&lt;=FD91),1,"")</f>
        <v/>
      </c>
      <c r="AM91" s="111" t="str">
        <f>IF(AND(AM$74&gt;=FC91,AM$74&lt;=FD91),1,"")</f>
        <v/>
      </c>
      <c r="AN91" s="111">
        <f>IF(AND(AN$74&gt;=FC91,AN$74&lt;=FD91),1,"")</f>
        <v>1</v>
      </c>
      <c r="AO91" s="111">
        <f>IF(AND(AO$74&gt;=FC91,AO$74&lt;=FD91),1,"")</f>
        <v>1</v>
      </c>
      <c r="AP91" s="111">
        <f>IF(AND(AP$74&gt;=FC91,AP$74&lt;=FD91),1,"")</f>
        <v>1</v>
      </c>
      <c r="AQ91" s="111">
        <f>IF(AND(AQ$74&gt;=FC91,AQ$74&lt;=FD91),1,"")</f>
        <v>1</v>
      </c>
      <c r="AR91" s="111">
        <f>IF(AND(AR$74&gt;=FC91,AR$74&lt;=FD91),1,"")</f>
        <v>1</v>
      </c>
      <c r="AS91" s="111">
        <f>IF(AND(AS$74&gt;=FC91,AS$74&lt;=FD91),1,"")</f>
        <v>1</v>
      </c>
      <c r="AT91" s="111">
        <f>IF(AND(AT$74&gt;=FC91,AT$74&lt;=FD91),1,"")</f>
        <v>1</v>
      </c>
      <c r="AU91" s="111">
        <f>IF(AND(AU$74&gt;=FC91,AU$74&lt;=FD91),1,"")</f>
        <v>1</v>
      </c>
      <c r="AV91" s="111">
        <f>IF(AND(AV$74&gt;=FC91,AV$74&lt;=FD91),1,"")</f>
        <v>1</v>
      </c>
      <c r="AW91" s="111">
        <f>IF(AND(AW$74&gt;=FC91,AW$74&lt;=FD91),1,"")</f>
        <v>1</v>
      </c>
      <c r="AX91" s="111">
        <f>IF(AND(AX$74&gt;=FC91,AX$74&lt;=FD91),1,"")</f>
        <v>1</v>
      </c>
      <c r="AY91" s="111">
        <f>IF(AND(AY$74&gt;=FC91,AY$74&lt;=FD91),1,"")</f>
        <v>1</v>
      </c>
      <c r="AZ91" s="111">
        <f>IF(AND(AZ$74&gt;=FC91,AZ$74&lt;=FD91),1,"")</f>
        <v>1</v>
      </c>
      <c r="BA91" s="111">
        <f>IF(AND(BA$74&gt;=FC91,BA$74&lt;=FD91),1,"")</f>
        <v>1</v>
      </c>
      <c r="BB91" s="111" t="str">
        <f>IF(AND(BB$74&gt;=FC91,BB$74&lt;=FD91),1,"")</f>
        <v/>
      </c>
      <c r="BC91" s="111" t="str">
        <f>IF(AND(BC$74&gt;=FC91,BC$74&lt;=FD91),1,"")</f>
        <v/>
      </c>
      <c r="BD91" s="111" t="str">
        <f>IF(AND(BD$74&gt;=FC91,BD$74&lt;=FD91),1,"")</f>
        <v/>
      </c>
      <c r="BE91" s="111" t="str">
        <f>IF(AND(BE$74&gt;=FC91,BE$74&lt;=FD91),1,"")</f>
        <v/>
      </c>
      <c r="BF91" s="111" t="str">
        <f>IF(AND(BF$74&gt;=FC91,BF$74&lt;=FD91),1,"")</f>
        <v/>
      </c>
      <c r="BG91" s="111" t="str">
        <f>IF(AND(BG$74&gt;=FC91,BG$74&lt;=FD91),1,"")</f>
        <v/>
      </c>
      <c r="BH91" s="111" t="str">
        <f>IF(AND(BH$74&gt;=FC91,BH$74&lt;=FD91),1,"")</f>
        <v/>
      </c>
      <c r="BI91" s="111" t="str">
        <f>IF(AND(BI$74&gt;=FC91,BI$74&lt;=FD91),1,"")</f>
        <v/>
      </c>
      <c r="BJ91" s="111" t="str">
        <f>IF(AND(BJ$74&gt;=FC91,BJ$74&lt;=FD91),1,"")</f>
        <v/>
      </c>
      <c r="BK91" s="111" t="str">
        <f>IF(AND(BK$74&gt;=FC91,BK$74&lt;=FD91),1,"")</f>
        <v/>
      </c>
      <c r="BL91" s="111" t="str">
        <f>IF(AND(BL$74&gt;=FC91,BL$74&lt;=FD91),1,"")</f>
        <v/>
      </c>
      <c r="BM91" s="111" t="str">
        <f>IF(AND(BM$74&gt;=FC91,BM$74&lt;=FD91),1,"")</f>
        <v/>
      </c>
      <c r="BN91" s="111" t="str">
        <f>IF(AND(BN$74&gt;=FC91,BN$74&lt;=FD91),1,"")</f>
        <v/>
      </c>
      <c r="BO91" s="111" t="str">
        <f>IF(AND(BO$74&gt;=FC91,BO$74&lt;=FD91),1,"")</f>
        <v/>
      </c>
      <c r="BP91" s="111" t="str">
        <f>IF(AND(BP$74&gt;=FC91,BP$74&lt;=FD91),1,"")</f>
        <v/>
      </c>
      <c r="BQ91" s="111" t="str">
        <f>IF(AND(BQ$74&gt;=FC91,BQ$74&lt;=FD91),1,"")</f>
        <v/>
      </c>
      <c r="BR91" s="111" t="str">
        <f>IF(AND(BR$74&gt;=FC91,BR$74&lt;=FD91),1,"")</f>
        <v/>
      </c>
      <c r="BS91" s="111" t="str">
        <f>IF(AND(BS$74&gt;=FC91,BS$74&lt;=FD91),1,"")</f>
        <v/>
      </c>
      <c r="BT91" s="111" t="str">
        <f>IF(AND(BT$74&gt;=FC91,BT$74&lt;=FD91),1,"")</f>
        <v/>
      </c>
      <c r="BU91" s="111" t="str">
        <f>IF(AND(BU$74&gt;=FC91,BU$74&lt;=FD91),1,"")</f>
        <v/>
      </c>
      <c r="BV91" s="111" t="str">
        <f>IF(AND(BV$74&gt;=FC91,BV$74&lt;=FD91),1,"")</f>
        <v/>
      </c>
      <c r="BW91" s="111" t="str">
        <f>IF(AND(BW$74&gt;=FC91,BW$74&lt;=FD91),1,"")</f>
        <v/>
      </c>
      <c r="BX91" s="111" t="str">
        <f>IF(AND(BX$74&gt;=FC91,BX$74&lt;=FD91),1,"")</f>
        <v/>
      </c>
      <c r="BY91" s="111" t="str">
        <f>IF(AND(BY$74&gt;=FC91,BY$74&lt;=FD91),1,"")</f>
        <v/>
      </c>
      <c r="BZ91" s="111" t="str">
        <f>IF(AND(BZ$74&gt;=FC91,BZ$74&lt;=FD91),1,"")</f>
        <v/>
      </c>
      <c r="CA91" s="111" t="str">
        <f>IF(AND(CA$74&gt;=FC91,CA$74&lt;=FD91),1,"")</f>
        <v/>
      </c>
      <c r="CB91" s="111" t="str">
        <f>IF(AND(CB$74&gt;=FC91,CB$74&lt;=FD91),1,"")</f>
        <v/>
      </c>
      <c r="CC91" s="111" t="str">
        <f>IF(AND(CC$74&gt;=FC91,CC$74&lt;=FD91),1,"")</f>
        <v/>
      </c>
      <c r="CD91" s="111" t="str">
        <f>IF(AND(CD$74&gt;=FC91,CD$74&lt;=FD91),1,"")</f>
        <v/>
      </c>
      <c r="CE91" s="111" t="str">
        <f>IF(AND(CE$74&gt;=FC91,CE$74&lt;=FD91),1,"")</f>
        <v/>
      </c>
      <c r="CF91" s="111" t="str">
        <f>IF(AND(CF$74&gt;=FC91,CF$74&lt;=FD91),1,"")</f>
        <v/>
      </c>
      <c r="CG91" s="111" t="str">
        <f>IF(AND(CG$74&gt;=FC91,CG$74&lt;=FD91),1,"")</f>
        <v/>
      </c>
      <c r="CH91" s="111" t="str">
        <f>IF(AND(CH$74&gt;=FC91,CH$74&lt;=FD91),1,"")</f>
        <v/>
      </c>
      <c r="CI91" s="111" t="str">
        <f>IF(AND(CI$74&gt;=FC91,CI$74&lt;=FD91),1,"")</f>
        <v/>
      </c>
      <c r="CJ91" s="111" t="str">
        <f>IF(AND(CJ$74&gt;=FC91,CJ$74&lt;=FD91),1,"")</f>
        <v/>
      </c>
      <c r="CK91" s="111" t="str">
        <f>IF(AND(CK$74&gt;=FC91,CK$74&lt;=FD91),1,"")</f>
        <v/>
      </c>
      <c r="CL91" s="111" t="str">
        <f>IF(AND(CL$74&gt;=FC91,CL$74&lt;=FD91),1,"")</f>
        <v/>
      </c>
      <c r="CM91" s="111" t="str">
        <f>IF(AND(CM$74&gt;=FC91,CM$74&lt;=FD91),1,"")</f>
        <v/>
      </c>
      <c r="CN91" s="111" t="str">
        <f>IF(AND(CN$74&gt;=FC91,CN$74&lt;=FD91),1,"")</f>
        <v/>
      </c>
      <c r="CO91" s="111" t="str">
        <f>IF(AND(CO$74&gt;=FC91,CO$74&lt;=FD91),1,"")</f>
        <v/>
      </c>
      <c r="CP91" s="111" t="str">
        <f>IF(AND(CP$74&gt;=FC91,CP$74&lt;=FD91),1,"")</f>
        <v/>
      </c>
      <c r="CQ91" s="111" t="str">
        <f>IF(AND(CQ$74&gt;=FC91,CQ$74&lt;=FD91),1,"")</f>
        <v/>
      </c>
      <c r="CR91" s="111" t="str">
        <f>IF(AND(CR$74&gt;=FC91,CR$74&lt;=FD91),1,"")</f>
        <v/>
      </c>
      <c r="CS91" s="111" t="str">
        <f>IF(AND(CS$74&gt;=FC91,CS$74&lt;=FD91),1,"")</f>
        <v/>
      </c>
      <c r="CT91" s="111" t="str">
        <f>IF(AND(CT$74&gt;=FC91,CT$74&lt;=FD91),1,"")</f>
        <v/>
      </c>
      <c r="CU91" s="111" t="str">
        <f>IF(AND(CU$74&gt;=FC91,CU$74&lt;=FD91),1,"")</f>
        <v/>
      </c>
      <c r="CV91" s="111" t="str">
        <f>IF(AND(CV$74&gt;=FC91,CV$74&lt;=FD91),1,"")</f>
        <v/>
      </c>
      <c r="CW91" s="111" t="str">
        <f>IF(AND(CW$74&gt;=FC91,CW$74&lt;=FD91),1,"")</f>
        <v/>
      </c>
      <c r="CX91" s="111" t="str">
        <f>IF(AND(CX$74&gt;=FC91,CX$74&lt;=FD91),1,"")</f>
        <v/>
      </c>
      <c r="CY91" s="111" t="str">
        <f>IF(AND(CY$74&gt;=FC91,CY$74&lt;=FD91),1,"")</f>
        <v/>
      </c>
      <c r="CZ91" s="111" t="str">
        <f>IF(AND(CZ$74&gt;=FC91,CZ$74&lt;=FD91),1,"")</f>
        <v/>
      </c>
      <c r="DA91" s="111" t="str">
        <f>IF(AND(DA$74&gt;=FC91,DA$74&lt;=FD91),1,"")</f>
        <v/>
      </c>
      <c r="DB91" s="111" t="str">
        <f>IF(AND(DB$74&gt;=FC91,DB$74&lt;=FD91),1,"")</f>
        <v/>
      </c>
      <c r="DC91" s="111" t="str">
        <f>IF(AND(DC$74&gt;=FC91,DC$74&lt;=FD91),1,"")</f>
        <v/>
      </c>
      <c r="DD91" s="111" t="str">
        <f>IF(AND(DD$74&gt;=FC91,DD$74&lt;=FD91),1,"")</f>
        <v/>
      </c>
      <c r="DE91" s="111" t="str">
        <f>IF(AND(DE$74&gt;=FC91,DE$74&lt;=FD91),1,"")</f>
        <v/>
      </c>
      <c r="DF91" s="111" t="str">
        <f>IF(AND(DF$74&gt;=FC91,DF$74&lt;=FD91),1,"")</f>
        <v/>
      </c>
      <c r="DG91" s="111" t="str">
        <f>IF(AND(DG$74&gt;=FC91,DG$74&lt;=FD91),1,"")</f>
        <v/>
      </c>
      <c r="DH91" s="111" t="str">
        <f>IF(AND(DH$74&gt;=FC91,DH$74&lt;=FD91),1,"")</f>
        <v/>
      </c>
      <c r="DI91" s="111" t="str">
        <f>IF(AND(DI$74&gt;=FC91,DI$74&lt;=FD91),1,"")</f>
        <v/>
      </c>
      <c r="DJ91" s="111" t="str">
        <f>IF(AND(DJ$74&gt;=FC91,DJ$74&lt;=FD91),1,"")</f>
        <v/>
      </c>
      <c r="DK91" s="111" t="str">
        <f>IF(AND(DK$74&gt;=FC91,DK$74&lt;=FD91),1,"")</f>
        <v/>
      </c>
      <c r="DL91" s="111" t="str">
        <f>IF(AND(DL$74&gt;=FC91,DL$74&lt;=FD91),1,"")</f>
        <v/>
      </c>
      <c r="DM91" s="111" t="str">
        <f>IF(AND(DM$74&gt;=FC91,DM$74&lt;=FD91),1,"")</f>
        <v/>
      </c>
      <c r="DN91" s="111" t="str">
        <f>IF(AND(DN$74&gt;=FC91,DN$74&lt;=FD91),1,"")</f>
        <v/>
      </c>
      <c r="DO91" s="111" t="str">
        <f>IF(AND(DO$74&gt;=FC91,DO$74&lt;=FD91),1,"")</f>
        <v/>
      </c>
      <c r="DP91" s="111" t="str">
        <f>IF(AND(DP$74&gt;=FC91,DP$74&lt;=FD91),1,"")</f>
        <v/>
      </c>
      <c r="DQ91" s="111" t="str">
        <f>IF(AND(DQ$74&gt;=FC91,DQ$74&lt;=FD91),1,"")</f>
        <v/>
      </c>
      <c r="DR91" s="111" t="str">
        <f>IF(AND(DR$74&gt;=FC91,DR$74&lt;=FD91),1,"")</f>
        <v/>
      </c>
      <c r="DS91" s="111" t="str">
        <f>IF(AND(DS$74&gt;=FC91,DS$74&lt;=FD91),1,"")</f>
        <v/>
      </c>
      <c r="DT91" s="111" t="str">
        <f>IF(AND(DT$74&gt;=FC91,DT$74&lt;=FD91),1,"")</f>
        <v/>
      </c>
      <c r="DU91" s="111" t="str">
        <f>IF(AND(DU$74&gt;=FC91,DU$74&lt;=FD91),1,"")</f>
        <v/>
      </c>
      <c r="DV91" s="111" t="str">
        <f>IF(AND(DV$74&gt;=FC91,DV$74&lt;=FD91),1,"")</f>
        <v/>
      </c>
      <c r="DW91" s="111" t="str">
        <f>IF(AND(DW$74&gt;=FC91,DW$74&lt;=FD91),1,"")</f>
        <v/>
      </c>
      <c r="DX91" s="111" t="str">
        <f>IF(AND(DX$74&gt;=FC91,DX$74&lt;=FD91),1,"")</f>
        <v/>
      </c>
      <c r="DY91" s="111" t="str">
        <f>IF(AND(DY$74&gt;=FC91,DY$74&lt;=FD91),1,"")</f>
        <v/>
      </c>
      <c r="DZ91" s="111" t="str">
        <f>IF(AND(DZ$74&gt;=FC91,DZ$74&lt;=FD91),1,"")</f>
        <v/>
      </c>
      <c r="EA91" s="111" t="str">
        <f>IF(AND(EA$74&gt;=FC91,EA$74&lt;=FD91),1,"")</f>
        <v/>
      </c>
      <c r="EB91" s="111" t="str">
        <f>IF(AND(EB$74&gt;=FC91,EB$74&lt;=FD91),1,"")</f>
        <v/>
      </c>
      <c r="EC91" s="111" t="str">
        <f>IF(AND(EC$74&gt;=FC91,EC$74&lt;=FD91),1,"")</f>
        <v/>
      </c>
      <c r="ED91" s="111" t="str">
        <f>IF(AND(ED$74&gt;=FC91,ED$74&lt;=FD91),1,"")</f>
        <v/>
      </c>
      <c r="EE91" s="111" t="str">
        <f>IF(AND(EE$74&gt;=FC91,EE$74&lt;=FD91),1,"")</f>
        <v/>
      </c>
      <c r="EF91" s="111" t="str">
        <f>IF(AND(EF$74&gt;=FC91,EF$74&lt;=FD91),1,"")</f>
        <v/>
      </c>
      <c r="EG91" s="111" t="str">
        <f>IF(AND(EG$74&gt;=FC91,EG$74&lt;=FD91),1,"")</f>
        <v/>
      </c>
      <c r="EH91" s="111" t="str">
        <f>IF(AND(EH$74&gt;=FC91,EH$74&lt;=FD91),1,"")</f>
        <v/>
      </c>
      <c r="EI91" s="111" t="str">
        <f>IF(AND(EI$74&gt;=FC91,EI$74&lt;=FD91),1,"")</f>
        <v/>
      </c>
      <c r="EJ91" s="111" t="str">
        <f>IF(AND(EJ$74&gt;=FC91,EJ$74&lt;=FD91),1,"")</f>
        <v/>
      </c>
      <c r="EK91" s="111" t="str">
        <f>IF(AND(EK$74&gt;=FC91,EK$74&lt;=FD91),1,"")</f>
        <v/>
      </c>
      <c r="EL91" s="111" t="str">
        <f>IF(AND(EL$74&gt;=FC91,EL$74&lt;=FD91),1,"")</f>
        <v/>
      </c>
      <c r="EM91" s="111" t="str">
        <f>IF(AND(EM$74&gt;=FC91,EM$74&lt;=FD91),1,"")</f>
        <v/>
      </c>
      <c r="EN91" s="111" t="str">
        <f>IF(AND(EN$74&gt;=FC91,EN$74&lt;=FD91),1,"")</f>
        <v/>
      </c>
      <c r="EO91" s="111" t="str">
        <f>IF(AND(EO$74&gt;=FC91,EO$74&lt;=FD91),1,"")</f>
        <v/>
      </c>
      <c r="EP91" s="111" t="str">
        <f>IF(AND(EP$74&gt;=FC91,EP$74&lt;=FD91),1,"")</f>
        <v/>
      </c>
      <c r="EQ91" s="111" t="str">
        <f>IF(AND(EQ$74&gt;=FC91,EQ$74&lt;=FD91),1,"")</f>
        <v/>
      </c>
      <c r="ER91" s="111" t="str">
        <f>IF(AND(ER$74&gt;=FC91,ER$74&lt;=FD91),1,"")</f>
        <v/>
      </c>
      <c r="ES91" s="111" t="str">
        <f>IF(AND(ES$74&gt;=FC91,ES$74&lt;=FD91),1,"")</f>
        <v/>
      </c>
      <c r="ET91" s="111" t="str">
        <f>IF(AND(ET$74&gt;=FC91,ET$74&lt;=FD91),1,"")</f>
        <v/>
      </c>
      <c r="EU91" s="111" t="str">
        <f>IF(AND(EU$74&gt;=FC91,EU$74&lt;=FD91),1,"")</f>
        <v/>
      </c>
      <c r="EV91" s="111" t="str">
        <f>IF(AND(EV$74&gt;=FC91,EV$74&lt;=FD91),1,"")</f>
        <v/>
      </c>
      <c r="EW91" s="111" t="str">
        <f>IF(AND(EW$74&gt;=FC91,EW$74&lt;=FD91),1,"")</f>
        <v/>
      </c>
      <c r="EX91" s="111" t="str">
        <f>IF(AND(EX$74&gt;=FC91,EX$74&lt;=FD91),1,"")</f>
        <v/>
      </c>
      <c r="EY91" s="111" t="str">
        <f>IF(AND(EY$74&gt;=FC91,EY$74&lt;=FD91),1,"")</f>
        <v/>
      </c>
      <c r="EZ91" s="111" t="str">
        <f>IF(AND(EZ$74&gt;=FC91,EZ$74&lt;=FD91),1,"")</f>
        <v/>
      </c>
      <c r="FA91" s="111" t="str">
        <f>IF(AND(FA$74&gt;=FC91,FA$74&lt;=FD91),1,"")</f>
        <v/>
      </c>
      <c r="FB91" s="111" t="str">
        <f>IF(AND(FB$74&gt;=FC91,FB$74&lt;=FD91),1,"")</f>
        <v/>
      </c>
      <c r="FC91">
        <f>'06_Presupuesto'!F356-'02_Rendimientos'!$B$79+1</f>
        <v>32</v>
      </c>
      <c r="FD91">
        <f>'06_Presupuesto'!G356-'02_Rendimientos'!$B$79+1</f>
        <v>45</v>
      </c>
      <c r="FE91" s="98">
        <f>'06_Presupuesto'!E356</f>
        <v>3.9973210194226089E-2</v>
      </c>
    </row>
    <row r="92" spans="2:161" ht="22.05" customHeight="1">
      <c r="B92" t="str">
        <f>'03_CPM_Obra_Gruesa'!B159</f>
        <v>3.4</v>
      </c>
      <c r="C92" t="str">
        <f>'02_Rendimientos'!C20</f>
        <v>Instalación de artefactos sanitarios</v>
      </c>
      <c r="D92" t="str">
        <f>'02_Rendimientos'!E20</f>
        <v>un</v>
      </c>
      <c r="E92" s="90">
        <f>'02_Rendimientos'!D20</f>
        <v>8</v>
      </c>
      <c r="F92" s="90">
        <f>IFERROR(G92/E92,0)</f>
        <v>257031.24999999997</v>
      </c>
      <c r="G92" s="90">
        <f>'06_Presupuesto'!D357*(1+'02_Rendimientos'!B82)</f>
        <v>2056249.9999999998</v>
      </c>
      <c r="H92">
        <f>'02_Rendimientos'!K20</f>
        <v>8</v>
      </c>
      <c r="I92" s="108" t="str">
        <f>IF(AND(I$74&gt;=FC92,I$74&lt;=FD92),1,"")</f>
        <v/>
      </c>
      <c r="J92" s="108" t="str">
        <f>IF(AND(J$74&gt;=FC92,J$74&lt;=FD92),1,"")</f>
        <v/>
      </c>
      <c r="K92" s="108" t="str">
        <f>IF(AND(K$74&gt;=FC92,K$74&lt;=FD92),1,"")</f>
        <v/>
      </c>
      <c r="L92" s="108" t="str">
        <f>IF(AND(L$74&gt;=FC92,L$74&lt;=FD92),1,"")</f>
        <v/>
      </c>
      <c r="M92" s="108" t="str">
        <f>IF(AND(M$74&gt;=FC92,M$74&lt;=FD92),1,"")</f>
        <v/>
      </c>
      <c r="N92" s="108" t="str">
        <f>IF(AND(N$74&gt;=FC92,N$74&lt;=FD92),1,"")</f>
        <v/>
      </c>
      <c r="O92" s="108" t="str">
        <f>IF(AND(O$74&gt;=FC92,O$74&lt;=FD92),1,"")</f>
        <v/>
      </c>
      <c r="P92" s="108" t="str">
        <f>IF(AND(P$74&gt;=FC92,P$74&lt;=FD92),1,"")</f>
        <v/>
      </c>
      <c r="Q92" s="108" t="str">
        <f>IF(AND(Q$74&gt;=FC92,Q$74&lt;=FD92),1,"")</f>
        <v/>
      </c>
      <c r="R92" s="108" t="str">
        <f>IF(AND(R$74&gt;=FC92,R$74&lt;=FD92),1,"")</f>
        <v/>
      </c>
      <c r="S92" s="108" t="str">
        <f>IF(AND(S$74&gt;=FC92,S$74&lt;=FD92),1,"")</f>
        <v/>
      </c>
      <c r="T92" s="108" t="str">
        <f>IF(AND(T$74&gt;=FC92,T$74&lt;=FD92),1,"")</f>
        <v/>
      </c>
      <c r="U92" s="108" t="str">
        <f>IF(AND(U$74&gt;=FC92,U$74&lt;=FD92),1,"")</f>
        <v/>
      </c>
      <c r="V92" s="108" t="str">
        <f>IF(AND(V$74&gt;=FC92,V$74&lt;=FD92),1,"")</f>
        <v/>
      </c>
      <c r="W92" s="108" t="str">
        <f>IF(AND(W$74&gt;=FC92,W$74&lt;=FD92),1,"")</f>
        <v/>
      </c>
      <c r="X92" s="108" t="str">
        <f>IF(AND(X$74&gt;=FC92,X$74&lt;=FD92),1,"")</f>
        <v/>
      </c>
      <c r="Y92" s="108" t="str">
        <f>IF(AND(Y$74&gt;=FC92,Y$74&lt;=FD92),1,"")</f>
        <v/>
      </c>
      <c r="Z92" s="108" t="str">
        <f>IF(AND(Z$74&gt;=FC92,Z$74&lt;=FD92),1,"")</f>
        <v/>
      </c>
      <c r="AA92" s="108" t="str">
        <f>IF(AND(AA$74&gt;=FC92,AA$74&lt;=FD92),1,"")</f>
        <v/>
      </c>
      <c r="AB92" s="108" t="str">
        <f>IF(AND(AB$74&gt;=FC92,AB$74&lt;=FD92),1,"")</f>
        <v/>
      </c>
      <c r="AC92" s="108" t="str">
        <f>IF(AND(AC$74&gt;=FC92,AC$74&lt;=FD92),1,"")</f>
        <v/>
      </c>
      <c r="AD92" s="108" t="str">
        <f>IF(AND(AD$74&gt;=FC92,AD$74&lt;=FD92),1,"")</f>
        <v/>
      </c>
      <c r="AE92" s="108" t="str">
        <f>IF(AND(AE$74&gt;=FC92,AE$74&lt;=FD92),1,"")</f>
        <v/>
      </c>
      <c r="AF92" s="108" t="str">
        <f>IF(AND(AF$74&gt;=FC92,AF$74&lt;=FD92),1,"")</f>
        <v/>
      </c>
      <c r="AG92" s="108" t="str">
        <f>IF(AND(AG$74&gt;=FC92,AG$74&lt;=FD92),1,"")</f>
        <v/>
      </c>
      <c r="AH92" s="108" t="str">
        <f>IF(AND(AH$74&gt;=FC92,AH$74&lt;=FD92),1,"")</f>
        <v/>
      </c>
      <c r="AI92" s="108" t="str">
        <f>IF(AND(AI$74&gt;=FC92,AI$74&lt;=FD92),1,"")</f>
        <v/>
      </c>
      <c r="AJ92" s="108" t="str">
        <f>IF(AND(AJ$74&gt;=FC92,AJ$74&lt;=FD92),1,"")</f>
        <v/>
      </c>
      <c r="AK92" s="108" t="str">
        <f>IF(AND(AK$74&gt;=FC92,AK$74&lt;=FD92),1,"")</f>
        <v/>
      </c>
      <c r="AL92" s="108" t="str">
        <f>IF(AND(AL$74&gt;=FC92,AL$74&lt;=FD92),1,"")</f>
        <v/>
      </c>
      <c r="AM92" s="108" t="str">
        <f>IF(AND(AM$74&gt;=FC92,AM$74&lt;=FD92),1,"")</f>
        <v/>
      </c>
      <c r="AN92" s="108" t="str">
        <f>IF(AND(AN$74&gt;=FC92,AN$74&lt;=FD92),1,"")</f>
        <v/>
      </c>
      <c r="AO92" s="108" t="str">
        <f>IF(AND(AO$74&gt;=FC92,AO$74&lt;=FD92),1,"")</f>
        <v/>
      </c>
      <c r="AP92" s="108" t="str">
        <f>IF(AND(AP$74&gt;=FC92,AP$74&lt;=FD92),1,"")</f>
        <v/>
      </c>
      <c r="AQ92" s="108" t="str">
        <f>IF(AND(AQ$74&gt;=FC92,AQ$74&lt;=FD92),1,"")</f>
        <v/>
      </c>
      <c r="AR92" s="108" t="str">
        <f>IF(AND(AR$74&gt;=FC92,AR$74&lt;=FD92),1,"")</f>
        <v/>
      </c>
      <c r="AS92" s="108" t="str">
        <f>IF(AND(AS$74&gt;=FC92,AS$74&lt;=FD92),1,"")</f>
        <v/>
      </c>
      <c r="AT92" s="108" t="str">
        <f>IF(AND(AT$74&gt;=FC92,AT$74&lt;=FD92),1,"")</f>
        <v/>
      </c>
      <c r="AU92" s="108" t="str">
        <f>IF(AND(AU$74&gt;=FC92,AU$74&lt;=FD92),1,"")</f>
        <v/>
      </c>
      <c r="AV92" s="108" t="str">
        <f>IF(AND(AV$74&gt;=FC92,AV$74&lt;=FD92),1,"")</f>
        <v/>
      </c>
      <c r="AW92" s="108" t="str">
        <f>IF(AND(AW$74&gt;=FC92,AW$74&lt;=FD92),1,"")</f>
        <v/>
      </c>
      <c r="AX92" s="108" t="str">
        <f>IF(AND(AX$74&gt;=FC92,AX$74&lt;=FD92),1,"")</f>
        <v/>
      </c>
      <c r="AY92" s="108" t="str">
        <f>IF(AND(AY$74&gt;=FC92,AY$74&lt;=FD92),1,"")</f>
        <v/>
      </c>
      <c r="AZ92" s="108" t="str">
        <f>IF(AND(AZ$74&gt;=FC92,AZ$74&lt;=FD92),1,"")</f>
        <v/>
      </c>
      <c r="BA92" s="108" t="str">
        <f>IF(AND(BA$74&gt;=FC92,BA$74&lt;=FD92),1,"")</f>
        <v/>
      </c>
      <c r="BB92" s="108" t="str">
        <f>IF(AND(BB$74&gt;=FC92,BB$74&lt;=FD92),1,"")</f>
        <v/>
      </c>
      <c r="BC92" s="108" t="str">
        <f>IF(AND(BC$74&gt;=FC92,BC$74&lt;=FD92),1,"")</f>
        <v/>
      </c>
      <c r="BD92" s="108" t="str">
        <f>IF(AND(BD$74&gt;=FC92,BD$74&lt;=FD92),1,"")</f>
        <v/>
      </c>
      <c r="BE92" s="108" t="str">
        <f>IF(AND(BE$74&gt;=FC92,BE$74&lt;=FD92),1,"")</f>
        <v/>
      </c>
      <c r="BF92" s="108" t="str">
        <f>IF(AND(BF$74&gt;=FC92,BF$74&lt;=FD92),1,"")</f>
        <v/>
      </c>
      <c r="BG92" s="108" t="str">
        <f>IF(AND(BG$74&gt;=FC92,BG$74&lt;=FD92),1,"")</f>
        <v/>
      </c>
      <c r="BH92" s="108" t="str">
        <f>IF(AND(BH$74&gt;=FC92,BH$74&lt;=FD92),1,"")</f>
        <v/>
      </c>
      <c r="BI92" s="108" t="str">
        <f>IF(AND(BI$74&gt;=FC92,BI$74&lt;=FD92),1,"")</f>
        <v/>
      </c>
      <c r="BJ92" s="108" t="str">
        <f>IF(AND(BJ$74&gt;=FC92,BJ$74&lt;=FD92),1,"")</f>
        <v/>
      </c>
      <c r="BK92" s="108" t="str">
        <f>IF(AND(BK$74&gt;=FC92,BK$74&lt;=FD92),1,"")</f>
        <v/>
      </c>
      <c r="BL92" s="108" t="str">
        <f>IF(AND(BL$74&gt;=FC92,BL$74&lt;=FD92),1,"")</f>
        <v/>
      </c>
      <c r="BM92" s="108" t="str">
        <f>IF(AND(BM$74&gt;=FC92,BM$74&lt;=FD92),1,"")</f>
        <v/>
      </c>
      <c r="BN92" s="108" t="str">
        <f>IF(AND(BN$74&gt;=FC92,BN$74&lt;=FD92),1,"")</f>
        <v/>
      </c>
      <c r="BO92" s="108" t="str">
        <f>IF(AND(BO$74&gt;=FC92,BO$74&lt;=FD92),1,"")</f>
        <v/>
      </c>
      <c r="BP92" s="108" t="str">
        <f>IF(AND(BP$74&gt;=FC92,BP$74&lt;=FD92),1,"")</f>
        <v/>
      </c>
      <c r="BQ92" s="108" t="str">
        <f>IF(AND(BQ$74&gt;=FC92,BQ$74&lt;=FD92),1,"")</f>
        <v/>
      </c>
      <c r="BR92" s="108" t="str">
        <f>IF(AND(BR$74&gt;=FC92,BR$74&lt;=FD92),1,"")</f>
        <v/>
      </c>
      <c r="BS92" s="108" t="str">
        <f>IF(AND(BS$74&gt;=FC92,BS$74&lt;=FD92),1,"")</f>
        <v/>
      </c>
      <c r="BT92" s="108" t="str">
        <f>IF(AND(BT$74&gt;=FC92,BT$74&lt;=FD92),1,"")</f>
        <v/>
      </c>
      <c r="BU92" s="108" t="str">
        <f>IF(AND(BU$74&gt;=FC92,BU$74&lt;=FD92),1,"")</f>
        <v/>
      </c>
      <c r="BV92" s="108" t="str">
        <f>IF(AND(BV$74&gt;=FC92,BV$74&lt;=FD92),1,"")</f>
        <v/>
      </c>
      <c r="BW92" s="108" t="str">
        <f>IF(AND(BW$74&gt;=FC92,BW$74&lt;=FD92),1,"")</f>
        <v/>
      </c>
      <c r="BX92" s="108" t="str">
        <f>IF(AND(BX$74&gt;=FC92,BX$74&lt;=FD92),1,"")</f>
        <v/>
      </c>
      <c r="BY92" s="108" t="str">
        <f>IF(AND(BY$74&gt;=FC92,BY$74&lt;=FD92),1,"")</f>
        <v/>
      </c>
      <c r="BZ92" s="108" t="str">
        <f>IF(AND(BZ$74&gt;=FC92,BZ$74&lt;=FD92),1,"")</f>
        <v/>
      </c>
      <c r="CA92" s="108" t="str">
        <f>IF(AND(CA$74&gt;=FC92,CA$74&lt;=FD92),1,"")</f>
        <v/>
      </c>
      <c r="CB92" s="108" t="str">
        <f>IF(AND(CB$74&gt;=FC92,CB$74&lt;=FD92),1,"")</f>
        <v/>
      </c>
      <c r="CC92" s="108" t="str">
        <f>IF(AND(CC$74&gt;=FC92,CC$74&lt;=FD92),1,"")</f>
        <v/>
      </c>
      <c r="CD92" s="108" t="str">
        <f>IF(AND(CD$74&gt;=FC92,CD$74&lt;=FD92),1,"")</f>
        <v/>
      </c>
      <c r="CE92" s="108" t="str">
        <f>IF(AND(CE$74&gt;=FC92,CE$74&lt;=FD92),1,"")</f>
        <v/>
      </c>
      <c r="CF92" s="108" t="str">
        <f>IF(AND(CF$74&gt;=FC92,CF$74&lt;=FD92),1,"")</f>
        <v/>
      </c>
      <c r="CG92" s="108" t="str">
        <f>IF(AND(CG$74&gt;=FC92,CG$74&lt;=FD92),1,"")</f>
        <v/>
      </c>
      <c r="CH92" s="108" t="str">
        <f>IF(AND(CH$74&gt;=FC92,CH$74&lt;=FD92),1,"")</f>
        <v/>
      </c>
      <c r="CI92" s="108" t="str">
        <f>IF(AND(CI$74&gt;=FC92,CI$74&lt;=FD92),1,"")</f>
        <v/>
      </c>
      <c r="CJ92" s="108">
        <f>IF(AND(CJ$74&gt;=FC92,CJ$74&lt;=FD92),1,"")</f>
        <v>1</v>
      </c>
      <c r="CK92" s="108">
        <f>IF(AND(CK$74&gt;=FC92,CK$74&lt;=FD92),1,"")</f>
        <v>1</v>
      </c>
      <c r="CL92" s="108">
        <f>IF(AND(CL$74&gt;=FC92,CL$74&lt;=FD92),1,"")</f>
        <v>1</v>
      </c>
      <c r="CM92" s="108">
        <f>IF(AND(CM$74&gt;=FC92,CM$74&lt;=FD92),1,"")</f>
        <v>1</v>
      </c>
      <c r="CN92" s="108">
        <f>IF(AND(CN$74&gt;=FC92,CN$74&lt;=FD92),1,"")</f>
        <v>1</v>
      </c>
      <c r="CO92" s="108">
        <f>IF(AND(CO$74&gt;=FC92,CO$74&lt;=FD92),1,"")</f>
        <v>1</v>
      </c>
      <c r="CP92" s="108">
        <f>IF(AND(CP$74&gt;=FC92,CP$74&lt;=FD92),1,"")</f>
        <v>1</v>
      </c>
      <c r="CQ92" s="108">
        <f>IF(AND(CQ$74&gt;=FC92,CQ$74&lt;=FD92),1,"")</f>
        <v>1</v>
      </c>
      <c r="CR92" s="108" t="str">
        <f>IF(AND(CR$74&gt;=FC92,CR$74&lt;=FD92),1,"")</f>
        <v/>
      </c>
      <c r="CS92" s="108" t="str">
        <f>IF(AND(CS$74&gt;=FC92,CS$74&lt;=FD92),1,"")</f>
        <v/>
      </c>
      <c r="CT92" s="108" t="str">
        <f>IF(AND(CT$74&gt;=FC92,CT$74&lt;=FD92),1,"")</f>
        <v/>
      </c>
      <c r="CU92" s="108" t="str">
        <f>IF(AND(CU$74&gt;=FC92,CU$74&lt;=FD92),1,"")</f>
        <v/>
      </c>
      <c r="CV92" s="108" t="str">
        <f>IF(AND(CV$74&gt;=FC92,CV$74&lt;=FD92),1,"")</f>
        <v/>
      </c>
      <c r="CW92" s="108" t="str">
        <f>IF(AND(CW$74&gt;=FC92,CW$74&lt;=FD92),1,"")</f>
        <v/>
      </c>
      <c r="CX92" s="108" t="str">
        <f>IF(AND(CX$74&gt;=FC92,CX$74&lt;=FD92),1,"")</f>
        <v/>
      </c>
      <c r="CY92" s="108" t="str">
        <f>IF(AND(CY$74&gt;=FC92,CY$74&lt;=FD92),1,"")</f>
        <v/>
      </c>
      <c r="CZ92" s="108" t="str">
        <f>IF(AND(CZ$74&gt;=FC92,CZ$74&lt;=FD92),1,"")</f>
        <v/>
      </c>
      <c r="DA92" s="108" t="str">
        <f>IF(AND(DA$74&gt;=FC92,DA$74&lt;=FD92),1,"")</f>
        <v/>
      </c>
      <c r="DB92" s="108" t="str">
        <f>IF(AND(DB$74&gt;=FC92,DB$74&lt;=FD92),1,"")</f>
        <v/>
      </c>
      <c r="DC92" s="108" t="str">
        <f>IF(AND(DC$74&gt;=FC92,DC$74&lt;=FD92),1,"")</f>
        <v/>
      </c>
      <c r="DD92" s="108" t="str">
        <f>IF(AND(DD$74&gt;=FC92,DD$74&lt;=FD92),1,"")</f>
        <v/>
      </c>
      <c r="DE92" s="108" t="str">
        <f>IF(AND(DE$74&gt;=FC92,DE$74&lt;=FD92),1,"")</f>
        <v/>
      </c>
      <c r="DF92" s="108" t="str">
        <f>IF(AND(DF$74&gt;=FC92,DF$74&lt;=FD92),1,"")</f>
        <v/>
      </c>
      <c r="DG92" s="108" t="str">
        <f>IF(AND(DG$74&gt;=FC92,DG$74&lt;=FD92),1,"")</f>
        <v/>
      </c>
      <c r="DH92" s="108" t="str">
        <f>IF(AND(DH$74&gt;=FC92,DH$74&lt;=FD92),1,"")</f>
        <v/>
      </c>
      <c r="DI92" s="108" t="str">
        <f>IF(AND(DI$74&gt;=FC92,DI$74&lt;=FD92),1,"")</f>
        <v/>
      </c>
      <c r="DJ92" s="108" t="str">
        <f>IF(AND(DJ$74&gt;=FC92,DJ$74&lt;=FD92),1,"")</f>
        <v/>
      </c>
      <c r="DK92" s="108" t="str">
        <f>IF(AND(DK$74&gt;=FC92,DK$74&lt;=FD92),1,"")</f>
        <v/>
      </c>
      <c r="DL92" s="108" t="str">
        <f>IF(AND(DL$74&gt;=FC92,DL$74&lt;=FD92),1,"")</f>
        <v/>
      </c>
      <c r="DM92" s="108" t="str">
        <f>IF(AND(DM$74&gt;=FC92,DM$74&lt;=FD92),1,"")</f>
        <v/>
      </c>
      <c r="DN92" s="108" t="str">
        <f>IF(AND(DN$74&gt;=FC92,DN$74&lt;=FD92),1,"")</f>
        <v/>
      </c>
      <c r="DO92" s="108" t="str">
        <f>IF(AND(DO$74&gt;=FC92,DO$74&lt;=FD92),1,"")</f>
        <v/>
      </c>
      <c r="DP92" s="108" t="str">
        <f>IF(AND(DP$74&gt;=FC92,DP$74&lt;=FD92),1,"")</f>
        <v/>
      </c>
      <c r="DQ92" s="108" t="str">
        <f>IF(AND(DQ$74&gt;=FC92,DQ$74&lt;=FD92),1,"")</f>
        <v/>
      </c>
      <c r="DR92" s="108" t="str">
        <f>IF(AND(DR$74&gt;=FC92,DR$74&lt;=FD92),1,"")</f>
        <v/>
      </c>
      <c r="DS92" s="108" t="str">
        <f>IF(AND(DS$74&gt;=FC92,DS$74&lt;=FD92),1,"")</f>
        <v/>
      </c>
      <c r="DT92" s="108" t="str">
        <f>IF(AND(DT$74&gt;=FC92,DT$74&lt;=FD92),1,"")</f>
        <v/>
      </c>
      <c r="DU92" s="108" t="str">
        <f>IF(AND(DU$74&gt;=FC92,DU$74&lt;=FD92),1,"")</f>
        <v/>
      </c>
      <c r="DV92" s="108" t="str">
        <f>IF(AND(DV$74&gt;=FC92,DV$74&lt;=FD92),1,"")</f>
        <v/>
      </c>
      <c r="DW92" s="108" t="str">
        <f>IF(AND(DW$74&gt;=FC92,DW$74&lt;=FD92),1,"")</f>
        <v/>
      </c>
      <c r="DX92" s="108" t="str">
        <f>IF(AND(DX$74&gt;=FC92,DX$74&lt;=FD92),1,"")</f>
        <v/>
      </c>
      <c r="DY92" s="108" t="str">
        <f>IF(AND(DY$74&gt;=FC92,DY$74&lt;=FD92),1,"")</f>
        <v/>
      </c>
      <c r="DZ92" s="108" t="str">
        <f>IF(AND(DZ$74&gt;=FC92,DZ$74&lt;=FD92),1,"")</f>
        <v/>
      </c>
      <c r="EA92" s="108" t="str">
        <f>IF(AND(EA$74&gt;=FC92,EA$74&lt;=FD92),1,"")</f>
        <v/>
      </c>
      <c r="EB92" s="108" t="str">
        <f>IF(AND(EB$74&gt;=FC92,EB$74&lt;=FD92),1,"")</f>
        <v/>
      </c>
      <c r="EC92" s="108" t="str">
        <f>IF(AND(EC$74&gt;=FC92,EC$74&lt;=FD92),1,"")</f>
        <v/>
      </c>
      <c r="ED92" s="108" t="str">
        <f>IF(AND(ED$74&gt;=FC92,ED$74&lt;=FD92),1,"")</f>
        <v/>
      </c>
      <c r="EE92" s="108" t="str">
        <f>IF(AND(EE$74&gt;=FC92,EE$74&lt;=FD92),1,"")</f>
        <v/>
      </c>
      <c r="EF92" s="108" t="str">
        <f>IF(AND(EF$74&gt;=FC92,EF$74&lt;=FD92),1,"")</f>
        <v/>
      </c>
      <c r="EG92" s="108" t="str">
        <f>IF(AND(EG$74&gt;=FC92,EG$74&lt;=FD92),1,"")</f>
        <v/>
      </c>
      <c r="EH92" s="108" t="str">
        <f>IF(AND(EH$74&gt;=FC92,EH$74&lt;=FD92),1,"")</f>
        <v/>
      </c>
      <c r="EI92" s="108" t="str">
        <f>IF(AND(EI$74&gt;=FC92,EI$74&lt;=FD92),1,"")</f>
        <v/>
      </c>
      <c r="EJ92" s="108" t="str">
        <f>IF(AND(EJ$74&gt;=FC92,EJ$74&lt;=FD92),1,"")</f>
        <v/>
      </c>
      <c r="EK92" s="108" t="str">
        <f>IF(AND(EK$74&gt;=FC92,EK$74&lt;=FD92),1,"")</f>
        <v/>
      </c>
      <c r="EL92" s="108" t="str">
        <f>IF(AND(EL$74&gt;=FC92,EL$74&lt;=FD92),1,"")</f>
        <v/>
      </c>
      <c r="EM92" s="108" t="str">
        <f>IF(AND(EM$74&gt;=FC92,EM$74&lt;=FD92),1,"")</f>
        <v/>
      </c>
      <c r="EN92" s="108" t="str">
        <f>IF(AND(EN$74&gt;=FC92,EN$74&lt;=FD92),1,"")</f>
        <v/>
      </c>
      <c r="EO92" s="108" t="str">
        <f>IF(AND(EO$74&gt;=FC92,EO$74&lt;=FD92),1,"")</f>
        <v/>
      </c>
      <c r="EP92" s="108" t="str">
        <f>IF(AND(EP$74&gt;=FC92,EP$74&lt;=FD92),1,"")</f>
        <v/>
      </c>
      <c r="EQ92" s="108" t="str">
        <f>IF(AND(EQ$74&gt;=FC92,EQ$74&lt;=FD92),1,"")</f>
        <v/>
      </c>
      <c r="ER92" s="108" t="str">
        <f>IF(AND(ER$74&gt;=FC92,ER$74&lt;=FD92),1,"")</f>
        <v/>
      </c>
      <c r="ES92" s="108" t="str">
        <f>IF(AND(ES$74&gt;=FC92,ES$74&lt;=FD92),1,"")</f>
        <v/>
      </c>
      <c r="ET92" s="108" t="str">
        <f>IF(AND(ET$74&gt;=FC92,ET$74&lt;=FD92),1,"")</f>
        <v/>
      </c>
      <c r="EU92" s="108" t="str">
        <f>IF(AND(EU$74&gt;=FC92,EU$74&lt;=FD92),1,"")</f>
        <v/>
      </c>
      <c r="EV92" s="108" t="str">
        <f>IF(AND(EV$74&gt;=FC92,EV$74&lt;=FD92),1,"")</f>
        <v/>
      </c>
      <c r="EW92" s="108" t="str">
        <f>IF(AND(EW$74&gt;=FC92,EW$74&lt;=FD92),1,"")</f>
        <v/>
      </c>
      <c r="EX92" s="108" t="str">
        <f>IF(AND(EX$74&gt;=FC92,EX$74&lt;=FD92),1,"")</f>
        <v/>
      </c>
      <c r="EY92" s="108" t="str">
        <f>IF(AND(EY$74&gt;=FC92,EY$74&lt;=FD92),1,"")</f>
        <v/>
      </c>
      <c r="EZ92" s="108" t="str">
        <f>IF(AND(EZ$74&gt;=FC92,EZ$74&lt;=FD92),1,"")</f>
        <v/>
      </c>
      <c r="FA92" s="108" t="str">
        <f>IF(AND(FA$74&gt;=FC92,FA$74&lt;=FD92),1,"")</f>
        <v/>
      </c>
      <c r="FB92" s="108" t="str">
        <f>IF(AND(FB$74&gt;=FC92,FB$74&lt;=FD92),1,"")</f>
        <v/>
      </c>
      <c r="FC92">
        <f>'06_Presupuesto'!F357-'02_Rendimientos'!$B$79+1</f>
        <v>80</v>
      </c>
      <c r="FD92">
        <f>'06_Presupuesto'!G357-'02_Rendimientos'!$B$79+1</f>
        <v>87</v>
      </c>
      <c r="FE92" s="98">
        <f>'06_Presupuesto'!E357</f>
        <v>2.2207338996792274E-2</v>
      </c>
    </row>
    <row r="93" spans="2:161" ht="22.05" customHeight="1">
      <c r="B93" s="109" t="str">
        <f>'03_CPM_Obra_Gruesa'!B160</f>
        <v>3.5</v>
      </c>
      <c r="C93" s="109" t="str">
        <f>'02_Rendimientos'!C21</f>
        <v>Pruebas, conexiones y certificaciones</v>
      </c>
      <c r="D93" s="109" t="str">
        <f>'02_Rendimientos'!E21</f>
        <v>lote</v>
      </c>
      <c r="E93" s="110">
        <f>'02_Rendimientos'!D21</f>
        <v>1</v>
      </c>
      <c r="F93" s="110">
        <f>IFERROR(G93/E93,0)</f>
        <v>0</v>
      </c>
      <c r="G93" s="110">
        <f>'06_Presupuesto'!D358*(1+'02_Rendimientos'!B82)</f>
        <v>0</v>
      </c>
      <c r="H93" s="109">
        <f>'02_Rendimientos'!K21</f>
        <v>8</v>
      </c>
      <c r="I93" s="111" t="str">
        <f>IF(AND(I$74&gt;=FC93,I$74&lt;=FD93),1,"")</f>
        <v/>
      </c>
      <c r="J93" s="111" t="str">
        <f>IF(AND(J$74&gt;=FC93,J$74&lt;=FD93),1,"")</f>
        <v/>
      </c>
      <c r="K93" s="111" t="str">
        <f>IF(AND(K$74&gt;=FC93,K$74&lt;=FD93),1,"")</f>
        <v/>
      </c>
      <c r="L93" s="111" t="str">
        <f>IF(AND(L$74&gt;=FC93,L$74&lt;=FD93),1,"")</f>
        <v/>
      </c>
      <c r="M93" s="111" t="str">
        <f>IF(AND(M$74&gt;=FC93,M$74&lt;=FD93),1,"")</f>
        <v/>
      </c>
      <c r="N93" s="111" t="str">
        <f>IF(AND(N$74&gt;=FC93,N$74&lt;=FD93),1,"")</f>
        <v/>
      </c>
      <c r="O93" s="111" t="str">
        <f>IF(AND(O$74&gt;=FC93,O$74&lt;=FD93),1,"")</f>
        <v/>
      </c>
      <c r="P93" s="111" t="str">
        <f>IF(AND(P$74&gt;=FC93,P$74&lt;=FD93),1,"")</f>
        <v/>
      </c>
      <c r="Q93" s="111" t="str">
        <f>IF(AND(Q$74&gt;=FC93,Q$74&lt;=FD93),1,"")</f>
        <v/>
      </c>
      <c r="R93" s="111" t="str">
        <f>IF(AND(R$74&gt;=FC93,R$74&lt;=FD93),1,"")</f>
        <v/>
      </c>
      <c r="S93" s="111" t="str">
        <f>IF(AND(S$74&gt;=FC93,S$74&lt;=FD93),1,"")</f>
        <v/>
      </c>
      <c r="T93" s="111" t="str">
        <f>IF(AND(T$74&gt;=FC93,T$74&lt;=FD93),1,"")</f>
        <v/>
      </c>
      <c r="U93" s="111" t="str">
        <f>IF(AND(U$74&gt;=FC93,U$74&lt;=FD93),1,"")</f>
        <v/>
      </c>
      <c r="V93" s="111" t="str">
        <f>IF(AND(V$74&gt;=FC93,V$74&lt;=FD93),1,"")</f>
        <v/>
      </c>
      <c r="W93" s="111" t="str">
        <f>IF(AND(W$74&gt;=FC93,W$74&lt;=FD93),1,"")</f>
        <v/>
      </c>
      <c r="X93" s="111" t="str">
        <f>IF(AND(X$74&gt;=FC93,X$74&lt;=FD93),1,"")</f>
        <v/>
      </c>
      <c r="Y93" s="111" t="str">
        <f>IF(AND(Y$74&gt;=FC93,Y$74&lt;=FD93),1,"")</f>
        <v/>
      </c>
      <c r="Z93" s="111" t="str">
        <f>IF(AND(Z$74&gt;=FC93,Z$74&lt;=FD93),1,"")</f>
        <v/>
      </c>
      <c r="AA93" s="111" t="str">
        <f>IF(AND(AA$74&gt;=FC93,AA$74&lt;=FD93),1,"")</f>
        <v/>
      </c>
      <c r="AB93" s="111" t="str">
        <f>IF(AND(AB$74&gt;=FC93,AB$74&lt;=FD93),1,"")</f>
        <v/>
      </c>
      <c r="AC93" s="111" t="str">
        <f>IF(AND(AC$74&gt;=FC93,AC$74&lt;=FD93),1,"")</f>
        <v/>
      </c>
      <c r="AD93" s="111" t="str">
        <f>IF(AND(AD$74&gt;=FC93,AD$74&lt;=FD93),1,"")</f>
        <v/>
      </c>
      <c r="AE93" s="111" t="str">
        <f>IF(AND(AE$74&gt;=FC93,AE$74&lt;=FD93),1,"")</f>
        <v/>
      </c>
      <c r="AF93" s="111" t="str">
        <f>IF(AND(AF$74&gt;=FC93,AF$74&lt;=FD93),1,"")</f>
        <v/>
      </c>
      <c r="AG93" s="111" t="str">
        <f>IF(AND(AG$74&gt;=FC93,AG$74&lt;=FD93),1,"")</f>
        <v/>
      </c>
      <c r="AH93" s="111" t="str">
        <f>IF(AND(AH$74&gt;=FC93,AH$74&lt;=FD93),1,"")</f>
        <v/>
      </c>
      <c r="AI93" s="111" t="str">
        <f>IF(AND(AI$74&gt;=FC93,AI$74&lt;=FD93),1,"")</f>
        <v/>
      </c>
      <c r="AJ93" s="111" t="str">
        <f>IF(AND(AJ$74&gt;=FC93,AJ$74&lt;=FD93),1,"")</f>
        <v/>
      </c>
      <c r="AK93" s="111" t="str">
        <f>IF(AND(AK$74&gt;=FC93,AK$74&lt;=FD93),1,"")</f>
        <v/>
      </c>
      <c r="AL93" s="111" t="str">
        <f>IF(AND(AL$74&gt;=FC93,AL$74&lt;=FD93),1,"")</f>
        <v/>
      </c>
      <c r="AM93" s="111" t="str">
        <f>IF(AND(AM$74&gt;=FC93,AM$74&lt;=FD93),1,"")</f>
        <v/>
      </c>
      <c r="AN93" s="111" t="str">
        <f>IF(AND(AN$74&gt;=FC93,AN$74&lt;=FD93),1,"")</f>
        <v/>
      </c>
      <c r="AO93" s="111" t="str">
        <f>IF(AND(AO$74&gt;=FC93,AO$74&lt;=FD93),1,"")</f>
        <v/>
      </c>
      <c r="AP93" s="111" t="str">
        <f>IF(AND(AP$74&gt;=FC93,AP$74&lt;=FD93),1,"")</f>
        <v/>
      </c>
      <c r="AQ93" s="111" t="str">
        <f>IF(AND(AQ$74&gt;=FC93,AQ$74&lt;=FD93),1,"")</f>
        <v/>
      </c>
      <c r="AR93" s="111" t="str">
        <f>IF(AND(AR$74&gt;=FC93,AR$74&lt;=FD93),1,"")</f>
        <v/>
      </c>
      <c r="AS93" s="111" t="str">
        <f>IF(AND(AS$74&gt;=FC93,AS$74&lt;=FD93),1,"")</f>
        <v/>
      </c>
      <c r="AT93" s="111" t="str">
        <f>IF(AND(AT$74&gt;=FC93,AT$74&lt;=FD93),1,"")</f>
        <v/>
      </c>
      <c r="AU93" s="111" t="str">
        <f>IF(AND(AU$74&gt;=FC93,AU$74&lt;=FD93),1,"")</f>
        <v/>
      </c>
      <c r="AV93" s="111" t="str">
        <f>IF(AND(AV$74&gt;=FC93,AV$74&lt;=FD93),1,"")</f>
        <v/>
      </c>
      <c r="AW93" s="111" t="str">
        <f>IF(AND(AW$74&gt;=FC93,AW$74&lt;=FD93),1,"")</f>
        <v/>
      </c>
      <c r="AX93" s="111" t="str">
        <f>IF(AND(AX$74&gt;=FC93,AX$74&lt;=FD93),1,"")</f>
        <v/>
      </c>
      <c r="AY93" s="111" t="str">
        <f>IF(AND(AY$74&gt;=FC93,AY$74&lt;=FD93),1,"")</f>
        <v/>
      </c>
      <c r="AZ93" s="111" t="str">
        <f>IF(AND(AZ$74&gt;=FC93,AZ$74&lt;=FD93),1,"")</f>
        <v/>
      </c>
      <c r="BA93" s="111" t="str">
        <f>IF(AND(BA$74&gt;=FC93,BA$74&lt;=FD93),1,"")</f>
        <v/>
      </c>
      <c r="BB93" s="111" t="str">
        <f>IF(AND(BB$74&gt;=FC93,BB$74&lt;=FD93),1,"")</f>
        <v/>
      </c>
      <c r="BC93" s="111" t="str">
        <f>IF(AND(BC$74&gt;=FC93,BC$74&lt;=FD93),1,"")</f>
        <v/>
      </c>
      <c r="BD93" s="111" t="str">
        <f>IF(AND(BD$74&gt;=FC93,BD$74&lt;=FD93),1,"")</f>
        <v/>
      </c>
      <c r="BE93" s="111" t="str">
        <f>IF(AND(BE$74&gt;=FC93,BE$74&lt;=FD93),1,"")</f>
        <v/>
      </c>
      <c r="BF93" s="111" t="str">
        <f>IF(AND(BF$74&gt;=FC93,BF$74&lt;=FD93),1,"")</f>
        <v/>
      </c>
      <c r="BG93" s="111" t="str">
        <f>IF(AND(BG$74&gt;=FC93,BG$74&lt;=FD93),1,"")</f>
        <v/>
      </c>
      <c r="BH93" s="111" t="str">
        <f>IF(AND(BH$74&gt;=FC93,BH$74&lt;=FD93),1,"")</f>
        <v/>
      </c>
      <c r="BI93" s="111" t="str">
        <f>IF(AND(BI$74&gt;=FC93,BI$74&lt;=FD93),1,"")</f>
        <v/>
      </c>
      <c r="BJ93" s="111" t="str">
        <f>IF(AND(BJ$74&gt;=FC93,BJ$74&lt;=FD93),1,"")</f>
        <v/>
      </c>
      <c r="BK93" s="111" t="str">
        <f>IF(AND(BK$74&gt;=FC93,BK$74&lt;=FD93),1,"")</f>
        <v/>
      </c>
      <c r="BL93" s="111" t="str">
        <f>IF(AND(BL$74&gt;=FC93,BL$74&lt;=FD93),1,"")</f>
        <v/>
      </c>
      <c r="BM93" s="111" t="str">
        <f>IF(AND(BM$74&gt;=FC93,BM$74&lt;=FD93),1,"")</f>
        <v/>
      </c>
      <c r="BN93" s="111" t="str">
        <f>IF(AND(BN$74&gt;=FC93,BN$74&lt;=FD93),1,"")</f>
        <v/>
      </c>
      <c r="BO93" s="111" t="str">
        <f>IF(AND(BO$74&gt;=FC93,BO$74&lt;=FD93),1,"")</f>
        <v/>
      </c>
      <c r="BP93" s="111" t="str">
        <f>IF(AND(BP$74&gt;=FC93,BP$74&lt;=FD93),1,"")</f>
        <v/>
      </c>
      <c r="BQ93" s="111" t="str">
        <f>IF(AND(BQ$74&gt;=FC93,BQ$74&lt;=FD93),1,"")</f>
        <v/>
      </c>
      <c r="BR93" s="111" t="str">
        <f>IF(AND(BR$74&gt;=FC93,BR$74&lt;=FD93),1,"")</f>
        <v/>
      </c>
      <c r="BS93" s="111" t="str">
        <f>IF(AND(BS$74&gt;=FC93,BS$74&lt;=FD93),1,"")</f>
        <v/>
      </c>
      <c r="BT93" s="111" t="str">
        <f>IF(AND(BT$74&gt;=FC93,BT$74&lt;=FD93),1,"")</f>
        <v/>
      </c>
      <c r="BU93" s="111" t="str">
        <f>IF(AND(BU$74&gt;=FC93,BU$74&lt;=FD93),1,"")</f>
        <v/>
      </c>
      <c r="BV93" s="111" t="str">
        <f>IF(AND(BV$74&gt;=FC93,BV$74&lt;=FD93),1,"")</f>
        <v/>
      </c>
      <c r="BW93" s="111" t="str">
        <f>IF(AND(BW$74&gt;=FC93,BW$74&lt;=FD93),1,"")</f>
        <v/>
      </c>
      <c r="BX93" s="111" t="str">
        <f>IF(AND(BX$74&gt;=FC93,BX$74&lt;=FD93),1,"")</f>
        <v/>
      </c>
      <c r="BY93" s="111" t="str">
        <f>IF(AND(BY$74&gt;=FC93,BY$74&lt;=FD93),1,"")</f>
        <v/>
      </c>
      <c r="BZ93" s="111" t="str">
        <f>IF(AND(BZ$74&gt;=FC93,BZ$74&lt;=FD93),1,"")</f>
        <v/>
      </c>
      <c r="CA93" s="111" t="str">
        <f>IF(AND(CA$74&gt;=FC93,CA$74&lt;=FD93),1,"")</f>
        <v/>
      </c>
      <c r="CB93" s="111" t="str">
        <f>IF(AND(CB$74&gt;=FC93,CB$74&lt;=FD93),1,"")</f>
        <v/>
      </c>
      <c r="CC93" s="111" t="str">
        <f>IF(AND(CC$74&gt;=FC93,CC$74&lt;=FD93),1,"")</f>
        <v/>
      </c>
      <c r="CD93" s="111" t="str">
        <f>IF(AND(CD$74&gt;=FC93,CD$74&lt;=FD93),1,"")</f>
        <v/>
      </c>
      <c r="CE93" s="111" t="str">
        <f>IF(AND(CE$74&gt;=FC93,CE$74&lt;=FD93),1,"")</f>
        <v/>
      </c>
      <c r="CF93" s="111" t="str">
        <f>IF(AND(CF$74&gt;=FC93,CF$74&lt;=FD93),1,"")</f>
        <v/>
      </c>
      <c r="CG93" s="111" t="str">
        <f>IF(AND(CG$74&gt;=FC93,CG$74&lt;=FD93),1,"")</f>
        <v/>
      </c>
      <c r="CH93" s="111" t="str">
        <f>IF(AND(CH$74&gt;=FC93,CH$74&lt;=FD93),1,"")</f>
        <v/>
      </c>
      <c r="CI93" s="111" t="str">
        <f>IF(AND(CI$74&gt;=FC93,CI$74&lt;=FD93),1,"")</f>
        <v/>
      </c>
      <c r="CJ93" s="111" t="str">
        <f>IF(AND(CJ$74&gt;=FC93,CJ$74&lt;=FD93),1,"")</f>
        <v/>
      </c>
      <c r="CK93" s="111" t="str">
        <f>IF(AND(CK$74&gt;=FC93,CK$74&lt;=FD93),1,"")</f>
        <v/>
      </c>
      <c r="CL93" s="111" t="str">
        <f>IF(AND(CL$74&gt;=FC93,CL$74&lt;=FD93),1,"")</f>
        <v/>
      </c>
      <c r="CM93" s="111" t="str">
        <f>IF(AND(CM$74&gt;=FC93,CM$74&lt;=FD93),1,"")</f>
        <v/>
      </c>
      <c r="CN93" s="111" t="str">
        <f>IF(AND(CN$74&gt;=FC93,CN$74&lt;=FD93),1,"")</f>
        <v/>
      </c>
      <c r="CO93" s="111" t="str">
        <f>IF(AND(CO$74&gt;=FC93,CO$74&lt;=FD93),1,"")</f>
        <v/>
      </c>
      <c r="CP93" s="111" t="str">
        <f>IF(AND(CP$74&gt;=FC93,CP$74&lt;=FD93),1,"")</f>
        <v/>
      </c>
      <c r="CQ93" s="111" t="str">
        <f>IF(AND(CQ$74&gt;=FC93,CQ$74&lt;=FD93),1,"")</f>
        <v/>
      </c>
      <c r="CR93" s="111" t="str">
        <f>IF(AND(CR$74&gt;=FC93,CR$74&lt;=FD93),1,"")</f>
        <v/>
      </c>
      <c r="CS93" s="111" t="str">
        <f>IF(AND(CS$74&gt;=FC93,CS$74&lt;=FD93),1,"")</f>
        <v/>
      </c>
      <c r="CT93" s="111" t="str">
        <f>IF(AND(CT$74&gt;=FC93,CT$74&lt;=FD93),1,"")</f>
        <v/>
      </c>
      <c r="CU93" s="111" t="str">
        <f>IF(AND(CU$74&gt;=FC93,CU$74&lt;=FD93),1,"")</f>
        <v/>
      </c>
      <c r="CV93" s="111" t="str">
        <f>IF(AND(CV$74&gt;=FC93,CV$74&lt;=FD93),1,"")</f>
        <v/>
      </c>
      <c r="CW93" s="111" t="str">
        <f>IF(AND(CW$74&gt;=FC93,CW$74&lt;=FD93),1,"")</f>
        <v/>
      </c>
      <c r="CX93" s="111" t="str">
        <f>IF(AND(CX$74&gt;=FC93,CX$74&lt;=FD93),1,"")</f>
        <v/>
      </c>
      <c r="CY93" s="111" t="str">
        <f>IF(AND(CY$74&gt;=FC93,CY$74&lt;=FD93),1,"")</f>
        <v/>
      </c>
      <c r="CZ93" s="111">
        <f>IF(AND(CZ$74&gt;=FC93,CZ$74&lt;=FD93),1,"")</f>
        <v>1</v>
      </c>
      <c r="DA93" s="111">
        <f>IF(AND(DA$74&gt;=FC93,DA$74&lt;=FD93),1,"")</f>
        <v>1</v>
      </c>
      <c r="DB93" s="111">
        <f>IF(AND(DB$74&gt;=FC93,DB$74&lt;=FD93),1,"")</f>
        <v>1</v>
      </c>
      <c r="DC93" s="111">
        <f>IF(AND(DC$74&gt;=FC93,DC$74&lt;=FD93),1,"")</f>
        <v>1</v>
      </c>
      <c r="DD93" s="111">
        <f>IF(AND(DD$74&gt;=FC93,DD$74&lt;=FD93),1,"")</f>
        <v>1</v>
      </c>
      <c r="DE93" s="111">
        <f>IF(AND(DE$74&gt;=FC93,DE$74&lt;=FD93),1,"")</f>
        <v>1</v>
      </c>
      <c r="DF93" s="111">
        <f>IF(AND(DF$74&gt;=FC93,DF$74&lt;=FD93),1,"")</f>
        <v>1</v>
      </c>
      <c r="DG93" s="111">
        <f>IF(AND(DG$74&gt;=FC93,DG$74&lt;=FD93),1,"")</f>
        <v>1</v>
      </c>
      <c r="DH93" s="111" t="str">
        <f>IF(AND(DH$74&gt;=FC93,DH$74&lt;=FD93),1,"")</f>
        <v/>
      </c>
      <c r="DI93" s="111" t="str">
        <f>IF(AND(DI$74&gt;=FC93,DI$74&lt;=FD93),1,"")</f>
        <v/>
      </c>
      <c r="DJ93" s="111" t="str">
        <f>IF(AND(DJ$74&gt;=FC93,DJ$74&lt;=FD93),1,"")</f>
        <v/>
      </c>
      <c r="DK93" s="111" t="str">
        <f>IF(AND(DK$74&gt;=FC93,DK$74&lt;=FD93),1,"")</f>
        <v/>
      </c>
      <c r="DL93" s="111" t="str">
        <f>IF(AND(DL$74&gt;=FC93,DL$74&lt;=FD93),1,"")</f>
        <v/>
      </c>
      <c r="DM93" s="111" t="str">
        <f>IF(AND(DM$74&gt;=FC93,DM$74&lt;=FD93),1,"")</f>
        <v/>
      </c>
      <c r="DN93" s="111" t="str">
        <f>IF(AND(DN$74&gt;=FC93,DN$74&lt;=FD93),1,"")</f>
        <v/>
      </c>
      <c r="DO93" s="111" t="str">
        <f>IF(AND(DO$74&gt;=FC93,DO$74&lt;=FD93),1,"")</f>
        <v/>
      </c>
      <c r="DP93" s="111" t="str">
        <f>IF(AND(DP$74&gt;=FC93,DP$74&lt;=FD93),1,"")</f>
        <v/>
      </c>
      <c r="DQ93" s="111" t="str">
        <f>IF(AND(DQ$74&gt;=FC93,DQ$74&lt;=FD93),1,"")</f>
        <v/>
      </c>
      <c r="DR93" s="111" t="str">
        <f>IF(AND(DR$74&gt;=FC93,DR$74&lt;=FD93),1,"")</f>
        <v/>
      </c>
      <c r="DS93" s="111" t="str">
        <f>IF(AND(DS$74&gt;=FC93,DS$74&lt;=FD93),1,"")</f>
        <v/>
      </c>
      <c r="DT93" s="111" t="str">
        <f>IF(AND(DT$74&gt;=FC93,DT$74&lt;=FD93),1,"")</f>
        <v/>
      </c>
      <c r="DU93" s="111" t="str">
        <f>IF(AND(DU$74&gt;=FC93,DU$74&lt;=FD93),1,"")</f>
        <v/>
      </c>
      <c r="DV93" s="111" t="str">
        <f>IF(AND(DV$74&gt;=FC93,DV$74&lt;=FD93),1,"")</f>
        <v/>
      </c>
      <c r="DW93" s="111" t="str">
        <f>IF(AND(DW$74&gt;=FC93,DW$74&lt;=FD93),1,"")</f>
        <v/>
      </c>
      <c r="DX93" s="111" t="str">
        <f>IF(AND(DX$74&gt;=FC93,DX$74&lt;=FD93),1,"")</f>
        <v/>
      </c>
      <c r="DY93" s="111" t="str">
        <f>IF(AND(DY$74&gt;=FC93,DY$74&lt;=FD93),1,"")</f>
        <v/>
      </c>
      <c r="DZ93" s="111" t="str">
        <f>IF(AND(DZ$74&gt;=FC93,DZ$74&lt;=FD93),1,"")</f>
        <v/>
      </c>
      <c r="EA93" s="111" t="str">
        <f>IF(AND(EA$74&gt;=FC93,EA$74&lt;=FD93),1,"")</f>
        <v/>
      </c>
      <c r="EB93" s="111" t="str">
        <f>IF(AND(EB$74&gt;=FC93,EB$74&lt;=FD93),1,"")</f>
        <v/>
      </c>
      <c r="EC93" s="111" t="str">
        <f>IF(AND(EC$74&gt;=FC93,EC$74&lt;=FD93),1,"")</f>
        <v/>
      </c>
      <c r="ED93" s="111" t="str">
        <f>IF(AND(ED$74&gt;=FC93,ED$74&lt;=FD93),1,"")</f>
        <v/>
      </c>
      <c r="EE93" s="111" t="str">
        <f>IF(AND(EE$74&gt;=FC93,EE$74&lt;=FD93),1,"")</f>
        <v/>
      </c>
      <c r="EF93" s="111" t="str">
        <f>IF(AND(EF$74&gt;=FC93,EF$74&lt;=FD93),1,"")</f>
        <v/>
      </c>
      <c r="EG93" s="111" t="str">
        <f>IF(AND(EG$74&gt;=FC93,EG$74&lt;=FD93),1,"")</f>
        <v/>
      </c>
      <c r="EH93" s="111" t="str">
        <f>IF(AND(EH$74&gt;=FC93,EH$74&lt;=FD93),1,"")</f>
        <v/>
      </c>
      <c r="EI93" s="111" t="str">
        <f>IF(AND(EI$74&gt;=FC93,EI$74&lt;=FD93),1,"")</f>
        <v/>
      </c>
      <c r="EJ93" s="111" t="str">
        <f>IF(AND(EJ$74&gt;=FC93,EJ$74&lt;=FD93),1,"")</f>
        <v/>
      </c>
      <c r="EK93" s="111" t="str">
        <f>IF(AND(EK$74&gt;=FC93,EK$74&lt;=FD93),1,"")</f>
        <v/>
      </c>
      <c r="EL93" s="111" t="str">
        <f>IF(AND(EL$74&gt;=FC93,EL$74&lt;=FD93),1,"")</f>
        <v/>
      </c>
      <c r="EM93" s="111" t="str">
        <f>IF(AND(EM$74&gt;=FC93,EM$74&lt;=FD93),1,"")</f>
        <v/>
      </c>
      <c r="EN93" s="111" t="str">
        <f>IF(AND(EN$74&gt;=FC93,EN$74&lt;=FD93),1,"")</f>
        <v/>
      </c>
      <c r="EO93" s="111" t="str">
        <f>IF(AND(EO$74&gt;=FC93,EO$74&lt;=FD93),1,"")</f>
        <v/>
      </c>
      <c r="EP93" s="111" t="str">
        <f>IF(AND(EP$74&gt;=FC93,EP$74&lt;=FD93),1,"")</f>
        <v/>
      </c>
      <c r="EQ93" s="111" t="str">
        <f>IF(AND(EQ$74&gt;=FC93,EQ$74&lt;=FD93),1,"")</f>
        <v/>
      </c>
      <c r="ER93" s="111" t="str">
        <f>IF(AND(ER$74&gt;=FC93,ER$74&lt;=FD93),1,"")</f>
        <v/>
      </c>
      <c r="ES93" s="111" t="str">
        <f>IF(AND(ES$74&gt;=FC93,ES$74&lt;=FD93),1,"")</f>
        <v/>
      </c>
      <c r="ET93" s="111" t="str">
        <f>IF(AND(ET$74&gt;=FC93,ET$74&lt;=FD93),1,"")</f>
        <v/>
      </c>
      <c r="EU93" s="111" t="str">
        <f>IF(AND(EU$74&gt;=FC93,EU$74&lt;=FD93),1,"")</f>
        <v/>
      </c>
      <c r="EV93" s="111" t="str">
        <f>IF(AND(EV$74&gt;=FC93,EV$74&lt;=FD93),1,"")</f>
        <v/>
      </c>
      <c r="EW93" s="111" t="str">
        <f>IF(AND(EW$74&gt;=FC93,EW$74&lt;=FD93),1,"")</f>
        <v/>
      </c>
      <c r="EX93" s="111" t="str">
        <f>IF(AND(EX$74&gt;=FC93,EX$74&lt;=FD93),1,"")</f>
        <v/>
      </c>
      <c r="EY93" s="111" t="str">
        <f>IF(AND(EY$74&gt;=FC93,EY$74&lt;=FD93),1,"")</f>
        <v/>
      </c>
      <c r="EZ93" s="111" t="str">
        <f>IF(AND(EZ$74&gt;=FC93,EZ$74&lt;=FD93),1,"")</f>
        <v/>
      </c>
      <c r="FA93" s="111" t="str">
        <f>IF(AND(FA$74&gt;=FC93,FA$74&lt;=FD93),1,"")</f>
        <v/>
      </c>
      <c r="FB93" s="111" t="str">
        <f>IF(AND(FB$74&gt;=FC93,FB$74&lt;=FD93),1,"")</f>
        <v/>
      </c>
      <c r="FC93">
        <f>'06_Presupuesto'!F358-'02_Rendimientos'!$B$79+1</f>
        <v>96</v>
      </c>
      <c r="FD93">
        <f>'06_Presupuesto'!G358-'02_Rendimientos'!$B$79+1</f>
        <v>103</v>
      </c>
      <c r="FE93" s="98">
        <f>'06_Presupuesto'!E358</f>
        <v>2.2207338996792274E-2</v>
      </c>
    </row>
    <row r="94" spans="2:161" ht="22.95" customHeight="1">
      <c r="B94" s="107" t="s">
        <v>1051</v>
      </c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7"/>
      <c r="AP94" s="107"/>
      <c r="AQ94" s="107"/>
      <c r="AR94" s="107"/>
      <c r="AS94" s="107"/>
      <c r="AT94" s="107"/>
      <c r="AU94" s="107"/>
      <c r="AV94" s="107"/>
      <c r="AW94" s="107"/>
      <c r="AX94" s="107"/>
      <c r="AY94" s="107"/>
      <c r="AZ94" s="107"/>
      <c r="BA94" s="107"/>
      <c r="BB94" s="107"/>
      <c r="BC94" s="107"/>
      <c r="BD94" s="107"/>
      <c r="BE94" s="107"/>
      <c r="BF94" s="107"/>
      <c r="BG94" s="107"/>
      <c r="BH94" s="107"/>
      <c r="BI94" s="107"/>
      <c r="BJ94" s="107"/>
      <c r="BK94" s="107"/>
      <c r="BL94" s="107"/>
      <c r="BM94" s="107"/>
      <c r="BN94" s="107"/>
      <c r="BO94" s="107"/>
      <c r="BP94" s="107"/>
      <c r="BQ94" s="107"/>
      <c r="BR94" s="107"/>
      <c r="BS94" s="107"/>
      <c r="BT94" s="107"/>
      <c r="BU94" s="107"/>
      <c r="BV94" s="107"/>
      <c r="BW94" s="107"/>
      <c r="BX94" s="107"/>
      <c r="BY94" s="107"/>
      <c r="BZ94" s="107"/>
      <c r="CA94" s="107"/>
      <c r="CB94" s="107"/>
      <c r="CC94" s="107"/>
      <c r="CD94" s="107"/>
      <c r="CE94" s="107"/>
      <c r="CF94" s="107"/>
      <c r="CG94" s="107"/>
      <c r="CH94" s="107"/>
      <c r="CI94" s="107"/>
      <c r="CJ94" s="107"/>
      <c r="CK94" s="107"/>
      <c r="CL94" s="107"/>
      <c r="CM94" s="107"/>
      <c r="CN94" s="107"/>
      <c r="CO94" s="107"/>
      <c r="CP94" s="107"/>
      <c r="CQ94" s="107"/>
      <c r="CR94" s="107"/>
      <c r="CS94" s="107"/>
      <c r="CT94" s="107"/>
      <c r="CU94" s="107"/>
      <c r="CV94" s="107"/>
      <c r="CW94" s="107"/>
      <c r="CX94" s="107"/>
      <c r="CY94" s="107"/>
      <c r="CZ94" s="107"/>
      <c r="DA94" s="107"/>
      <c r="DB94" s="107"/>
      <c r="DC94" s="107"/>
      <c r="DD94" s="107"/>
      <c r="DE94" s="107"/>
      <c r="DF94" s="107"/>
      <c r="DG94" s="107"/>
      <c r="DH94" s="107"/>
      <c r="DI94" s="107"/>
      <c r="DJ94" s="107"/>
      <c r="DK94" s="107"/>
      <c r="DL94" s="107"/>
      <c r="DM94" s="107"/>
      <c r="DN94" s="107"/>
      <c r="DO94" s="107"/>
      <c r="DP94" s="107"/>
      <c r="DQ94" s="107"/>
      <c r="DR94" s="107"/>
      <c r="DS94" s="107"/>
      <c r="DT94" s="107"/>
      <c r="DU94" s="107"/>
      <c r="DV94" s="107"/>
      <c r="DW94" s="107"/>
      <c r="DX94" s="107"/>
      <c r="DY94" s="107"/>
      <c r="DZ94" s="107"/>
      <c r="EA94" s="107"/>
      <c r="EB94" s="107"/>
      <c r="EC94" s="107"/>
      <c r="ED94" s="107"/>
      <c r="EE94" s="107"/>
      <c r="EF94" s="107"/>
      <c r="EG94" s="107"/>
      <c r="EH94" s="107"/>
      <c r="EI94" s="107"/>
      <c r="EJ94" s="107"/>
      <c r="EK94" s="107"/>
      <c r="EL94" s="107"/>
      <c r="EM94" s="107"/>
      <c r="EN94" s="107"/>
      <c r="EO94" s="107"/>
      <c r="EP94" s="107"/>
      <c r="EQ94" s="107"/>
      <c r="ER94" s="107"/>
      <c r="ES94" s="107"/>
      <c r="ET94" s="107"/>
      <c r="EU94" s="107"/>
      <c r="EV94" s="107"/>
      <c r="EW94" s="107"/>
      <c r="EX94" s="107"/>
      <c r="EY94" s="107"/>
      <c r="EZ94" s="107"/>
      <c r="FA94" s="107"/>
      <c r="FB94" s="107"/>
      <c r="FE94" s="98"/>
    </row>
    <row r="95" spans="2:161" ht="22.05" customHeight="1">
      <c r="B95" t="str">
        <f>'03_CPM_Obra_Gruesa'!B161</f>
        <v>4.1</v>
      </c>
      <c r="C95" t="str">
        <f>'02_Rendimientos'!C22</f>
        <v>Revestimientos interiores</v>
      </c>
      <c r="D95" t="str">
        <f>'02_Rendimientos'!E22</f>
        <v>m2</v>
      </c>
      <c r="E95" s="90">
        <f>'02_Rendimientos'!D22</f>
        <v>420</v>
      </c>
      <c r="F95" s="90">
        <f t="shared" ref="F95:F100" si="152">IFERROR(G95/E95,0)</f>
        <v>10989.285714285714</v>
      </c>
      <c r="G95" s="90">
        <f>'06_Presupuesto'!D359*(1+'02_Rendimientos'!B82)</f>
        <v>4615500</v>
      </c>
      <c r="H95">
        <f>'02_Rendimientos'!K22</f>
        <v>16</v>
      </c>
      <c r="I95" s="108" t="str">
        <f t="shared" ref="I95:I100" si="153">IF(AND(I$74&gt;=FC95,I$74&lt;=FD95),1,"")</f>
        <v/>
      </c>
      <c r="J95" s="108" t="str">
        <f t="shared" ref="J95:J100" si="154">IF(AND(J$74&gt;=FC95,J$74&lt;=FD95),1,"")</f>
        <v/>
      </c>
      <c r="K95" s="108" t="str">
        <f t="shared" ref="K95:K100" si="155">IF(AND(K$74&gt;=FC95,K$74&lt;=FD95),1,"")</f>
        <v/>
      </c>
      <c r="L95" s="108" t="str">
        <f t="shared" ref="L95:L100" si="156">IF(AND(L$74&gt;=FC95,L$74&lt;=FD95),1,"")</f>
        <v/>
      </c>
      <c r="M95" s="108" t="str">
        <f t="shared" ref="M95:M100" si="157">IF(AND(M$74&gt;=FC95,M$74&lt;=FD95),1,"")</f>
        <v/>
      </c>
      <c r="N95" s="108" t="str">
        <f t="shared" ref="N95:N100" si="158">IF(AND(N$74&gt;=FC95,N$74&lt;=FD95),1,"")</f>
        <v/>
      </c>
      <c r="O95" s="108" t="str">
        <f t="shared" ref="O95:O100" si="159">IF(AND(O$74&gt;=FC95,O$74&lt;=FD95),1,"")</f>
        <v/>
      </c>
      <c r="P95" s="108" t="str">
        <f t="shared" ref="P95:P100" si="160">IF(AND(P$74&gt;=FC95,P$74&lt;=FD95),1,"")</f>
        <v/>
      </c>
      <c r="Q95" s="108" t="str">
        <f t="shared" ref="Q95:Q100" si="161">IF(AND(Q$74&gt;=FC95,Q$74&lt;=FD95),1,"")</f>
        <v/>
      </c>
      <c r="R95" s="108" t="str">
        <f t="shared" ref="R95:R100" si="162">IF(AND(R$74&gt;=FC95,R$74&lt;=FD95),1,"")</f>
        <v/>
      </c>
      <c r="S95" s="108" t="str">
        <f t="shared" ref="S95:S100" si="163">IF(AND(S$74&gt;=FC95,S$74&lt;=FD95),1,"")</f>
        <v/>
      </c>
      <c r="T95" s="108" t="str">
        <f t="shared" ref="T95:T100" si="164">IF(AND(T$74&gt;=FC95,T$74&lt;=FD95),1,"")</f>
        <v/>
      </c>
      <c r="U95" s="108" t="str">
        <f t="shared" ref="U95:U100" si="165">IF(AND(U$74&gt;=FC95,U$74&lt;=FD95),1,"")</f>
        <v/>
      </c>
      <c r="V95" s="108" t="str">
        <f t="shared" ref="V95:V100" si="166">IF(AND(V$74&gt;=FC95,V$74&lt;=FD95),1,"")</f>
        <v/>
      </c>
      <c r="W95" s="108" t="str">
        <f t="shared" ref="W95:W100" si="167">IF(AND(W$74&gt;=FC95,W$74&lt;=FD95),1,"")</f>
        <v/>
      </c>
      <c r="X95" s="108" t="str">
        <f t="shared" ref="X95:X100" si="168">IF(AND(X$74&gt;=FC95,X$74&lt;=FD95),1,"")</f>
        <v/>
      </c>
      <c r="Y95" s="108" t="str">
        <f t="shared" ref="Y95:Y100" si="169">IF(AND(Y$74&gt;=FC95,Y$74&lt;=FD95),1,"")</f>
        <v/>
      </c>
      <c r="Z95" s="108" t="str">
        <f t="shared" ref="Z95:Z100" si="170">IF(AND(Z$74&gt;=FC95,Z$74&lt;=FD95),1,"")</f>
        <v/>
      </c>
      <c r="AA95" s="108" t="str">
        <f t="shared" ref="AA95:AA100" si="171">IF(AND(AA$74&gt;=FC95,AA$74&lt;=FD95),1,"")</f>
        <v/>
      </c>
      <c r="AB95" s="108" t="str">
        <f t="shared" ref="AB95:AB100" si="172">IF(AND(AB$74&gt;=FC95,AB$74&lt;=FD95),1,"")</f>
        <v/>
      </c>
      <c r="AC95" s="108" t="str">
        <f t="shared" ref="AC95:AC100" si="173">IF(AND(AC$74&gt;=FC95,AC$74&lt;=FD95),1,"")</f>
        <v/>
      </c>
      <c r="AD95" s="108" t="str">
        <f t="shared" ref="AD95:AD100" si="174">IF(AND(AD$74&gt;=FC95,AD$74&lt;=FD95),1,"")</f>
        <v/>
      </c>
      <c r="AE95" s="108" t="str">
        <f t="shared" ref="AE95:AE100" si="175">IF(AND(AE$74&gt;=FC95,AE$74&lt;=FD95),1,"")</f>
        <v/>
      </c>
      <c r="AF95" s="108" t="str">
        <f t="shared" ref="AF95:AF100" si="176">IF(AND(AF$74&gt;=FC95,AF$74&lt;=FD95),1,"")</f>
        <v/>
      </c>
      <c r="AG95" s="108" t="str">
        <f t="shared" ref="AG95:AG100" si="177">IF(AND(AG$74&gt;=FC95,AG$74&lt;=FD95),1,"")</f>
        <v/>
      </c>
      <c r="AH95" s="108" t="str">
        <f t="shared" ref="AH95:AH100" si="178">IF(AND(AH$74&gt;=FC95,AH$74&lt;=FD95),1,"")</f>
        <v/>
      </c>
      <c r="AI95" s="108" t="str">
        <f t="shared" ref="AI95:AI100" si="179">IF(AND(AI$74&gt;=FC95,AI$74&lt;=FD95),1,"")</f>
        <v/>
      </c>
      <c r="AJ95" s="108" t="str">
        <f t="shared" ref="AJ95:AJ100" si="180">IF(AND(AJ$74&gt;=FC95,AJ$74&lt;=FD95),1,"")</f>
        <v/>
      </c>
      <c r="AK95" s="108" t="str">
        <f t="shared" ref="AK95:AK100" si="181">IF(AND(AK$74&gt;=FC95,AK$74&lt;=FD95),1,"")</f>
        <v/>
      </c>
      <c r="AL95" s="108" t="str">
        <f t="shared" ref="AL95:AL100" si="182">IF(AND(AL$74&gt;=FC95,AL$74&lt;=FD95),1,"")</f>
        <v/>
      </c>
      <c r="AM95" s="108" t="str">
        <f t="shared" ref="AM95:AM100" si="183">IF(AND(AM$74&gt;=FC95,AM$74&lt;=FD95),1,"")</f>
        <v/>
      </c>
      <c r="AN95" s="108" t="str">
        <f t="shared" ref="AN95:AN100" si="184">IF(AND(AN$74&gt;=FC95,AN$74&lt;=FD95),1,"")</f>
        <v/>
      </c>
      <c r="AO95" s="108" t="str">
        <f t="shared" ref="AO95:AO100" si="185">IF(AND(AO$74&gt;=FC95,AO$74&lt;=FD95),1,"")</f>
        <v/>
      </c>
      <c r="AP95" s="108" t="str">
        <f t="shared" ref="AP95:AP100" si="186">IF(AND(AP$74&gt;=FC95,AP$74&lt;=FD95),1,"")</f>
        <v/>
      </c>
      <c r="AQ95" s="108" t="str">
        <f t="shared" ref="AQ95:AQ100" si="187">IF(AND(AQ$74&gt;=FC95,AQ$74&lt;=FD95),1,"")</f>
        <v/>
      </c>
      <c r="AR95" s="108" t="str">
        <f t="shared" ref="AR95:AR100" si="188">IF(AND(AR$74&gt;=FC95,AR$74&lt;=FD95),1,"")</f>
        <v/>
      </c>
      <c r="AS95" s="108" t="str">
        <f t="shared" ref="AS95:AS100" si="189">IF(AND(AS$74&gt;=FC95,AS$74&lt;=FD95),1,"")</f>
        <v/>
      </c>
      <c r="AT95" s="108" t="str">
        <f t="shared" ref="AT95:AT100" si="190">IF(AND(AT$74&gt;=FC95,AT$74&lt;=FD95),1,"")</f>
        <v/>
      </c>
      <c r="AU95" s="108" t="str">
        <f t="shared" ref="AU95:AU100" si="191">IF(AND(AU$74&gt;=FC95,AU$74&lt;=FD95),1,"")</f>
        <v/>
      </c>
      <c r="AV95" s="108" t="str">
        <f t="shared" ref="AV95:AV100" si="192">IF(AND(AV$74&gt;=FC95,AV$74&lt;=FD95),1,"")</f>
        <v/>
      </c>
      <c r="AW95" s="108" t="str">
        <f t="shared" ref="AW95:AW100" si="193">IF(AND(AW$74&gt;=FC95,AW$74&lt;=FD95),1,"")</f>
        <v/>
      </c>
      <c r="AX95" s="108" t="str">
        <f t="shared" ref="AX95:AX100" si="194">IF(AND(AX$74&gt;=FC95,AX$74&lt;=FD95),1,"")</f>
        <v/>
      </c>
      <c r="AY95" s="108" t="str">
        <f t="shared" ref="AY95:AY100" si="195">IF(AND(AY$74&gt;=FC95,AY$74&lt;=FD95),1,"")</f>
        <v/>
      </c>
      <c r="AZ95" s="108" t="str">
        <f t="shared" ref="AZ95:AZ100" si="196">IF(AND(AZ$74&gt;=FC95,AZ$74&lt;=FD95),1,"")</f>
        <v/>
      </c>
      <c r="BA95" s="108" t="str">
        <f t="shared" ref="BA95:BA100" si="197">IF(AND(BA$74&gt;=FC95,BA$74&lt;=FD95),1,"")</f>
        <v/>
      </c>
      <c r="BB95" s="108" t="str">
        <f t="shared" ref="BB95:BB100" si="198">IF(AND(BB$74&gt;=FC95,BB$74&lt;=FD95),1,"")</f>
        <v/>
      </c>
      <c r="BC95" s="108" t="str">
        <f t="shared" ref="BC95:BC100" si="199">IF(AND(BC$74&gt;=FC95,BC$74&lt;=FD95),1,"")</f>
        <v/>
      </c>
      <c r="BD95" s="108" t="str">
        <f t="shared" ref="BD95:BD100" si="200">IF(AND(BD$74&gt;=FC95,BD$74&lt;=FD95),1,"")</f>
        <v/>
      </c>
      <c r="BE95" s="108" t="str">
        <f t="shared" ref="BE95:BE100" si="201">IF(AND(BE$74&gt;=FC95,BE$74&lt;=FD95),1,"")</f>
        <v/>
      </c>
      <c r="BF95" s="108" t="str">
        <f t="shared" ref="BF95:BF100" si="202">IF(AND(BF$74&gt;=FC95,BF$74&lt;=FD95),1,"")</f>
        <v/>
      </c>
      <c r="BG95" s="108" t="str">
        <f t="shared" ref="BG95:BG100" si="203">IF(AND(BG$74&gt;=FC95,BG$74&lt;=FD95),1,"")</f>
        <v/>
      </c>
      <c r="BH95" s="108" t="str">
        <f t="shared" ref="BH95:BH100" si="204">IF(AND(BH$74&gt;=FC95,BH$74&lt;=FD95),1,"")</f>
        <v/>
      </c>
      <c r="BI95" s="108" t="str">
        <f t="shared" ref="BI95:BI100" si="205">IF(AND(BI$74&gt;=FC95,BI$74&lt;=FD95),1,"")</f>
        <v/>
      </c>
      <c r="BJ95" s="108" t="str">
        <f t="shared" ref="BJ95:BJ100" si="206">IF(AND(BJ$74&gt;=FC95,BJ$74&lt;=FD95),1,"")</f>
        <v/>
      </c>
      <c r="BK95" s="108" t="str">
        <f t="shared" ref="BK95:BK100" si="207">IF(AND(BK$74&gt;=FC95,BK$74&lt;=FD95),1,"")</f>
        <v/>
      </c>
      <c r="BL95" s="108" t="str">
        <f t="shared" ref="BL95:BL100" si="208">IF(AND(BL$74&gt;=FC95,BL$74&lt;=FD95),1,"")</f>
        <v/>
      </c>
      <c r="BM95" s="108" t="str">
        <f t="shared" ref="BM95:BM100" si="209">IF(AND(BM$74&gt;=FC95,BM$74&lt;=FD95),1,"")</f>
        <v/>
      </c>
      <c r="BN95" s="108" t="str">
        <f t="shared" ref="BN95:BN100" si="210">IF(AND(BN$74&gt;=FC95,BN$74&lt;=FD95),1,"")</f>
        <v/>
      </c>
      <c r="BO95" s="108" t="str">
        <f t="shared" ref="BO95:BO100" si="211">IF(AND(BO$74&gt;=FC95,BO$74&lt;=FD95),1,"")</f>
        <v/>
      </c>
      <c r="BP95" s="108" t="str">
        <f t="shared" ref="BP95:BP100" si="212">IF(AND(BP$74&gt;=FC95,BP$74&lt;=FD95),1,"")</f>
        <v/>
      </c>
      <c r="BQ95" s="108" t="str">
        <f t="shared" ref="BQ95:BQ100" si="213">IF(AND(BQ$74&gt;=FC95,BQ$74&lt;=FD95),1,"")</f>
        <v/>
      </c>
      <c r="BR95" s="108" t="str">
        <f t="shared" ref="BR95:BR100" si="214">IF(AND(BR$74&gt;=FC95,BR$74&lt;=FD95),1,"")</f>
        <v/>
      </c>
      <c r="BS95" s="108" t="str">
        <f t="shared" ref="BS95:BS100" si="215">IF(AND(BS$74&gt;=FC95,BS$74&lt;=FD95),1,"")</f>
        <v/>
      </c>
      <c r="BT95" s="108" t="str">
        <f t="shared" ref="BT95:BT100" si="216">IF(AND(BT$74&gt;=FC95,BT$74&lt;=FD95),1,"")</f>
        <v/>
      </c>
      <c r="BU95" s="108" t="str">
        <f t="shared" ref="BU95:BU100" si="217">IF(AND(BU$74&gt;=FC95,BU$74&lt;=FD95),1,"")</f>
        <v/>
      </c>
      <c r="BV95" s="108" t="str">
        <f t="shared" ref="BV95:BV100" si="218">IF(AND(BV$74&gt;=FC95,BV$74&lt;=FD95),1,"")</f>
        <v/>
      </c>
      <c r="BW95" s="108" t="str">
        <f t="shared" ref="BW95:BW100" si="219">IF(AND(BW$74&gt;=FC95,BW$74&lt;=FD95),1,"")</f>
        <v/>
      </c>
      <c r="BX95" s="108" t="str">
        <f t="shared" ref="BX95:BX100" si="220">IF(AND(BX$74&gt;=FC95,BX$74&lt;=FD95),1,"")</f>
        <v/>
      </c>
      <c r="BY95" s="108" t="str">
        <f t="shared" ref="BY95:BY100" si="221">IF(AND(BY$74&gt;=FC95,BY$74&lt;=FD95),1,"")</f>
        <v/>
      </c>
      <c r="BZ95" s="108" t="str">
        <f t="shared" ref="BZ95:BZ100" si="222">IF(AND(BZ$74&gt;=FC95,BZ$74&lt;=FD95),1,"")</f>
        <v/>
      </c>
      <c r="CA95" s="108" t="str">
        <f t="shared" ref="CA95:CA100" si="223">IF(AND(CA$74&gt;=FC95,CA$74&lt;=FD95),1,"")</f>
        <v/>
      </c>
      <c r="CB95" s="108" t="str">
        <f t="shared" ref="CB95:CB100" si="224">IF(AND(CB$74&gt;=FC95,CB$74&lt;=FD95),1,"")</f>
        <v/>
      </c>
      <c r="CC95" s="108" t="str">
        <f t="shared" ref="CC95:CC100" si="225">IF(AND(CC$74&gt;=FC95,CC$74&lt;=FD95),1,"")</f>
        <v/>
      </c>
      <c r="CD95" s="108" t="str">
        <f t="shared" ref="CD95:CD100" si="226">IF(AND(CD$74&gt;=FC95,CD$74&lt;=FD95),1,"")</f>
        <v/>
      </c>
      <c r="CE95" s="108" t="str">
        <f t="shared" ref="CE95:CE100" si="227">IF(AND(CE$74&gt;=FC95,CE$74&lt;=FD95),1,"")</f>
        <v/>
      </c>
      <c r="CF95" s="108" t="str">
        <f t="shared" ref="CF95:CF100" si="228">IF(AND(CF$74&gt;=FC95,CF$74&lt;=FD95),1,"")</f>
        <v/>
      </c>
      <c r="CG95" s="108" t="str">
        <f t="shared" ref="CG95:CG100" si="229">IF(AND(CG$74&gt;=FC95,CG$74&lt;=FD95),1,"")</f>
        <v/>
      </c>
      <c r="CH95" s="108" t="str">
        <f t="shared" ref="CH95:CH100" si="230">IF(AND(CH$74&gt;=FC95,CH$74&lt;=FD95),1,"")</f>
        <v/>
      </c>
      <c r="CI95" s="108" t="str">
        <f t="shared" ref="CI95:CI100" si="231">IF(AND(CI$74&gt;=FC95,CI$74&lt;=FD95),1,"")</f>
        <v/>
      </c>
      <c r="CJ95" s="108" t="str">
        <f t="shared" ref="CJ95:CJ100" si="232">IF(AND(CJ$74&gt;=FC95,CJ$74&lt;=FD95),1,"")</f>
        <v/>
      </c>
      <c r="CK95" s="108" t="str">
        <f t="shared" ref="CK95:CK100" si="233">IF(AND(CK$74&gt;=FC95,CK$74&lt;=FD95),1,"")</f>
        <v/>
      </c>
      <c r="CL95" s="108" t="str">
        <f t="shared" ref="CL95:CL100" si="234">IF(AND(CL$74&gt;=FC95,CL$74&lt;=FD95),1,"")</f>
        <v/>
      </c>
      <c r="CM95" s="108" t="str">
        <f t="shared" ref="CM95:CM100" si="235">IF(AND(CM$74&gt;=FC95,CM$74&lt;=FD95),1,"")</f>
        <v/>
      </c>
      <c r="CN95" s="108" t="str">
        <f t="shared" ref="CN95:CN100" si="236">IF(AND(CN$74&gt;=FC95,CN$74&lt;=FD95),1,"")</f>
        <v/>
      </c>
      <c r="CO95" s="108" t="str">
        <f t="shared" ref="CO95:CO100" si="237">IF(AND(CO$74&gt;=FC95,CO$74&lt;=FD95),1,"")</f>
        <v/>
      </c>
      <c r="CP95" s="108" t="str">
        <f t="shared" ref="CP95:CP100" si="238">IF(AND(CP$74&gt;=FC95,CP$74&lt;=FD95),1,"")</f>
        <v/>
      </c>
      <c r="CQ95" s="108" t="str">
        <f t="shared" ref="CQ95:CQ100" si="239">IF(AND(CQ$74&gt;=FC95,CQ$74&lt;=FD95),1,"")</f>
        <v/>
      </c>
      <c r="CR95" s="108" t="str">
        <f t="shared" ref="CR95:CR100" si="240">IF(AND(CR$74&gt;=FC95,CR$74&lt;=FD95),1,"")</f>
        <v/>
      </c>
      <c r="CS95" s="108" t="str">
        <f t="shared" ref="CS95:CS100" si="241">IF(AND(CS$74&gt;=FC95,CS$74&lt;=FD95),1,"")</f>
        <v/>
      </c>
      <c r="CT95" s="108" t="str">
        <f t="shared" ref="CT95:CT100" si="242">IF(AND(CT$74&gt;=FC95,CT$74&lt;=FD95),1,"")</f>
        <v/>
      </c>
      <c r="CU95" s="108" t="str">
        <f t="shared" ref="CU95:CU100" si="243">IF(AND(CU$74&gt;=FC95,CU$74&lt;=FD95),1,"")</f>
        <v/>
      </c>
      <c r="CV95" s="108" t="str">
        <f t="shared" ref="CV95:CV100" si="244">IF(AND(CV$74&gt;=FC95,CV$74&lt;=FD95),1,"")</f>
        <v/>
      </c>
      <c r="CW95" s="108" t="str">
        <f t="shared" ref="CW95:CW100" si="245">IF(AND(CW$74&gt;=FC95,CW$74&lt;=FD95),1,"")</f>
        <v/>
      </c>
      <c r="CX95" s="108" t="str">
        <f t="shared" ref="CX95:CX100" si="246">IF(AND(CX$74&gt;=FC95,CX$74&lt;=FD95),1,"")</f>
        <v/>
      </c>
      <c r="CY95" s="108" t="str">
        <f t="shared" ref="CY95:CY100" si="247">IF(AND(CY$74&gt;=FC95,CY$74&lt;=FD95),1,"")</f>
        <v/>
      </c>
      <c r="CZ95" s="108">
        <f t="shared" ref="CZ95:CZ100" si="248">IF(AND(CZ$74&gt;=FC95,CZ$74&lt;=FD95),1,"")</f>
        <v>1</v>
      </c>
      <c r="DA95" s="108">
        <f t="shared" ref="DA95:DA100" si="249">IF(AND(DA$74&gt;=FC95,DA$74&lt;=FD95),1,"")</f>
        <v>1</v>
      </c>
      <c r="DB95" s="108">
        <f t="shared" ref="DB95:DB100" si="250">IF(AND(DB$74&gt;=FC95,DB$74&lt;=FD95),1,"")</f>
        <v>1</v>
      </c>
      <c r="DC95" s="108">
        <f t="shared" ref="DC95:DC100" si="251">IF(AND(DC$74&gt;=FC95,DC$74&lt;=FD95),1,"")</f>
        <v>1</v>
      </c>
      <c r="DD95" s="108">
        <f t="shared" ref="DD95:DD100" si="252">IF(AND(DD$74&gt;=FC95,DD$74&lt;=FD95),1,"")</f>
        <v>1</v>
      </c>
      <c r="DE95" s="108">
        <f t="shared" ref="DE95:DE100" si="253">IF(AND(DE$74&gt;=FC95,DE$74&lt;=FD95),1,"")</f>
        <v>1</v>
      </c>
      <c r="DF95" s="108">
        <f t="shared" ref="DF95:DF100" si="254">IF(AND(DF$74&gt;=FC95,DF$74&lt;=FD95),1,"")</f>
        <v>1</v>
      </c>
      <c r="DG95" s="108">
        <f t="shared" ref="DG95:DG100" si="255">IF(AND(DG$74&gt;=FC95,DG$74&lt;=FD95),1,"")</f>
        <v>1</v>
      </c>
      <c r="DH95" s="108">
        <f t="shared" ref="DH95:DH100" si="256">IF(AND(DH$74&gt;=FC95,DH$74&lt;=FD95),1,"")</f>
        <v>1</v>
      </c>
      <c r="DI95" s="108">
        <f t="shared" ref="DI95:DI100" si="257">IF(AND(DI$74&gt;=FC95,DI$74&lt;=FD95),1,"")</f>
        <v>1</v>
      </c>
      <c r="DJ95" s="108">
        <f t="shared" ref="DJ95:DJ100" si="258">IF(AND(DJ$74&gt;=FC95,DJ$74&lt;=FD95),1,"")</f>
        <v>1</v>
      </c>
      <c r="DK95" s="108">
        <f t="shared" ref="DK95:DK100" si="259">IF(AND(DK$74&gt;=FC95,DK$74&lt;=FD95),1,"")</f>
        <v>1</v>
      </c>
      <c r="DL95" s="108">
        <f t="shared" ref="DL95:DL100" si="260">IF(AND(DL$74&gt;=FC95,DL$74&lt;=FD95),1,"")</f>
        <v>1</v>
      </c>
      <c r="DM95" s="108">
        <f t="shared" ref="DM95:DM100" si="261">IF(AND(DM$74&gt;=FC95,DM$74&lt;=FD95),1,"")</f>
        <v>1</v>
      </c>
      <c r="DN95" s="108">
        <f t="shared" ref="DN95:DN100" si="262">IF(AND(DN$74&gt;=FC95,DN$74&lt;=FD95),1,"")</f>
        <v>1</v>
      </c>
      <c r="DO95" s="108">
        <f t="shared" ref="DO95:DO100" si="263">IF(AND(DO$74&gt;=FC95,DO$74&lt;=FD95),1,"")</f>
        <v>1</v>
      </c>
      <c r="DP95" s="108" t="str">
        <f t="shared" ref="DP95:DP100" si="264">IF(AND(DP$74&gt;=FC95,DP$74&lt;=FD95),1,"")</f>
        <v/>
      </c>
      <c r="DQ95" s="108" t="str">
        <f t="shared" ref="DQ95:DQ100" si="265">IF(AND(DQ$74&gt;=FC95,DQ$74&lt;=FD95),1,"")</f>
        <v/>
      </c>
      <c r="DR95" s="108" t="str">
        <f t="shared" ref="DR95:DR100" si="266">IF(AND(DR$74&gt;=FC95,DR$74&lt;=FD95),1,"")</f>
        <v/>
      </c>
      <c r="DS95" s="108" t="str">
        <f t="shared" ref="DS95:DS100" si="267">IF(AND(DS$74&gt;=FC95,DS$74&lt;=FD95),1,"")</f>
        <v/>
      </c>
      <c r="DT95" s="108" t="str">
        <f t="shared" ref="DT95:DT100" si="268">IF(AND(DT$74&gt;=FC95,DT$74&lt;=FD95),1,"")</f>
        <v/>
      </c>
      <c r="DU95" s="108" t="str">
        <f t="shared" ref="DU95:DU100" si="269">IF(AND(DU$74&gt;=FC95,DU$74&lt;=FD95),1,"")</f>
        <v/>
      </c>
      <c r="DV95" s="108" t="str">
        <f t="shared" ref="DV95:DV100" si="270">IF(AND(DV$74&gt;=FC95,DV$74&lt;=FD95),1,"")</f>
        <v/>
      </c>
      <c r="DW95" s="108" t="str">
        <f t="shared" ref="DW95:DW100" si="271">IF(AND(DW$74&gt;=FC95,DW$74&lt;=FD95),1,"")</f>
        <v/>
      </c>
      <c r="DX95" s="108" t="str">
        <f t="shared" ref="DX95:DX100" si="272">IF(AND(DX$74&gt;=FC95,DX$74&lt;=FD95),1,"")</f>
        <v/>
      </c>
      <c r="DY95" s="108" t="str">
        <f t="shared" ref="DY95:DY100" si="273">IF(AND(DY$74&gt;=FC95,DY$74&lt;=FD95),1,"")</f>
        <v/>
      </c>
      <c r="DZ95" s="108" t="str">
        <f t="shared" ref="DZ95:DZ100" si="274">IF(AND(DZ$74&gt;=FC95,DZ$74&lt;=FD95),1,"")</f>
        <v/>
      </c>
      <c r="EA95" s="108" t="str">
        <f t="shared" ref="EA95:EA100" si="275">IF(AND(EA$74&gt;=FC95,EA$74&lt;=FD95),1,"")</f>
        <v/>
      </c>
      <c r="EB95" s="108" t="str">
        <f t="shared" ref="EB95:EB100" si="276">IF(AND(EB$74&gt;=FC95,EB$74&lt;=FD95),1,"")</f>
        <v/>
      </c>
      <c r="EC95" s="108" t="str">
        <f t="shared" ref="EC95:EC100" si="277">IF(AND(EC$74&gt;=FC95,EC$74&lt;=FD95),1,"")</f>
        <v/>
      </c>
      <c r="ED95" s="108" t="str">
        <f t="shared" ref="ED95:ED100" si="278">IF(AND(ED$74&gt;=FC95,ED$74&lt;=FD95),1,"")</f>
        <v/>
      </c>
      <c r="EE95" s="108" t="str">
        <f t="shared" ref="EE95:EE100" si="279">IF(AND(EE$74&gt;=FC95,EE$74&lt;=FD95),1,"")</f>
        <v/>
      </c>
      <c r="EF95" s="108" t="str">
        <f t="shared" ref="EF95:EF100" si="280">IF(AND(EF$74&gt;=FC95,EF$74&lt;=FD95),1,"")</f>
        <v/>
      </c>
      <c r="EG95" s="108" t="str">
        <f t="shared" ref="EG95:EG100" si="281">IF(AND(EG$74&gt;=FC95,EG$74&lt;=FD95),1,"")</f>
        <v/>
      </c>
      <c r="EH95" s="108" t="str">
        <f t="shared" ref="EH95:EH100" si="282">IF(AND(EH$74&gt;=FC95,EH$74&lt;=FD95),1,"")</f>
        <v/>
      </c>
      <c r="EI95" s="108" t="str">
        <f t="shared" ref="EI95:EI100" si="283">IF(AND(EI$74&gt;=FC95,EI$74&lt;=FD95),1,"")</f>
        <v/>
      </c>
      <c r="EJ95" s="108" t="str">
        <f t="shared" ref="EJ95:EJ100" si="284">IF(AND(EJ$74&gt;=FC95,EJ$74&lt;=FD95),1,"")</f>
        <v/>
      </c>
      <c r="EK95" s="108" t="str">
        <f t="shared" ref="EK95:EK100" si="285">IF(AND(EK$74&gt;=FC95,EK$74&lt;=FD95),1,"")</f>
        <v/>
      </c>
      <c r="EL95" s="108" t="str">
        <f t="shared" ref="EL95:EL100" si="286">IF(AND(EL$74&gt;=FC95,EL$74&lt;=FD95),1,"")</f>
        <v/>
      </c>
      <c r="EM95" s="108" t="str">
        <f t="shared" ref="EM95:EM100" si="287">IF(AND(EM$74&gt;=FC95,EM$74&lt;=FD95),1,"")</f>
        <v/>
      </c>
      <c r="EN95" s="108" t="str">
        <f t="shared" ref="EN95:EN100" si="288">IF(AND(EN$74&gt;=FC95,EN$74&lt;=FD95),1,"")</f>
        <v/>
      </c>
      <c r="EO95" s="108" t="str">
        <f t="shared" ref="EO95:EO100" si="289">IF(AND(EO$74&gt;=FC95,EO$74&lt;=FD95),1,"")</f>
        <v/>
      </c>
      <c r="EP95" s="108" t="str">
        <f t="shared" ref="EP95:EP100" si="290">IF(AND(EP$74&gt;=FC95,EP$74&lt;=FD95),1,"")</f>
        <v/>
      </c>
      <c r="EQ95" s="108" t="str">
        <f t="shared" ref="EQ95:EQ100" si="291">IF(AND(EQ$74&gt;=FC95,EQ$74&lt;=FD95),1,"")</f>
        <v/>
      </c>
      <c r="ER95" s="108" t="str">
        <f t="shared" ref="ER95:ER100" si="292">IF(AND(ER$74&gt;=FC95,ER$74&lt;=FD95),1,"")</f>
        <v/>
      </c>
      <c r="ES95" s="108" t="str">
        <f t="shared" ref="ES95:ES100" si="293">IF(AND(ES$74&gt;=FC95,ES$74&lt;=FD95),1,"")</f>
        <v/>
      </c>
      <c r="ET95" s="108" t="str">
        <f t="shared" ref="ET95:ET100" si="294">IF(AND(ET$74&gt;=FC95,ET$74&lt;=FD95),1,"")</f>
        <v/>
      </c>
      <c r="EU95" s="108" t="str">
        <f t="shared" ref="EU95:EU100" si="295">IF(AND(EU$74&gt;=FC95,EU$74&lt;=FD95),1,"")</f>
        <v/>
      </c>
      <c r="EV95" s="108" t="str">
        <f t="shared" ref="EV95:EV100" si="296">IF(AND(EV$74&gt;=FC95,EV$74&lt;=FD95),1,"")</f>
        <v/>
      </c>
      <c r="EW95" s="108" t="str">
        <f t="shared" ref="EW95:EW100" si="297">IF(AND(EW$74&gt;=FC95,EW$74&lt;=FD95),1,"")</f>
        <v/>
      </c>
      <c r="EX95" s="108" t="str">
        <f t="shared" ref="EX95:EX100" si="298">IF(AND(EX$74&gt;=FC95,EX$74&lt;=FD95),1,"")</f>
        <v/>
      </c>
      <c r="EY95" s="108" t="str">
        <f t="shared" ref="EY95:EY100" si="299">IF(AND(EY$74&gt;=FC95,EY$74&lt;=FD95),1,"")</f>
        <v/>
      </c>
      <c r="EZ95" s="108" t="str">
        <f t="shared" ref="EZ95:EZ100" si="300">IF(AND(EZ$74&gt;=FC95,EZ$74&lt;=FD95),1,"")</f>
        <v/>
      </c>
      <c r="FA95" s="108" t="str">
        <f t="shared" ref="FA95:FA100" si="301">IF(AND(FA$74&gt;=FC95,FA$74&lt;=FD95),1,"")</f>
        <v/>
      </c>
      <c r="FB95" s="108" t="str">
        <f t="shared" ref="FB95:FB100" si="302">IF(AND(FB$74&gt;=FC95,FB$74&lt;=FD95),1,"")</f>
        <v/>
      </c>
      <c r="FC95">
        <f>'06_Presupuesto'!F359-'02_Rendimientos'!$B$79+1</f>
        <v>96</v>
      </c>
      <c r="FD95">
        <f>'06_Presupuesto'!G359-'02_Rendimientos'!$B$79+1</f>
        <v>111</v>
      </c>
      <c r="FE95" s="98">
        <f>'06_Presupuesto'!E359</f>
        <v>0.11658852973315943</v>
      </c>
    </row>
    <row r="96" spans="2:161" ht="22.05" customHeight="1">
      <c r="B96" s="109" t="str">
        <f>'03_CPM_Obra_Gruesa'!B162</f>
        <v>4.2</v>
      </c>
      <c r="C96" s="109" t="str">
        <f>'02_Rendimientos'!C23</f>
        <v>Cielos y elementos complementarios</v>
      </c>
      <c r="D96" s="109" t="str">
        <f>'02_Rendimientos'!E23</f>
        <v>m2</v>
      </c>
      <c r="E96" s="110">
        <f>'02_Rendimientos'!D23</f>
        <v>190</v>
      </c>
      <c r="F96" s="110">
        <f t="shared" si="152"/>
        <v>16652.49342105263</v>
      </c>
      <c r="G96" s="110">
        <f>'06_Presupuesto'!D360*(1+'02_Rendimientos'!B82)</f>
        <v>3163973.7499999995</v>
      </c>
      <c r="H96" s="109">
        <f>'02_Rendimientos'!K23</f>
        <v>12</v>
      </c>
      <c r="I96" s="111" t="str">
        <f t="shared" si="153"/>
        <v/>
      </c>
      <c r="J96" s="111" t="str">
        <f t="shared" si="154"/>
        <v/>
      </c>
      <c r="K96" s="111" t="str">
        <f t="shared" si="155"/>
        <v/>
      </c>
      <c r="L96" s="111" t="str">
        <f t="shared" si="156"/>
        <v/>
      </c>
      <c r="M96" s="111" t="str">
        <f t="shared" si="157"/>
        <v/>
      </c>
      <c r="N96" s="111" t="str">
        <f t="shared" si="158"/>
        <v/>
      </c>
      <c r="O96" s="111" t="str">
        <f t="shared" si="159"/>
        <v/>
      </c>
      <c r="P96" s="111" t="str">
        <f t="shared" si="160"/>
        <v/>
      </c>
      <c r="Q96" s="111" t="str">
        <f t="shared" si="161"/>
        <v/>
      </c>
      <c r="R96" s="111" t="str">
        <f t="shared" si="162"/>
        <v/>
      </c>
      <c r="S96" s="111" t="str">
        <f t="shared" si="163"/>
        <v/>
      </c>
      <c r="T96" s="111" t="str">
        <f t="shared" si="164"/>
        <v/>
      </c>
      <c r="U96" s="111" t="str">
        <f t="shared" si="165"/>
        <v/>
      </c>
      <c r="V96" s="111" t="str">
        <f t="shared" si="166"/>
        <v/>
      </c>
      <c r="W96" s="111" t="str">
        <f t="shared" si="167"/>
        <v/>
      </c>
      <c r="X96" s="111" t="str">
        <f t="shared" si="168"/>
        <v/>
      </c>
      <c r="Y96" s="111" t="str">
        <f t="shared" si="169"/>
        <v/>
      </c>
      <c r="Z96" s="111" t="str">
        <f t="shared" si="170"/>
        <v/>
      </c>
      <c r="AA96" s="111" t="str">
        <f t="shared" si="171"/>
        <v/>
      </c>
      <c r="AB96" s="111" t="str">
        <f t="shared" si="172"/>
        <v/>
      </c>
      <c r="AC96" s="111" t="str">
        <f t="shared" si="173"/>
        <v/>
      </c>
      <c r="AD96" s="111" t="str">
        <f t="shared" si="174"/>
        <v/>
      </c>
      <c r="AE96" s="111" t="str">
        <f t="shared" si="175"/>
        <v/>
      </c>
      <c r="AF96" s="111" t="str">
        <f t="shared" si="176"/>
        <v/>
      </c>
      <c r="AG96" s="111" t="str">
        <f t="shared" si="177"/>
        <v/>
      </c>
      <c r="AH96" s="111" t="str">
        <f t="shared" si="178"/>
        <v/>
      </c>
      <c r="AI96" s="111" t="str">
        <f t="shared" si="179"/>
        <v/>
      </c>
      <c r="AJ96" s="111" t="str">
        <f t="shared" si="180"/>
        <v/>
      </c>
      <c r="AK96" s="111" t="str">
        <f t="shared" si="181"/>
        <v/>
      </c>
      <c r="AL96" s="111" t="str">
        <f t="shared" si="182"/>
        <v/>
      </c>
      <c r="AM96" s="111" t="str">
        <f t="shared" si="183"/>
        <v/>
      </c>
      <c r="AN96" s="111" t="str">
        <f t="shared" si="184"/>
        <v/>
      </c>
      <c r="AO96" s="111" t="str">
        <f t="shared" si="185"/>
        <v/>
      </c>
      <c r="AP96" s="111" t="str">
        <f t="shared" si="186"/>
        <v/>
      </c>
      <c r="AQ96" s="111" t="str">
        <f t="shared" si="187"/>
        <v/>
      </c>
      <c r="AR96" s="111" t="str">
        <f t="shared" si="188"/>
        <v/>
      </c>
      <c r="AS96" s="111" t="str">
        <f t="shared" si="189"/>
        <v/>
      </c>
      <c r="AT96" s="111" t="str">
        <f t="shared" si="190"/>
        <v/>
      </c>
      <c r="AU96" s="111" t="str">
        <f t="shared" si="191"/>
        <v/>
      </c>
      <c r="AV96" s="111" t="str">
        <f t="shared" si="192"/>
        <v/>
      </c>
      <c r="AW96" s="111" t="str">
        <f t="shared" si="193"/>
        <v/>
      </c>
      <c r="AX96" s="111" t="str">
        <f t="shared" si="194"/>
        <v/>
      </c>
      <c r="AY96" s="111" t="str">
        <f t="shared" si="195"/>
        <v/>
      </c>
      <c r="AZ96" s="111" t="str">
        <f t="shared" si="196"/>
        <v/>
      </c>
      <c r="BA96" s="111" t="str">
        <f t="shared" si="197"/>
        <v/>
      </c>
      <c r="BB96" s="111" t="str">
        <f t="shared" si="198"/>
        <v/>
      </c>
      <c r="BC96" s="111" t="str">
        <f t="shared" si="199"/>
        <v/>
      </c>
      <c r="BD96" s="111" t="str">
        <f t="shared" si="200"/>
        <v/>
      </c>
      <c r="BE96" s="111" t="str">
        <f t="shared" si="201"/>
        <v/>
      </c>
      <c r="BF96" s="111" t="str">
        <f t="shared" si="202"/>
        <v/>
      </c>
      <c r="BG96" s="111" t="str">
        <f t="shared" si="203"/>
        <v/>
      </c>
      <c r="BH96" s="111" t="str">
        <f t="shared" si="204"/>
        <v/>
      </c>
      <c r="BI96" s="111" t="str">
        <f t="shared" si="205"/>
        <v/>
      </c>
      <c r="BJ96" s="111" t="str">
        <f t="shared" si="206"/>
        <v/>
      </c>
      <c r="BK96" s="111" t="str">
        <f t="shared" si="207"/>
        <v/>
      </c>
      <c r="BL96" s="111" t="str">
        <f t="shared" si="208"/>
        <v/>
      </c>
      <c r="BM96" s="111" t="str">
        <f t="shared" si="209"/>
        <v/>
      </c>
      <c r="BN96" s="111" t="str">
        <f t="shared" si="210"/>
        <v/>
      </c>
      <c r="BO96" s="111" t="str">
        <f t="shared" si="211"/>
        <v/>
      </c>
      <c r="BP96" s="111" t="str">
        <f t="shared" si="212"/>
        <v/>
      </c>
      <c r="BQ96" s="111" t="str">
        <f t="shared" si="213"/>
        <v/>
      </c>
      <c r="BR96" s="111" t="str">
        <f t="shared" si="214"/>
        <v/>
      </c>
      <c r="BS96" s="111" t="str">
        <f t="shared" si="215"/>
        <v/>
      </c>
      <c r="BT96" s="111" t="str">
        <f t="shared" si="216"/>
        <v/>
      </c>
      <c r="BU96" s="111" t="str">
        <f t="shared" si="217"/>
        <v/>
      </c>
      <c r="BV96" s="111" t="str">
        <f t="shared" si="218"/>
        <v/>
      </c>
      <c r="BW96" s="111" t="str">
        <f t="shared" si="219"/>
        <v/>
      </c>
      <c r="BX96" s="111" t="str">
        <f t="shared" si="220"/>
        <v/>
      </c>
      <c r="BY96" s="111" t="str">
        <f t="shared" si="221"/>
        <v/>
      </c>
      <c r="BZ96" s="111" t="str">
        <f t="shared" si="222"/>
        <v/>
      </c>
      <c r="CA96" s="111" t="str">
        <f t="shared" si="223"/>
        <v/>
      </c>
      <c r="CB96" s="111" t="str">
        <f t="shared" si="224"/>
        <v/>
      </c>
      <c r="CC96" s="111" t="str">
        <f t="shared" si="225"/>
        <v/>
      </c>
      <c r="CD96" s="111" t="str">
        <f t="shared" si="226"/>
        <v/>
      </c>
      <c r="CE96" s="111" t="str">
        <f t="shared" si="227"/>
        <v/>
      </c>
      <c r="CF96" s="111" t="str">
        <f t="shared" si="228"/>
        <v/>
      </c>
      <c r="CG96" s="111" t="str">
        <f t="shared" si="229"/>
        <v/>
      </c>
      <c r="CH96" s="111" t="str">
        <f t="shared" si="230"/>
        <v/>
      </c>
      <c r="CI96" s="111" t="str">
        <f t="shared" si="231"/>
        <v/>
      </c>
      <c r="CJ96" s="111" t="str">
        <f t="shared" si="232"/>
        <v/>
      </c>
      <c r="CK96" s="111" t="str">
        <f t="shared" si="233"/>
        <v/>
      </c>
      <c r="CL96" s="111" t="str">
        <f t="shared" si="234"/>
        <v/>
      </c>
      <c r="CM96" s="111" t="str">
        <f t="shared" si="235"/>
        <v/>
      </c>
      <c r="CN96" s="111" t="str">
        <f t="shared" si="236"/>
        <v/>
      </c>
      <c r="CO96" s="111" t="str">
        <f t="shared" si="237"/>
        <v/>
      </c>
      <c r="CP96" s="111" t="str">
        <f t="shared" si="238"/>
        <v/>
      </c>
      <c r="CQ96" s="111" t="str">
        <f t="shared" si="239"/>
        <v/>
      </c>
      <c r="CR96" s="111" t="str">
        <f t="shared" si="240"/>
        <v/>
      </c>
      <c r="CS96" s="111" t="str">
        <f t="shared" si="241"/>
        <v/>
      </c>
      <c r="CT96" s="111" t="str">
        <f t="shared" si="242"/>
        <v/>
      </c>
      <c r="CU96" s="111" t="str">
        <f t="shared" si="243"/>
        <v/>
      </c>
      <c r="CV96" s="111" t="str">
        <f t="shared" si="244"/>
        <v/>
      </c>
      <c r="CW96" s="111" t="str">
        <f t="shared" si="245"/>
        <v/>
      </c>
      <c r="CX96" s="111" t="str">
        <f t="shared" si="246"/>
        <v/>
      </c>
      <c r="CY96" s="111" t="str">
        <f t="shared" si="247"/>
        <v/>
      </c>
      <c r="CZ96" s="111" t="str">
        <f t="shared" si="248"/>
        <v/>
      </c>
      <c r="DA96" s="111" t="str">
        <f t="shared" si="249"/>
        <v/>
      </c>
      <c r="DB96" s="111" t="str">
        <f t="shared" si="250"/>
        <v/>
      </c>
      <c r="DC96" s="111" t="str">
        <f t="shared" si="251"/>
        <v/>
      </c>
      <c r="DD96" s="111" t="str">
        <f t="shared" si="252"/>
        <v/>
      </c>
      <c r="DE96" s="111" t="str">
        <f t="shared" si="253"/>
        <v/>
      </c>
      <c r="DF96" s="111" t="str">
        <f t="shared" si="254"/>
        <v/>
      </c>
      <c r="DG96" s="111" t="str">
        <f t="shared" si="255"/>
        <v/>
      </c>
      <c r="DH96" s="111" t="str">
        <f t="shared" si="256"/>
        <v/>
      </c>
      <c r="DI96" s="111" t="str">
        <f t="shared" si="257"/>
        <v/>
      </c>
      <c r="DJ96" s="111" t="str">
        <f t="shared" si="258"/>
        <v/>
      </c>
      <c r="DK96" s="111" t="str">
        <f t="shared" si="259"/>
        <v/>
      </c>
      <c r="DL96" s="111" t="str">
        <f t="shared" si="260"/>
        <v/>
      </c>
      <c r="DM96" s="111" t="str">
        <f t="shared" si="261"/>
        <v/>
      </c>
      <c r="DN96" s="111" t="str">
        <f t="shared" si="262"/>
        <v/>
      </c>
      <c r="DO96" s="111" t="str">
        <f t="shared" si="263"/>
        <v/>
      </c>
      <c r="DP96" s="111">
        <f t="shared" si="264"/>
        <v>1</v>
      </c>
      <c r="DQ96" s="111">
        <f t="shared" si="265"/>
        <v>1</v>
      </c>
      <c r="DR96" s="111">
        <f t="shared" si="266"/>
        <v>1</v>
      </c>
      <c r="DS96" s="111">
        <f t="shared" si="267"/>
        <v>1</v>
      </c>
      <c r="DT96" s="111">
        <f t="shared" si="268"/>
        <v>1</v>
      </c>
      <c r="DU96" s="111">
        <f t="shared" si="269"/>
        <v>1</v>
      </c>
      <c r="DV96" s="111">
        <f t="shared" si="270"/>
        <v>1</v>
      </c>
      <c r="DW96" s="111">
        <f t="shared" si="271"/>
        <v>1</v>
      </c>
      <c r="DX96" s="111">
        <f t="shared" si="272"/>
        <v>1</v>
      </c>
      <c r="DY96" s="111">
        <f t="shared" si="273"/>
        <v>1</v>
      </c>
      <c r="DZ96" s="111">
        <f t="shared" si="274"/>
        <v>1</v>
      </c>
      <c r="EA96" s="111">
        <f t="shared" si="275"/>
        <v>1</v>
      </c>
      <c r="EB96" s="111" t="str">
        <f t="shared" si="276"/>
        <v/>
      </c>
      <c r="EC96" s="111" t="str">
        <f t="shared" si="277"/>
        <v/>
      </c>
      <c r="ED96" s="111" t="str">
        <f t="shared" si="278"/>
        <v/>
      </c>
      <c r="EE96" s="111" t="str">
        <f t="shared" si="279"/>
        <v/>
      </c>
      <c r="EF96" s="111" t="str">
        <f t="shared" si="280"/>
        <v/>
      </c>
      <c r="EG96" s="111" t="str">
        <f t="shared" si="281"/>
        <v/>
      </c>
      <c r="EH96" s="111" t="str">
        <f t="shared" si="282"/>
        <v/>
      </c>
      <c r="EI96" s="111" t="str">
        <f t="shared" si="283"/>
        <v/>
      </c>
      <c r="EJ96" s="111" t="str">
        <f t="shared" si="284"/>
        <v/>
      </c>
      <c r="EK96" s="111" t="str">
        <f t="shared" si="285"/>
        <v/>
      </c>
      <c r="EL96" s="111" t="str">
        <f t="shared" si="286"/>
        <v/>
      </c>
      <c r="EM96" s="111" t="str">
        <f t="shared" si="287"/>
        <v/>
      </c>
      <c r="EN96" s="111" t="str">
        <f t="shared" si="288"/>
        <v/>
      </c>
      <c r="EO96" s="111" t="str">
        <f t="shared" si="289"/>
        <v/>
      </c>
      <c r="EP96" s="111" t="str">
        <f t="shared" si="290"/>
        <v/>
      </c>
      <c r="EQ96" s="111" t="str">
        <f t="shared" si="291"/>
        <v/>
      </c>
      <c r="ER96" s="111" t="str">
        <f t="shared" si="292"/>
        <v/>
      </c>
      <c r="ES96" s="111" t="str">
        <f t="shared" si="293"/>
        <v/>
      </c>
      <c r="ET96" s="111" t="str">
        <f t="shared" si="294"/>
        <v/>
      </c>
      <c r="EU96" s="111" t="str">
        <f t="shared" si="295"/>
        <v/>
      </c>
      <c r="EV96" s="111" t="str">
        <f t="shared" si="296"/>
        <v/>
      </c>
      <c r="EW96" s="111" t="str">
        <f t="shared" si="297"/>
        <v/>
      </c>
      <c r="EX96" s="111" t="str">
        <f t="shared" si="298"/>
        <v/>
      </c>
      <c r="EY96" s="111" t="str">
        <f t="shared" si="299"/>
        <v/>
      </c>
      <c r="EZ96" s="111" t="str">
        <f t="shared" si="300"/>
        <v/>
      </c>
      <c r="FA96" s="111" t="str">
        <f t="shared" si="301"/>
        <v/>
      </c>
      <c r="FB96" s="111" t="str">
        <f t="shared" si="302"/>
        <v/>
      </c>
      <c r="FC96">
        <f>'06_Presupuesto'!F360-'02_Rendimientos'!$B$79+1</f>
        <v>112</v>
      </c>
      <c r="FD96">
        <f>'06_Presupuesto'!G360-'02_Rendimientos'!$B$79+1</f>
        <v>123</v>
      </c>
      <c r="FE96" s="98">
        <f>'06_Presupuesto'!E360</f>
        <v>6.0277062991293311E-2</v>
      </c>
    </row>
    <row r="97" spans="2:161" ht="22.05" customHeight="1">
      <c r="B97" t="str">
        <f>'03_CPM_Obra_Gruesa'!B163</f>
        <v>4.3</v>
      </c>
      <c r="C97" t="str">
        <f>'02_Rendimientos'!C24</f>
        <v>Pavimentos</v>
      </c>
      <c r="D97" t="str">
        <f>'02_Rendimientos'!E24</f>
        <v>m2</v>
      </c>
      <c r="E97" s="90">
        <f>'02_Rendimientos'!D24</f>
        <v>210</v>
      </c>
      <c r="F97" s="90">
        <f t="shared" si="152"/>
        <v>27011.904761904767</v>
      </c>
      <c r="G97" s="90">
        <f>'06_Presupuesto'!D361*(1+'02_Rendimientos'!B82)</f>
        <v>5672500.0000000009</v>
      </c>
      <c r="H97">
        <f>'02_Rendimientos'!K24</f>
        <v>10</v>
      </c>
      <c r="I97" s="108" t="str">
        <f t="shared" si="153"/>
        <v/>
      </c>
      <c r="J97" s="108" t="str">
        <f t="shared" si="154"/>
        <v/>
      </c>
      <c r="K97" s="108" t="str">
        <f t="shared" si="155"/>
        <v/>
      </c>
      <c r="L97" s="108" t="str">
        <f t="shared" si="156"/>
        <v/>
      </c>
      <c r="M97" s="108" t="str">
        <f t="shared" si="157"/>
        <v/>
      </c>
      <c r="N97" s="108" t="str">
        <f t="shared" si="158"/>
        <v/>
      </c>
      <c r="O97" s="108" t="str">
        <f t="shared" si="159"/>
        <v/>
      </c>
      <c r="P97" s="108" t="str">
        <f t="shared" si="160"/>
        <v/>
      </c>
      <c r="Q97" s="108" t="str">
        <f t="shared" si="161"/>
        <v/>
      </c>
      <c r="R97" s="108" t="str">
        <f t="shared" si="162"/>
        <v/>
      </c>
      <c r="S97" s="108" t="str">
        <f t="shared" si="163"/>
        <v/>
      </c>
      <c r="T97" s="108" t="str">
        <f t="shared" si="164"/>
        <v/>
      </c>
      <c r="U97" s="108" t="str">
        <f t="shared" si="165"/>
        <v/>
      </c>
      <c r="V97" s="108" t="str">
        <f t="shared" si="166"/>
        <v/>
      </c>
      <c r="W97" s="108" t="str">
        <f t="shared" si="167"/>
        <v/>
      </c>
      <c r="X97" s="108" t="str">
        <f t="shared" si="168"/>
        <v/>
      </c>
      <c r="Y97" s="108" t="str">
        <f t="shared" si="169"/>
        <v/>
      </c>
      <c r="Z97" s="108" t="str">
        <f t="shared" si="170"/>
        <v/>
      </c>
      <c r="AA97" s="108" t="str">
        <f t="shared" si="171"/>
        <v/>
      </c>
      <c r="AB97" s="108" t="str">
        <f t="shared" si="172"/>
        <v/>
      </c>
      <c r="AC97" s="108" t="str">
        <f t="shared" si="173"/>
        <v/>
      </c>
      <c r="AD97" s="108" t="str">
        <f t="shared" si="174"/>
        <v/>
      </c>
      <c r="AE97" s="108" t="str">
        <f t="shared" si="175"/>
        <v/>
      </c>
      <c r="AF97" s="108" t="str">
        <f t="shared" si="176"/>
        <v/>
      </c>
      <c r="AG97" s="108" t="str">
        <f t="shared" si="177"/>
        <v/>
      </c>
      <c r="AH97" s="108" t="str">
        <f t="shared" si="178"/>
        <v/>
      </c>
      <c r="AI97" s="108" t="str">
        <f t="shared" si="179"/>
        <v/>
      </c>
      <c r="AJ97" s="108" t="str">
        <f t="shared" si="180"/>
        <v/>
      </c>
      <c r="AK97" s="108" t="str">
        <f t="shared" si="181"/>
        <v/>
      </c>
      <c r="AL97" s="108" t="str">
        <f t="shared" si="182"/>
        <v/>
      </c>
      <c r="AM97" s="108" t="str">
        <f t="shared" si="183"/>
        <v/>
      </c>
      <c r="AN97" s="108" t="str">
        <f t="shared" si="184"/>
        <v/>
      </c>
      <c r="AO97" s="108" t="str">
        <f t="shared" si="185"/>
        <v/>
      </c>
      <c r="AP97" s="108" t="str">
        <f t="shared" si="186"/>
        <v/>
      </c>
      <c r="AQ97" s="108" t="str">
        <f t="shared" si="187"/>
        <v/>
      </c>
      <c r="AR97" s="108" t="str">
        <f t="shared" si="188"/>
        <v/>
      </c>
      <c r="AS97" s="108" t="str">
        <f t="shared" si="189"/>
        <v/>
      </c>
      <c r="AT97" s="108" t="str">
        <f t="shared" si="190"/>
        <v/>
      </c>
      <c r="AU97" s="108" t="str">
        <f t="shared" si="191"/>
        <v/>
      </c>
      <c r="AV97" s="108" t="str">
        <f t="shared" si="192"/>
        <v/>
      </c>
      <c r="AW97" s="108" t="str">
        <f t="shared" si="193"/>
        <v/>
      </c>
      <c r="AX97" s="108" t="str">
        <f t="shared" si="194"/>
        <v/>
      </c>
      <c r="AY97" s="108" t="str">
        <f t="shared" si="195"/>
        <v/>
      </c>
      <c r="AZ97" s="108" t="str">
        <f t="shared" si="196"/>
        <v/>
      </c>
      <c r="BA97" s="108" t="str">
        <f t="shared" si="197"/>
        <v/>
      </c>
      <c r="BB97" s="108" t="str">
        <f t="shared" si="198"/>
        <v/>
      </c>
      <c r="BC97" s="108" t="str">
        <f t="shared" si="199"/>
        <v/>
      </c>
      <c r="BD97" s="108" t="str">
        <f t="shared" si="200"/>
        <v/>
      </c>
      <c r="BE97" s="108" t="str">
        <f t="shared" si="201"/>
        <v/>
      </c>
      <c r="BF97" s="108" t="str">
        <f t="shared" si="202"/>
        <v/>
      </c>
      <c r="BG97" s="108" t="str">
        <f t="shared" si="203"/>
        <v/>
      </c>
      <c r="BH97" s="108" t="str">
        <f t="shared" si="204"/>
        <v/>
      </c>
      <c r="BI97" s="108" t="str">
        <f t="shared" si="205"/>
        <v/>
      </c>
      <c r="BJ97" s="108" t="str">
        <f t="shared" si="206"/>
        <v/>
      </c>
      <c r="BK97" s="108" t="str">
        <f t="shared" si="207"/>
        <v/>
      </c>
      <c r="BL97" s="108" t="str">
        <f t="shared" si="208"/>
        <v/>
      </c>
      <c r="BM97" s="108" t="str">
        <f t="shared" si="209"/>
        <v/>
      </c>
      <c r="BN97" s="108" t="str">
        <f t="shared" si="210"/>
        <v/>
      </c>
      <c r="BO97" s="108" t="str">
        <f t="shared" si="211"/>
        <v/>
      </c>
      <c r="BP97" s="108" t="str">
        <f t="shared" si="212"/>
        <v/>
      </c>
      <c r="BQ97" s="108" t="str">
        <f t="shared" si="213"/>
        <v/>
      </c>
      <c r="BR97" s="108" t="str">
        <f t="shared" si="214"/>
        <v/>
      </c>
      <c r="BS97" s="108" t="str">
        <f t="shared" si="215"/>
        <v/>
      </c>
      <c r="BT97" s="108" t="str">
        <f t="shared" si="216"/>
        <v/>
      </c>
      <c r="BU97" s="108" t="str">
        <f t="shared" si="217"/>
        <v/>
      </c>
      <c r="BV97" s="108" t="str">
        <f t="shared" si="218"/>
        <v/>
      </c>
      <c r="BW97" s="108" t="str">
        <f t="shared" si="219"/>
        <v/>
      </c>
      <c r="BX97" s="108" t="str">
        <f t="shared" si="220"/>
        <v/>
      </c>
      <c r="BY97" s="108" t="str">
        <f t="shared" si="221"/>
        <v/>
      </c>
      <c r="BZ97" s="108" t="str">
        <f t="shared" si="222"/>
        <v/>
      </c>
      <c r="CA97" s="108" t="str">
        <f t="shared" si="223"/>
        <v/>
      </c>
      <c r="CB97" s="108" t="str">
        <f t="shared" si="224"/>
        <v/>
      </c>
      <c r="CC97" s="108" t="str">
        <f t="shared" si="225"/>
        <v/>
      </c>
      <c r="CD97" s="108" t="str">
        <f t="shared" si="226"/>
        <v/>
      </c>
      <c r="CE97" s="108" t="str">
        <f t="shared" si="227"/>
        <v/>
      </c>
      <c r="CF97" s="108" t="str">
        <f t="shared" si="228"/>
        <v/>
      </c>
      <c r="CG97" s="108" t="str">
        <f t="shared" si="229"/>
        <v/>
      </c>
      <c r="CH97" s="108" t="str">
        <f t="shared" si="230"/>
        <v/>
      </c>
      <c r="CI97" s="108" t="str">
        <f t="shared" si="231"/>
        <v/>
      </c>
      <c r="CJ97" s="108" t="str">
        <f t="shared" si="232"/>
        <v/>
      </c>
      <c r="CK97" s="108" t="str">
        <f t="shared" si="233"/>
        <v/>
      </c>
      <c r="CL97" s="108" t="str">
        <f t="shared" si="234"/>
        <v/>
      </c>
      <c r="CM97" s="108" t="str">
        <f t="shared" si="235"/>
        <v/>
      </c>
      <c r="CN97" s="108" t="str">
        <f t="shared" si="236"/>
        <v/>
      </c>
      <c r="CO97" s="108" t="str">
        <f t="shared" si="237"/>
        <v/>
      </c>
      <c r="CP97" s="108" t="str">
        <f t="shared" si="238"/>
        <v/>
      </c>
      <c r="CQ97" s="108" t="str">
        <f t="shared" si="239"/>
        <v/>
      </c>
      <c r="CR97" s="108" t="str">
        <f t="shared" si="240"/>
        <v/>
      </c>
      <c r="CS97" s="108" t="str">
        <f t="shared" si="241"/>
        <v/>
      </c>
      <c r="CT97" s="108" t="str">
        <f t="shared" si="242"/>
        <v/>
      </c>
      <c r="CU97" s="108" t="str">
        <f t="shared" si="243"/>
        <v/>
      </c>
      <c r="CV97" s="108" t="str">
        <f t="shared" si="244"/>
        <v/>
      </c>
      <c r="CW97" s="108" t="str">
        <f t="shared" si="245"/>
        <v/>
      </c>
      <c r="CX97" s="108" t="str">
        <f t="shared" si="246"/>
        <v/>
      </c>
      <c r="CY97" s="108" t="str">
        <f t="shared" si="247"/>
        <v/>
      </c>
      <c r="CZ97" s="108" t="str">
        <f t="shared" si="248"/>
        <v/>
      </c>
      <c r="DA97" s="108" t="str">
        <f t="shared" si="249"/>
        <v/>
      </c>
      <c r="DB97" s="108" t="str">
        <f t="shared" si="250"/>
        <v/>
      </c>
      <c r="DC97" s="108" t="str">
        <f t="shared" si="251"/>
        <v/>
      </c>
      <c r="DD97" s="108" t="str">
        <f t="shared" si="252"/>
        <v/>
      </c>
      <c r="DE97" s="108" t="str">
        <f t="shared" si="253"/>
        <v/>
      </c>
      <c r="DF97" s="108" t="str">
        <f t="shared" si="254"/>
        <v/>
      </c>
      <c r="DG97" s="108" t="str">
        <f t="shared" si="255"/>
        <v/>
      </c>
      <c r="DH97" s="108" t="str">
        <f t="shared" si="256"/>
        <v/>
      </c>
      <c r="DI97" s="108" t="str">
        <f t="shared" si="257"/>
        <v/>
      </c>
      <c r="DJ97" s="108" t="str">
        <f t="shared" si="258"/>
        <v/>
      </c>
      <c r="DK97" s="108" t="str">
        <f t="shared" si="259"/>
        <v/>
      </c>
      <c r="DL97" s="108" t="str">
        <f t="shared" si="260"/>
        <v/>
      </c>
      <c r="DM97" s="108" t="str">
        <f t="shared" si="261"/>
        <v/>
      </c>
      <c r="DN97" s="108" t="str">
        <f t="shared" si="262"/>
        <v/>
      </c>
      <c r="DO97" s="108" t="str">
        <f t="shared" si="263"/>
        <v/>
      </c>
      <c r="DP97" s="108">
        <f t="shared" si="264"/>
        <v>1</v>
      </c>
      <c r="DQ97" s="108">
        <f t="shared" si="265"/>
        <v>1</v>
      </c>
      <c r="DR97" s="108">
        <f t="shared" si="266"/>
        <v>1</v>
      </c>
      <c r="DS97" s="108">
        <f t="shared" si="267"/>
        <v>1</v>
      </c>
      <c r="DT97" s="108">
        <f t="shared" si="268"/>
        <v>1</v>
      </c>
      <c r="DU97" s="108">
        <f t="shared" si="269"/>
        <v>1</v>
      </c>
      <c r="DV97" s="108">
        <f t="shared" si="270"/>
        <v>1</v>
      </c>
      <c r="DW97" s="108">
        <f t="shared" si="271"/>
        <v>1</v>
      </c>
      <c r="DX97" s="108">
        <f t="shared" si="272"/>
        <v>1</v>
      </c>
      <c r="DY97" s="108">
        <f t="shared" si="273"/>
        <v>1</v>
      </c>
      <c r="DZ97" s="108" t="str">
        <f t="shared" si="274"/>
        <v/>
      </c>
      <c r="EA97" s="108" t="str">
        <f t="shared" si="275"/>
        <v/>
      </c>
      <c r="EB97" s="108" t="str">
        <f t="shared" si="276"/>
        <v/>
      </c>
      <c r="EC97" s="108" t="str">
        <f t="shared" si="277"/>
        <v/>
      </c>
      <c r="ED97" s="108" t="str">
        <f t="shared" si="278"/>
        <v/>
      </c>
      <c r="EE97" s="108" t="str">
        <f t="shared" si="279"/>
        <v/>
      </c>
      <c r="EF97" s="108" t="str">
        <f t="shared" si="280"/>
        <v/>
      </c>
      <c r="EG97" s="108" t="str">
        <f t="shared" si="281"/>
        <v/>
      </c>
      <c r="EH97" s="108" t="str">
        <f t="shared" si="282"/>
        <v/>
      </c>
      <c r="EI97" s="108" t="str">
        <f t="shared" si="283"/>
        <v/>
      </c>
      <c r="EJ97" s="108" t="str">
        <f t="shared" si="284"/>
        <v/>
      </c>
      <c r="EK97" s="108" t="str">
        <f t="shared" si="285"/>
        <v/>
      </c>
      <c r="EL97" s="108" t="str">
        <f t="shared" si="286"/>
        <v/>
      </c>
      <c r="EM97" s="108" t="str">
        <f t="shared" si="287"/>
        <v/>
      </c>
      <c r="EN97" s="108" t="str">
        <f t="shared" si="288"/>
        <v/>
      </c>
      <c r="EO97" s="108" t="str">
        <f t="shared" si="289"/>
        <v/>
      </c>
      <c r="EP97" s="108" t="str">
        <f t="shared" si="290"/>
        <v/>
      </c>
      <c r="EQ97" s="108" t="str">
        <f t="shared" si="291"/>
        <v/>
      </c>
      <c r="ER97" s="108" t="str">
        <f t="shared" si="292"/>
        <v/>
      </c>
      <c r="ES97" s="108" t="str">
        <f t="shared" si="293"/>
        <v/>
      </c>
      <c r="ET97" s="108" t="str">
        <f t="shared" si="294"/>
        <v/>
      </c>
      <c r="EU97" s="108" t="str">
        <f t="shared" si="295"/>
        <v/>
      </c>
      <c r="EV97" s="108" t="str">
        <f t="shared" si="296"/>
        <v/>
      </c>
      <c r="EW97" s="108" t="str">
        <f t="shared" si="297"/>
        <v/>
      </c>
      <c r="EX97" s="108" t="str">
        <f t="shared" si="298"/>
        <v/>
      </c>
      <c r="EY97" s="108" t="str">
        <f t="shared" si="299"/>
        <v/>
      </c>
      <c r="EZ97" s="108" t="str">
        <f t="shared" si="300"/>
        <v/>
      </c>
      <c r="FA97" s="108" t="str">
        <f t="shared" si="301"/>
        <v/>
      </c>
      <c r="FB97" s="108" t="str">
        <f t="shared" si="302"/>
        <v/>
      </c>
      <c r="FC97">
        <f>'06_Presupuesto'!F361-'02_Rendimientos'!$B$79+1</f>
        <v>112</v>
      </c>
      <c r="FD97">
        <f>'06_Presupuesto'!G361-'02_Rendimientos'!$B$79+1</f>
        <v>121</v>
      </c>
      <c r="FE97" s="98">
        <f>'06_Presupuesto'!E361</f>
        <v>6.6622016990376814E-2</v>
      </c>
    </row>
    <row r="98" spans="2:161" ht="22.05" customHeight="1">
      <c r="B98" s="109" t="str">
        <f>'03_CPM_Obra_Gruesa'!B164</f>
        <v>4.4</v>
      </c>
      <c r="C98" s="109" t="str">
        <f>'02_Rendimientos'!C25</f>
        <v>Pinturas interiores y exteriores</v>
      </c>
      <c r="D98" s="109" t="str">
        <f>'02_Rendimientos'!E25</f>
        <v>m2</v>
      </c>
      <c r="E98" s="110">
        <f>'02_Rendimientos'!D25</f>
        <v>720</v>
      </c>
      <c r="F98" s="110">
        <f t="shared" si="152"/>
        <v>4084.2013888888896</v>
      </c>
      <c r="G98" s="110">
        <f>'06_Presupuesto'!D362*(1+'02_Rendimientos'!B82)</f>
        <v>2940625.0000000005</v>
      </c>
      <c r="H98" s="109">
        <f>'02_Rendimientos'!K25</f>
        <v>20</v>
      </c>
      <c r="I98" s="111" t="str">
        <f t="shared" si="153"/>
        <v/>
      </c>
      <c r="J98" s="111" t="str">
        <f t="shared" si="154"/>
        <v/>
      </c>
      <c r="K98" s="111" t="str">
        <f t="shared" si="155"/>
        <v/>
      </c>
      <c r="L98" s="111" t="str">
        <f t="shared" si="156"/>
        <v/>
      </c>
      <c r="M98" s="111" t="str">
        <f t="shared" si="157"/>
        <v/>
      </c>
      <c r="N98" s="111" t="str">
        <f t="shared" si="158"/>
        <v/>
      </c>
      <c r="O98" s="111" t="str">
        <f t="shared" si="159"/>
        <v/>
      </c>
      <c r="P98" s="111" t="str">
        <f t="shared" si="160"/>
        <v/>
      </c>
      <c r="Q98" s="111" t="str">
        <f t="shared" si="161"/>
        <v/>
      </c>
      <c r="R98" s="111" t="str">
        <f t="shared" si="162"/>
        <v/>
      </c>
      <c r="S98" s="111" t="str">
        <f t="shared" si="163"/>
        <v/>
      </c>
      <c r="T98" s="111" t="str">
        <f t="shared" si="164"/>
        <v/>
      </c>
      <c r="U98" s="111" t="str">
        <f t="shared" si="165"/>
        <v/>
      </c>
      <c r="V98" s="111" t="str">
        <f t="shared" si="166"/>
        <v/>
      </c>
      <c r="W98" s="111" t="str">
        <f t="shared" si="167"/>
        <v/>
      </c>
      <c r="X98" s="111" t="str">
        <f t="shared" si="168"/>
        <v/>
      </c>
      <c r="Y98" s="111" t="str">
        <f t="shared" si="169"/>
        <v/>
      </c>
      <c r="Z98" s="111" t="str">
        <f t="shared" si="170"/>
        <v/>
      </c>
      <c r="AA98" s="111" t="str">
        <f t="shared" si="171"/>
        <v/>
      </c>
      <c r="AB98" s="111" t="str">
        <f t="shared" si="172"/>
        <v/>
      </c>
      <c r="AC98" s="111" t="str">
        <f t="shared" si="173"/>
        <v/>
      </c>
      <c r="AD98" s="111" t="str">
        <f t="shared" si="174"/>
        <v/>
      </c>
      <c r="AE98" s="111" t="str">
        <f t="shared" si="175"/>
        <v/>
      </c>
      <c r="AF98" s="111" t="str">
        <f t="shared" si="176"/>
        <v/>
      </c>
      <c r="AG98" s="111" t="str">
        <f t="shared" si="177"/>
        <v/>
      </c>
      <c r="AH98" s="111" t="str">
        <f t="shared" si="178"/>
        <v/>
      </c>
      <c r="AI98" s="111" t="str">
        <f t="shared" si="179"/>
        <v/>
      </c>
      <c r="AJ98" s="111" t="str">
        <f t="shared" si="180"/>
        <v/>
      </c>
      <c r="AK98" s="111" t="str">
        <f t="shared" si="181"/>
        <v/>
      </c>
      <c r="AL98" s="111" t="str">
        <f t="shared" si="182"/>
        <v/>
      </c>
      <c r="AM98" s="111" t="str">
        <f t="shared" si="183"/>
        <v/>
      </c>
      <c r="AN98" s="111" t="str">
        <f t="shared" si="184"/>
        <v/>
      </c>
      <c r="AO98" s="111" t="str">
        <f t="shared" si="185"/>
        <v/>
      </c>
      <c r="AP98" s="111" t="str">
        <f t="shared" si="186"/>
        <v/>
      </c>
      <c r="AQ98" s="111" t="str">
        <f t="shared" si="187"/>
        <v/>
      </c>
      <c r="AR98" s="111" t="str">
        <f t="shared" si="188"/>
        <v/>
      </c>
      <c r="AS98" s="111" t="str">
        <f t="shared" si="189"/>
        <v/>
      </c>
      <c r="AT98" s="111" t="str">
        <f t="shared" si="190"/>
        <v/>
      </c>
      <c r="AU98" s="111" t="str">
        <f t="shared" si="191"/>
        <v/>
      </c>
      <c r="AV98" s="111" t="str">
        <f t="shared" si="192"/>
        <v/>
      </c>
      <c r="AW98" s="111" t="str">
        <f t="shared" si="193"/>
        <v/>
      </c>
      <c r="AX98" s="111" t="str">
        <f t="shared" si="194"/>
        <v/>
      </c>
      <c r="AY98" s="111" t="str">
        <f t="shared" si="195"/>
        <v/>
      </c>
      <c r="AZ98" s="111" t="str">
        <f t="shared" si="196"/>
        <v/>
      </c>
      <c r="BA98" s="111" t="str">
        <f t="shared" si="197"/>
        <v/>
      </c>
      <c r="BB98" s="111" t="str">
        <f t="shared" si="198"/>
        <v/>
      </c>
      <c r="BC98" s="111" t="str">
        <f t="shared" si="199"/>
        <v/>
      </c>
      <c r="BD98" s="111" t="str">
        <f t="shared" si="200"/>
        <v/>
      </c>
      <c r="BE98" s="111" t="str">
        <f t="shared" si="201"/>
        <v/>
      </c>
      <c r="BF98" s="111" t="str">
        <f t="shared" si="202"/>
        <v/>
      </c>
      <c r="BG98" s="111" t="str">
        <f t="shared" si="203"/>
        <v/>
      </c>
      <c r="BH98" s="111" t="str">
        <f t="shared" si="204"/>
        <v/>
      </c>
      <c r="BI98" s="111" t="str">
        <f t="shared" si="205"/>
        <v/>
      </c>
      <c r="BJ98" s="111" t="str">
        <f t="shared" si="206"/>
        <v/>
      </c>
      <c r="BK98" s="111" t="str">
        <f t="shared" si="207"/>
        <v/>
      </c>
      <c r="BL98" s="111" t="str">
        <f t="shared" si="208"/>
        <v/>
      </c>
      <c r="BM98" s="111" t="str">
        <f t="shared" si="209"/>
        <v/>
      </c>
      <c r="BN98" s="111" t="str">
        <f t="shared" si="210"/>
        <v/>
      </c>
      <c r="BO98" s="111" t="str">
        <f t="shared" si="211"/>
        <v/>
      </c>
      <c r="BP98" s="111" t="str">
        <f t="shared" si="212"/>
        <v/>
      </c>
      <c r="BQ98" s="111" t="str">
        <f t="shared" si="213"/>
        <v/>
      </c>
      <c r="BR98" s="111" t="str">
        <f t="shared" si="214"/>
        <v/>
      </c>
      <c r="BS98" s="111" t="str">
        <f t="shared" si="215"/>
        <v/>
      </c>
      <c r="BT98" s="111" t="str">
        <f t="shared" si="216"/>
        <v/>
      </c>
      <c r="BU98" s="111" t="str">
        <f t="shared" si="217"/>
        <v/>
      </c>
      <c r="BV98" s="111" t="str">
        <f t="shared" si="218"/>
        <v/>
      </c>
      <c r="BW98" s="111" t="str">
        <f t="shared" si="219"/>
        <v/>
      </c>
      <c r="BX98" s="111" t="str">
        <f t="shared" si="220"/>
        <v/>
      </c>
      <c r="BY98" s="111" t="str">
        <f t="shared" si="221"/>
        <v/>
      </c>
      <c r="BZ98" s="111" t="str">
        <f t="shared" si="222"/>
        <v/>
      </c>
      <c r="CA98" s="111" t="str">
        <f t="shared" si="223"/>
        <v/>
      </c>
      <c r="CB98" s="111" t="str">
        <f t="shared" si="224"/>
        <v/>
      </c>
      <c r="CC98" s="111" t="str">
        <f t="shared" si="225"/>
        <v/>
      </c>
      <c r="CD98" s="111" t="str">
        <f t="shared" si="226"/>
        <v/>
      </c>
      <c r="CE98" s="111" t="str">
        <f t="shared" si="227"/>
        <v/>
      </c>
      <c r="CF98" s="111" t="str">
        <f t="shared" si="228"/>
        <v/>
      </c>
      <c r="CG98" s="111" t="str">
        <f t="shared" si="229"/>
        <v/>
      </c>
      <c r="CH98" s="111" t="str">
        <f t="shared" si="230"/>
        <v/>
      </c>
      <c r="CI98" s="111" t="str">
        <f t="shared" si="231"/>
        <v/>
      </c>
      <c r="CJ98" s="111" t="str">
        <f t="shared" si="232"/>
        <v/>
      </c>
      <c r="CK98" s="111" t="str">
        <f t="shared" si="233"/>
        <v/>
      </c>
      <c r="CL98" s="111" t="str">
        <f t="shared" si="234"/>
        <v/>
      </c>
      <c r="CM98" s="111" t="str">
        <f t="shared" si="235"/>
        <v/>
      </c>
      <c r="CN98" s="111" t="str">
        <f t="shared" si="236"/>
        <v/>
      </c>
      <c r="CO98" s="111" t="str">
        <f t="shared" si="237"/>
        <v/>
      </c>
      <c r="CP98" s="111" t="str">
        <f t="shared" si="238"/>
        <v/>
      </c>
      <c r="CQ98" s="111" t="str">
        <f t="shared" si="239"/>
        <v/>
      </c>
      <c r="CR98" s="111" t="str">
        <f t="shared" si="240"/>
        <v/>
      </c>
      <c r="CS98" s="111" t="str">
        <f t="shared" si="241"/>
        <v/>
      </c>
      <c r="CT98" s="111" t="str">
        <f t="shared" si="242"/>
        <v/>
      </c>
      <c r="CU98" s="111" t="str">
        <f t="shared" si="243"/>
        <v/>
      </c>
      <c r="CV98" s="111" t="str">
        <f t="shared" si="244"/>
        <v/>
      </c>
      <c r="CW98" s="111" t="str">
        <f t="shared" si="245"/>
        <v/>
      </c>
      <c r="CX98" s="111" t="str">
        <f t="shared" si="246"/>
        <v/>
      </c>
      <c r="CY98" s="111" t="str">
        <f t="shared" si="247"/>
        <v/>
      </c>
      <c r="CZ98" s="111" t="str">
        <f t="shared" si="248"/>
        <v/>
      </c>
      <c r="DA98" s="111" t="str">
        <f t="shared" si="249"/>
        <v/>
      </c>
      <c r="DB98" s="111" t="str">
        <f t="shared" si="250"/>
        <v/>
      </c>
      <c r="DC98" s="111" t="str">
        <f t="shared" si="251"/>
        <v/>
      </c>
      <c r="DD98" s="111" t="str">
        <f t="shared" si="252"/>
        <v/>
      </c>
      <c r="DE98" s="111" t="str">
        <f t="shared" si="253"/>
        <v/>
      </c>
      <c r="DF98" s="111" t="str">
        <f t="shared" si="254"/>
        <v/>
      </c>
      <c r="DG98" s="111" t="str">
        <f t="shared" si="255"/>
        <v/>
      </c>
      <c r="DH98" s="111" t="str">
        <f t="shared" si="256"/>
        <v/>
      </c>
      <c r="DI98" s="111" t="str">
        <f t="shared" si="257"/>
        <v/>
      </c>
      <c r="DJ98" s="111" t="str">
        <f t="shared" si="258"/>
        <v/>
      </c>
      <c r="DK98" s="111" t="str">
        <f t="shared" si="259"/>
        <v/>
      </c>
      <c r="DL98" s="111" t="str">
        <f t="shared" si="260"/>
        <v/>
      </c>
      <c r="DM98" s="111" t="str">
        <f t="shared" si="261"/>
        <v/>
      </c>
      <c r="DN98" s="111" t="str">
        <f t="shared" si="262"/>
        <v/>
      </c>
      <c r="DO98" s="111" t="str">
        <f t="shared" si="263"/>
        <v/>
      </c>
      <c r="DP98" s="111" t="str">
        <f t="shared" si="264"/>
        <v/>
      </c>
      <c r="DQ98" s="111" t="str">
        <f t="shared" si="265"/>
        <v/>
      </c>
      <c r="DR98" s="111" t="str">
        <f t="shared" si="266"/>
        <v/>
      </c>
      <c r="DS98" s="111" t="str">
        <f t="shared" si="267"/>
        <v/>
      </c>
      <c r="DT98" s="111" t="str">
        <f t="shared" si="268"/>
        <v/>
      </c>
      <c r="DU98" s="111" t="str">
        <f t="shared" si="269"/>
        <v/>
      </c>
      <c r="DV98" s="111" t="str">
        <f t="shared" si="270"/>
        <v/>
      </c>
      <c r="DW98" s="111" t="str">
        <f t="shared" si="271"/>
        <v/>
      </c>
      <c r="DX98" s="111" t="str">
        <f t="shared" si="272"/>
        <v/>
      </c>
      <c r="DY98" s="111" t="str">
        <f t="shared" si="273"/>
        <v/>
      </c>
      <c r="DZ98" s="111" t="str">
        <f t="shared" si="274"/>
        <v/>
      </c>
      <c r="EA98" s="111" t="str">
        <f t="shared" si="275"/>
        <v/>
      </c>
      <c r="EB98" s="111">
        <f t="shared" si="276"/>
        <v>1</v>
      </c>
      <c r="EC98" s="111">
        <f t="shared" si="277"/>
        <v>1</v>
      </c>
      <c r="ED98" s="111">
        <f t="shared" si="278"/>
        <v>1</v>
      </c>
      <c r="EE98" s="111">
        <f t="shared" si="279"/>
        <v>1</v>
      </c>
      <c r="EF98" s="111">
        <f t="shared" si="280"/>
        <v>1</v>
      </c>
      <c r="EG98" s="111">
        <f t="shared" si="281"/>
        <v>1</v>
      </c>
      <c r="EH98" s="111">
        <f t="shared" si="282"/>
        <v>1</v>
      </c>
      <c r="EI98" s="111">
        <f t="shared" si="283"/>
        <v>1</v>
      </c>
      <c r="EJ98" s="111">
        <f t="shared" si="284"/>
        <v>1</v>
      </c>
      <c r="EK98" s="111">
        <f t="shared" si="285"/>
        <v>1</v>
      </c>
      <c r="EL98" s="111">
        <f t="shared" si="286"/>
        <v>1</v>
      </c>
      <c r="EM98" s="111">
        <f t="shared" si="287"/>
        <v>1</v>
      </c>
      <c r="EN98" s="111">
        <f t="shared" si="288"/>
        <v>1</v>
      </c>
      <c r="EO98" s="111">
        <f t="shared" si="289"/>
        <v>1</v>
      </c>
      <c r="EP98" s="111">
        <f t="shared" si="290"/>
        <v>1</v>
      </c>
      <c r="EQ98" s="111">
        <f t="shared" si="291"/>
        <v>1</v>
      </c>
      <c r="ER98" s="111">
        <f t="shared" si="292"/>
        <v>1</v>
      </c>
      <c r="ES98" s="111">
        <f t="shared" si="293"/>
        <v>1</v>
      </c>
      <c r="ET98" s="111">
        <f t="shared" si="294"/>
        <v>1</v>
      </c>
      <c r="EU98" s="111">
        <f t="shared" si="295"/>
        <v>1</v>
      </c>
      <c r="EV98" s="111" t="str">
        <f t="shared" si="296"/>
        <v/>
      </c>
      <c r="EW98" s="111" t="str">
        <f t="shared" si="297"/>
        <v/>
      </c>
      <c r="EX98" s="111" t="str">
        <f t="shared" si="298"/>
        <v/>
      </c>
      <c r="EY98" s="111" t="str">
        <f t="shared" si="299"/>
        <v/>
      </c>
      <c r="EZ98" s="111" t="str">
        <f t="shared" si="300"/>
        <v/>
      </c>
      <c r="FA98" s="111" t="str">
        <f t="shared" si="301"/>
        <v/>
      </c>
      <c r="FB98" s="111" t="str">
        <f t="shared" si="302"/>
        <v/>
      </c>
      <c r="FC98">
        <f>'06_Presupuesto'!F362-'02_Rendimientos'!$B$79+1</f>
        <v>124</v>
      </c>
      <c r="FD98">
        <f>'06_Presupuesto'!G362-'02_Rendimientos'!$B$79+1</f>
        <v>143</v>
      </c>
      <c r="FE98" s="98">
        <f>'06_Presupuesto'!E362</f>
        <v>8.8829355987169095E-2</v>
      </c>
    </row>
    <row r="99" spans="2:161" ht="22.05" customHeight="1">
      <c r="B99" t="str">
        <f>'03_CPM_Obra_Gruesa'!B165</f>
        <v>4.5</v>
      </c>
      <c r="C99" t="str">
        <f>'02_Rendimientos'!C26</f>
        <v>Puertas, ventanas y quincallería</v>
      </c>
      <c r="D99" t="str">
        <f>'02_Rendimientos'!E26</f>
        <v>un</v>
      </c>
      <c r="E99" s="90">
        <f>'02_Rendimientos'!D26</f>
        <v>18</v>
      </c>
      <c r="F99" s="90">
        <f t="shared" si="152"/>
        <v>1095645.8333333333</v>
      </c>
      <c r="G99" s="90">
        <f>'06_Presupuesto'!D363*(1+'02_Rendimientos'!B82)</f>
        <v>19721625</v>
      </c>
      <c r="H99">
        <f>'02_Rendimientos'!K26</f>
        <v>16</v>
      </c>
      <c r="I99" s="108" t="str">
        <f t="shared" si="153"/>
        <v/>
      </c>
      <c r="J99" s="108" t="str">
        <f t="shared" si="154"/>
        <v/>
      </c>
      <c r="K99" s="108" t="str">
        <f t="shared" si="155"/>
        <v/>
      </c>
      <c r="L99" s="108" t="str">
        <f t="shared" si="156"/>
        <v/>
      </c>
      <c r="M99" s="108" t="str">
        <f t="shared" si="157"/>
        <v/>
      </c>
      <c r="N99" s="108" t="str">
        <f t="shared" si="158"/>
        <v/>
      </c>
      <c r="O99" s="108" t="str">
        <f t="shared" si="159"/>
        <v/>
      </c>
      <c r="P99" s="108" t="str">
        <f t="shared" si="160"/>
        <v/>
      </c>
      <c r="Q99" s="108" t="str">
        <f t="shared" si="161"/>
        <v/>
      </c>
      <c r="R99" s="108" t="str">
        <f t="shared" si="162"/>
        <v/>
      </c>
      <c r="S99" s="108" t="str">
        <f t="shared" si="163"/>
        <v/>
      </c>
      <c r="T99" s="108" t="str">
        <f t="shared" si="164"/>
        <v/>
      </c>
      <c r="U99" s="108" t="str">
        <f t="shared" si="165"/>
        <v/>
      </c>
      <c r="V99" s="108" t="str">
        <f t="shared" si="166"/>
        <v/>
      </c>
      <c r="W99" s="108" t="str">
        <f t="shared" si="167"/>
        <v/>
      </c>
      <c r="X99" s="108" t="str">
        <f t="shared" si="168"/>
        <v/>
      </c>
      <c r="Y99" s="108" t="str">
        <f t="shared" si="169"/>
        <v/>
      </c>
      <c r="Z99" s="108" t="str">
        <f t="shared" si="170"/>
        <v/>
      </c>
      <c r="AA99" s="108" t="str">
        <f t="shared" si="171"/>
        <v/>
      </c>
      <c r="AB99" s="108" t="str">
        <f t="shared" si="172"/>
        <v/>
      </c>
      <c r="AC99" s="108" t="str">
        <f t="shared" si="173"/>
        <v/>
      </c>
      <c r="AD99" s="108" t="str">
        <f t="shared" si="174"/>
        <v/>
      </c>
      <c r="AE99" s="108" t="str">
        <f t="shared" si="175"/>
        <v/>
      </c>
      <c r="AF99" s="108" t="str">
        <f t="shared" si="176"/>
        <v/>
      </c>
      <c r="AG99" s="108" t="str">
        <f t="shared" si="177"/>
        <v/>
      </c>
      <c r="AH99" s="108" t="str">
        <f t="shared" si="178"/>
        <v/>
      </c>
      <c r="AI99" s="108" t="str">
        <f t="shared" si="179"/>
        <v/>
      </c>
      <c r="AJ99" s="108" t="str">
        <f t="shared" si="180"/>
        <v/>
      </c>
      <c r="AK99" s="108" t="str">
        <f t="shared" si="181"/>
        <v/>
      </c>
      <c r="AL99" s="108" t="str">
        <f t="shared" si="182"/>
        <v/>
      </c>
      <c r="AM99" s="108" t="str">
        <f t="shared" si="183"/>
        <v/>
      </c>
      <c r="AN99" s="108" t="str">
        <f t="shared" si="184"/>
        <v/>
      </c>
      <c r="AO99" s="108" t="str">
        <f t="shared" si="185"/>
        <v/>
      </c>
      <c r="AP99" s="108" t="str">
        <f t="shared" si="186"/>
        <v/>
      </c>
      <c r="AQ99" s="108" t="str">
        <f t="shared" si="187"/>
        <v/>
      </c>
      <c r="AR99" s="108" t="str">
        <f t="shared" si="188"/>
        <v/>
      </c>
      <c r="AS99" s="108" t="str">
        <f t="shared" si="189"/>
        <v/>
      </c>
      <c r="AT99" s="108" t="str">
        <f t="shared" si="190"/>
        <v/>
      </c>
      <c r="AU99" s="108" t="str">
        <f t="shared" si="191"/>
        <v/>
      </c>
      <c r="AV99" s="108" t="str">
        <f t="shared" si="192"/>
        <v/>
      </c>
      <c r="AW99" s="108" t="str">
        <f t="shared" si="193"/>
        <v/>
      </c>
      <c r="AX99" s="108" t="str">
        <f t="shared" si="194"/>
        <v/>
      </c>
      <c r="AY99" s="108" t="str">
        <f t="shared" si="195"/>
        <v/>
      </c>
      <c r="AZ99" s="108" t="str">
        <f t="shared" si="196"/>
        <v/>
      </c>
      <c r="BA99" s="108" t="str">
        <f t="shared" si="197"/>
        <v/>
      </c>
      <c r="BB99" s="108" t="str">
        <f t="shared" si="198"/>
        <v/>
      </c>
      <c r="BC99" s="108" t="str">
        <f t="shared" si="199"/>
        <v/>
      </c>
      <c r="BD99" s="108" t="str">
        <f t="shared" si="200"/>
        <v/>
      </c>
      <c r="BE99" s="108" t="str">
        <f t="shared" si="201"/>
        <v/>
      </c>
      <c r="BF99" s="108" t="str">
        <f t="shared" si="202"/>
        <v/>
      </c>
      <c r="BG99" s="108" t="str">
        <f t="shared" si="203"/>
        <v/>
      </c>
      <c r="BH99" s="108" t="str">
        <f t="shared" si="204"/>
        <v/>
      </c>
      <c r="BI99" s="108" t="str">
        <f t="shared" si="205"/>
        <v/>
      </c>
      <c r="BJ99" s="108" t="str">
        <f t="shared" si="206"/>
        <v/>
      </c>
      <c r="BK99" s="108" t="str">
        <f t="shared" si="207"/>
        <v/>
      </c>
      <c r="BL99" s="108" t="str">
        <f t="shared" si="208"/>
        <v/>
      </c>
      <c r="BM99" s="108" t="str">
        <f t="shared" si="209"/>
        <v/>
      </c>
      <c r="BN99" s="108" t="str">
        <f t="shared" si="210"/>
        <v/>
      </c>
      <c r="BO99" s="108" t="str">
        <f t="shared" si="211"/>
        <v/>
      </c>
      <c r="BP99" s="108" t="str">
        <f t="shared" si="212"/>
        <v/>
      </c>
      <c r="BQ99" s="108" t="str">
        <f t="shared" si="213"/>
        <v/>
      </c>
      <c r="BR99" s="108" t="str">
        <f t="shared" si="214"/>
        <v/>
      </c>
      <c r="BS99" s="108" t="str">
        <f t="shared" si="215"/>
        <v/>
      </c>
      <c r="BT99" s="108" t="str">
        <f t="shared" si="216"/>
        <v/>
      </c>
      <c r="BU99" s="108" t="str">
        <f t="shared" si="217"/>
        <v/>
      </c>
      <c r="BV99" s="108" t="str">
        <f t="shared" si="218"/>
        <v/>
      </c>
      <c r="BW99" s="108" t="str">
        <f t="shared" si="219"/>
        <v/>
      </c>
      <c r="BX99" s="108" t="str">
        <f t="shared" si="220"/>
        <v/>
      </c>
      <c r="BY99" s="108" t="str">
        <f t="shared" si="221"/>
        <v/>
      </c>
      <c r="BZ99" s="108" t="str">
        <f t="shared" si="222"/>
        <v/>
      </c>
      <c r="CA99" s="108" t="str">
        <f t="shared" si="223"/>
        <v/>
      </c>
      <c r="CB99" s="108" t="str">
        <f t="shared" si="224"/>
        <v/>
      </c>
      <c r="CC99" s="108" t="str">
        <f t="shared" si="225"/>
        <v/>
      </c>
      <c r="CD99" s="108" t="str">
        <f t="shared" si="226"/>
        <v/>
      </c>
      <c r="CE99" s="108" t="str">
        <f t="shared" si="227"/>
        <v/>
      </c>
      <c r="CF99" s="108" t="str">
        <f t="shared" si="228"/>
        <v/>
      </c>
      <c r="CG99" s="108" t="str">
        <f t="shared" si="229"/>
        <v/>
      </c>
      <c r="CH99" s="108" t="str">
        <f t="shared" si="230"/>
        <v/>
      </c>
      <c r="CI99" s="108" t="str">
        <f t="shared" si="231"/>
        <v/>
      </c>
      <c r="CJ99" s="108" t="str">
        <f t="shared" si="232"/>
        <v/>
      </c>
      <c r="CK99" s="108" t="str">
        <f t="shared" si="233"/>
        <v/>
      </c>
      <c r="CL99" s="108">
        <f t="shared" si="234"/>
        <v>1</v>
      </c>
      <c r="CM99" s="108">
        <f t="shared" si="235"/>
        <v>1</v>
      </c>
      <c r="CN99" s="108">
        <f t="shared" si="236"/>
        <v>1</v>
      </c>
      <c r="CO99" s="108">
        <f t="shared" si="237"/>
        <v>1</v>
      </c>
      <c r="CP99" s="108">
        <f t="shared" si="238"/>
        <v>1</v>
      </c>
      <c r="CQ99" s="108">
        <f t="shared" si="239"/>
        <v>1</v>
      </c>
      <c r="CR99" s="108">
        <f t="shared" si="240"/>
        <v>1</v>
      </c>
      <c r="CS99" s="108">
        <f t="shared" si="241"/>
        <v>1</v>
      </c>
      <c r="CT99" s="108">
        <f t="shared" si="242"/>
        <v>1</v>
      </c>
      <c r="CU99" s="108">
        <f t="shared" si="243"/>
        <v>1</v>
      </c>
      <c r="CV99" s="108">
        <f t="shared" si="244"/>
        <v>1</v>
      </c>
      <c r="CW99" s="108">
        <f t="shared" si="245"/>
        <v>1</v>
      </c>
      <c r="CX99" s="108">
        <f t="shared" si="246"/>
        <v>1</v>
      </c>
      <c r="CY99" s="108">
        <f t="shared" si="247"/>
        <v>1</v>
      </c>
      <c r="CZ99" s="108">
        <f t="shared" si="248"/>
        <v>1</v>
      </c>
      <c r="DA99" s="108">
        <f t="shared" si="249"/>
        <v>1</v>
      </c>
      <c r="DB99" s="108" t="str">
        <f t="shared" si="250"/>
        <v/>
      </c>
      <c r="DC99" s="108" t="str">
        <f t="shared" si="251"/>
        <v/>
      </c>
      <c r="DD99" s="108" t="str">
        <f t="shared" si="252"/>
        <v/>
      </c>
      <c r="DE99" s="108" t="str">
        <f t="shared" si="253"/>
        <v/>
      </c>
      <c r="DF99" s="108" t="str">
        <f t="shared" si="254"/>
        <v/>
      </c>
      <c r="DG99" s="108" t="str">
        <f t="shared" si="255"/>
        <v/>
      </c>
      <c r="DH99" s="108" t="str">
        <f t="shared" si="256"/>
        <v/>
      </c>
      <c r="DI99" s="108" t="str">
        <f t="shared" si="257"/>
        <v/>
      </c>
      <c r="DJ99" s="108" t="str">
        <f t="shared" si="258"/>
        <v/>
      </c>
      <c r="DK99" s="108" t="str">
        <f t="shared" si="259"/>
        <v/>
      </c>
      <c r="DL99" s="108" t="str">
        <f t="shared" si="260"/>
        <v/>
      </c>
      <c r="DM99" s="108" t="str">
        <f t="shared" si="261"/>
        <v/>
      </c>
      <c r="DN99" s="108" t="str">
        <f t="shared" si="262"/>
        <v/>
      </c>
      <c r="DO99" s="108" t="str">
        <f t="shared" si="263"/>
        <v/>
      </c>
      <c r="DP99" s="108" t="str">
        <f t="shared" si="264"/>
        <v/>
      </c>
      <c r="DQ99" s="108" t="str">
        <f t="shared" si="265"/>
        <v/>
      </c>
      <c r="DR99" s="108" t="str">
        <f t="shared" si="266"/>
        <v/>
      </c>
      <c r="DS99" s="108" t="str">
        <f t="shared" si="267"/>
        <v/>
      </c>
      <c r="DT99" s="108" t="str">
        <f t="shared" si="268"/>
        <v/>
      </c>
      <c r="DU99" s="108" t="str">
        <f t="shared" si="269"/>
        <v/>
      </c>
      <c r="DV99" s="108" t="str">
        <f t="shared" si="270"/>
        <v/>
      </c>
      <c r="DW99" s="108" t="str">
        <f t="shared" si="271"/>
        <v/>
      </c>
      <c r="DX99" s="108" t="str">
        <f t="shared" si="272"/>
        <v/>
      </c>
      <c r="DY99" s="108" t="str">
        <f t="shared" si="273"/>
        <v/>
      </c>
      <c r="DZ99" s="108" t="str">
        <f t="shared" si="274"/>
        <v/>
      </c>
      <c r="EA99" s="108" t="str">
        <f t="shared" si="275"/>
        <v/>
      </c>
      <c r="EB99" s="108" t="str">
        <f t="shared" si="276"/>
        <v/>
      </c>
      <c r="EC99" s="108" t="str">
        <f t="shared" si="277"/>
        <v/>
      </c>
      <c r="ED99" s="108" t="str">
        <f t="shared" si="278"/>
        <v/>
      </c>
      <c r="EE99" s="108" t="str">
        <f t="shared" si="279"/>
        <v/>
      </c>
      <c r="EF99" s="108" t="str">
        <f t="shared" si="280"/>
        <v/>
      </c>
      <c r="EG99" s="108" t="str">
        <f t="shared" si="281"/>
        <v/>
      </c>
      <c r="EH99" s="108" t="str">
        <f t="shared" si="282"/>
        <v/>
      </c>
      <c r="EI99" s="108" t="str">
        <f t="shared" si="283"/>
        <v/>
      </c>
      <c r="EJ99" s="108" t="str">
        <f t="shared" si="284"/>
        <v/>
      </c>
      <c r="EK99" s="108" t="str">
        <f t="shared" si="285"/>
        <v/>
      </c>
      <c r="EL99" s="108" t="str">
        <f t="shared" si="286"/>
        <v/>
      </c>
      <c r="EM99" s="108" t="str">
        <f t="shared" si="287"/>
        <v/>
      </c>
      <c r="EN99" s="108" t="str">
        <f t="shared" si="288"/>
        <v/>
      </c>
      <c r="EO99" s="108" t="str">
        <f t="shared" si="289"/>
        <v/>
      </c>
      <c r="EP99" s="108" t="str">
        <f t="shared" si="290"/>
        <v/>
      </c>
      <c r="EQ99" s="108" t="str">
        <f t="shared" si="291"/>
        <v/>
      </c>
      <c r="ER99" s="108" t="str">
        <f t="shared" si="292"/>
        <v/>
      </c>
      <c r="ES99" s="108" t="str">
        <f t="shared" si="293"/>
        <v/>
      </c>
      <c r="ET99" s="108" t="str">
        <f t="shared" si="294"/>
        <v/>
      </c>
      <c r="EU99" s="108" t="str">
        <f t="shared" si="295"/>
        <v/>
      </c>
      <c r="EV99" s="108" t="str">
        <f t="shared" si="296"/>
        <v/>
      </c>
      <c r="EW99" s="108" t="str">
        <f t="shared" si="297"/>
        <v/>
      </c>
      <c r="EX99" s="108" t="str">
        <f t="shared" si="298"/>
        <v/>
      </c>
      <c r="EY99" s="108" t="str">
        <f t="shared" si="299"/>
        <v/>
      </c>
      <c r="EZ99" s="108" t="str">
        <f t="shared" si="300"/>
        <v/>
      </c>
      <c r="FA99" s="108" t="str">
        <f t="shared" si="301"/>
        <v/>
      </c>
      <c r="FB99" s="108" t="str">
        <f t="shared" si="302"/>
        <v/>
      </c>
      <c r="FC99">
        <f>'06_Presupuesto'!F363-'02_Rendimientos'!$B$79+1</f>
        <v>82</v>
      </c>
      <c r="FD99">
        <f>'06_Presupuesto'!G363-'02_Rendimientos'!$B$79+1</f>
        <v>97</v>
      </c>
      <c r="FE99" s="98">
        <f>'06_Presupuesto'!E363</f>
        <v>6.6622016990376814E-2</v>
      </c>
    </row>
    <row r="100" spans="2:161" ht="22.05" customHeight="1">
      <c r="B100" s="109" t="str">
        <f>'03_CPM_Obra_Gruesa'!B166</f>
        <v>4.6</v>
      </c>
      <c r="C100" s="109" t="str">
        <f>'02_Rendimientos'!C27</f>
        <v>Limpieza, remates y entrega</v>
      </c>
      <c r="D100" s="109" t="str">
        <f>'02_Rendimientos'!E27</f>
        <v>lote</v>
      </c>
      <c r="E100" s="110">
        <f>'02_Rendimientos'!D27</f>
        <v>1</v>
      </c>
      <c r="F100" s="110">
        <f t="shared" si="152"/>
        <v>2079647.5</v>
      </c>
      <c r="G100" s="110">
        <f>'06_Presupuesto'!D364*(1+'02_Rendimientos'!B82)</f>
        <v>2079647.5</v>
      </c>
      <c r="H100" s="109">
        <f>'02_Rendimientos'!K27</f>
        <v>7</v>
      </c>
      <c r="I100" s="111" t="str">
        <f t="shared" si="153"/>
        <v/>
      </c>
      <c r="J100" s="111" t="str">
        <f t="shared" si="154"/>
        <v/>
      </c>
      <c r="K100" s="111" t="str">
        <f t="shared" si="155"/>
        <v/>
      </c>
      <c r="L100" s="111" t="str">
        <f t="shared" si="156"/>
        <v/>
      </c>
      <c r="M100" s="111" t="str">
        <f t="shared" si="157"/>
        <v/>
      </c>
      <c r="N100" s="111" t="str">
        <f t="shared" si="158"/>
        <v/>
      </c>
      <c r="O100" s="111" t="str">
        <f t="shared" si="159"/>
        <v/>
      </c>
      <c r="P100" s="111" t="str">
        <f t="shared" si="160"/>
        <v/>
      </c>
      <c r="Q100" s="111" t="str">
        <f t="shared" si="161"/>
        <v/>
      </c>
      <c r="R100" s="111" t="str">
        <f t="shared" si="162"/>
        <v/>
      </c>
      <c r="S100" s="111" t="str">
        <f t="shared" si="163"/>
        <v/>
      </c>
      <c r="T100" s="111" t="str">
        <f t="shared" si="164"/>
        <v/>
      </c>
      <c r="U100" s="111" t="str">
        <f t="shared" si="165"/>
        <v/>
      </c>
      <c r="V100" s="111" t="str">
        <f t="shared" si="166"/>
        <v/>
      </c>
      <c r="W100" s="111" t="str">
        <f t="shared" si="167"/>
        <v/>
      </c>
      <c r="X100" s="111" t="str">
        <f t="shared" si="168"/>
        <v/>
      </c>
      <c r="Y100" s="111" t="str">
        <f t="shared" si="169"/>
        <v/>
      </c>
      <c r="Z100" s="111" t="str">
        <f t="shared" si="170"/>
        <v/>
      </c>
      <c r="AA100" s="111" t="str">
        <f t="shared" si="171"/>
        <v/>
      </c>
      <c r="AB100" s="111" t="str">
        <f t="shared" si="172"/>
        <v/>
      </c>
      <c r="AC100" s="111" t="str">
        <f t="shared" si="173"/>
        <v/>
      </c>
      <c r="AD100" s="111" t="str">
        <f t="shared" si="174"/>
        <v/>
      </c>
      <c r="AE100" s="111" t="str">
        <f t="shared" si="175"/>
        <v/>
      </c>
      <c r="AF100" s="111" t="str">
        <f t="shared" si="176"/>
        <v/>
      </c>
      <c r="AG100" s="111" t="str">
        <f t="shared" si="177"/>
        <v/>
      </c>
      <c r="AH100" s="111" t="str">
        <f t="shared" si="178"/>
        <v/>
      </c>
      <c r="AI100" s="111" t="str">
        <f t="shared" si="179"/>
        <v/>
      </c>
      <c r="AJ100" s="111" t="str">
        <f t="shared" si="180"/>
        <v/>
      </c>
      <c r="AK100" s="111" t="str">
        <f t="shared" si="181"/>
        <v/>
      </c>
      <c r="AL100" s="111" t="str">
        <f t="shared" si="182"/>
        <v/>
      </c>
      <c r="AM100" s="111" t="str">
        <f t="shared" si="183"/>
        <v/>
      </c>
      <c r="AN100" s="111" t="str">
        <f t="shared" si="184"/>
        <v/>
      </c>
      <c r="AO100" s="111" t="str">
        <f t="shared" si="185"/>
        <v/>
      </c>
      <c r="AP100" s="111" t="str">
        <f t="shared" si="186"/>
        <v/>
      </c>
      <c r="AQ100" s="111" t="str">
        <f t="shared" si="187"/>
        <v/>
      </c>
      <c r="AR100" s="111" t="str">
        <f t="shared" si="188"/>
        <v/>
      </c>
      <c r="AS100" s="111" t="str">
        <f t="shared" si="189"/>
        <v/>
      </c>
      <c r="AT100" s="111" t="str">
        <f t="shared" si="190"/>
        <v/>
      </c>
      <c r="AU100" s="111" t="str">
        <f t="shared" si="191"/>
        <v/>
      </c>
      <c r="AV100" s="111" t="str">
        <f t="shared" si="192"/>
        <v/>
      </c>
      <c r="AW100" s="111" t="str">
        <f t="shared" si="193"/>
        <v/>
      </c>
      <c r="AX100" s="111" t="str">
        <f t="shared" si="194"/>
        <v/>
      </c>
      <c r="AY100" s="111" t="str">
        <f t="shared" si="195"/>
        <v/>
      </c>
      <c r="AZ100" s="111" t="str">
        <f t="shared" si="196"/>
        <v/>
      </c>
      <c r="BA100" s="111" t="str">
        <f t="shared" si="197"/>
        <v/>
      </c>
      <c r="BB100" s="111" t="str">
        <f t="shared" si="198"/>
        <v/>
      </c>
      <c r="BC100" s="111" t="str">
        <f t="shared" si="199"/>
        <v/>
      </c>
      <c r="BD100" s="111" t="str">
        <f t="shared" si="200"/>
        <v/>
      </c>
      <c r="BE100" s="111" t="str">
        <f t="shared" si="201"/>
        <v/>
      </c>
      <c r="BF100" s="111" t="str">
        <f t="shared" si="202"/>
        <v/>
      </c>
      <c r="BG100" s="111" t="str">
        <f t="shared" si="203"/>
        <v/>
      </c>
      <c r="BH100" s="111" t="str">
        <f t="shared" si="204"/>
        <v/>
      </c>
      <c r="BI100" s="111" t="str">
        <f t="shared" si="205"/>
        <v/>
      </c>
      <c r="BJ100" s="111" t="str">
        <f t="shared" si="206"/>
        <v/>
      </c>
      <c r="BK100" s="111" t="str">
        <f t="shared" si="207"/>
        <v/>
      </c>
      <c r="BL100" s="111" t="str">
        <f t="shared" si="208"/>
        <v/>
      </c>
      <c r="BM100" s="111" t="str">
        <f t="shared" si="209"/>
        <v/>
      </c>
      <c r="BN100" s="111" t="str">
        <f t="shared" si="210"/>
        <v/>
      </c>
      <c r="BO100" s="111" t="str">
        <f t="shared" si="211"/>
        <v/>
      </c>
      <c r="BP100" s="111" t="str">
        <f t="shared" si="212"/>
        <v/>
      </c>
      <c r="BQ100" s="111" t="str">
        <f t="shared" si="213"/>
        <v/>
      </c>
      <c r="BR100" s="111" t="str">
        <f t="shared" si="214"/>
        <v/>
      </c>
      <c r="BS100" s="111" t="str">
        <f t="shared" si="215"/>
        <v/>
      </c>
      <c r="BT100" s="111" t="str">
        <f t="shared" si="216"/>
        <v/>
      </c>
      <c r="BU100" s="111" t="str">
        <f t="shared" si="217"/>
        <v/>
      </c>
      <c r="BV100" s="111" t="str">
        <f t="shared" si="218"/>
        <v/>
      </c>
      <c r="BW100" s="111" t="str">
        <f t="shared" si="219"/>
        <v/>
      </c>
      <c r="BX100" s="111" t="str">
        <f t="shared" si="220"/>
        <v/>
      </c>
      <c r="BY100" s="111" t="str">
        <f t="shared" si="221"/>
        <v/>
      </c>
      <c r="BZ100" s="111" t="str">
        <f t="shared" si="222"/>
        <v/>
      </c>
      <c r="CA100" s="111" t="str">
        <f t="shared" si="223"/>
        <v/>
      </c>
      <c r="CB100" s="111" t="str">
        <f t="shared" si="224"/>
        <v/>
      </c>
      <c r="CC100" s="111" t="str">
        <f t="shared" si="225"/>
        <v/>
      </c>
      <c r="CD100" s="111" t="str">
        <f t="shared" si="226"/>
        <v/>
      </c>
      <c r="CE100" s="111" t="str">
        <f t="shared" si="227"/>
        <v/>
      </c>
      <c r="CF100" s="111" t="str">
        <f t="shared" si="228"/>
        <v/>
      </c>
      <c r="CG100" s="111" t="str">
        <f t="shared" si="229"/>
        <v/>
      </c>
      <c r="CH100" s="111" t="str">
        <f t="shared" si="230"/>
        <v/>
      </c>
      <c r="CI100" s="111" t="str">
        <f t="shared" si="231"/>
        <v/>
      </c>
      <c r="CJ100" s="111" t="str">
        <f t="shared" si="232"/>
        <v/>
      </c>
      <c r="CK100" s="111" t="str">
        <f t="shared" si="233"/>
        <v/>
      </c>
      <c r="CL100" s="111" t="str">
        <f t="shared" si="234"/>
        <v/>
      </c>
      <c r="CM100" s="111" t="str">
        <f t="shared" si="235"/>
        <v/>
      </c>
      <c r="CN100" s="111" t="str">
        <f t="shared" si="236"/>
        <v/>
      </c>
      <c r="CO100" s="111" t="str">
        <f t="shared" si="237"/>
        <v/>
      </c>
      <c r="CP100" s="111" t="str">
        <f t="shared" si="238"/>
        <v/>
      </c>
      <c r="CQ100" s="111" t="str">
        <f t="shared" si="239"/>
        <v/>
      </c>
      <c r="CR100" s="111" t="str">
        <f t="shared" si="240"/>
        <v/>
      </c>
      <c r="CS100" s="111" t="str">
        <f t="shared" si="241"/>
        <v/>
      </c>
      <c r="CT100" s="111" t="str">
        <f t="shared" si="242"/>
        <v/>
      </c>
      <c r="CU100" s="111" t="str">
        <f t="shared" si="243"/>
        <v/>
      </c>
      <c r="CV100" s="111" t="str">
        <f t="shared" si="244"/>
        <v/>
      </c>
      <c r="CW100" s="111" t="str">
        <f t="shared" si="245"/>
        <v/>
      </c>
      <c r="CX100" s="111" t="str">
        <f t="shared" si="246"/>
        <v/>
      </c>
      <c r="CY100" s="111" t="str">
        <f t="shared" si="247"/>
        <v/>
      </c>
      <c r="CZ100" s="111" t="str">
        <f t="shared" si="248"/>
        <v/>
      </c>
      <c r="DA100" s="111" t="str">
        <f t="shared" si="249"/>
        <v/>
      </c>
      <c r="DB100" s="111" t="str">
        <f t="shared" si="250"/>
        <v/>
      </c>
      <c r="DC100" s="111" t="str">
        <f t="shared" si="251"/>
        <v/>
      </c>
      <c r="DD100" s="111" t="str">
        <f t="shared" si="252"/>
        <v/>
      </c>
      <c r="DE100" s="111" t="str">
        <f t="shared" si="253"/>
        <v/>
      </c>
      <c r="DF100" s="111" t="str">
        <f t="shared" si="254"/>
        <v/>
      </c>
      <c r="DG100" s="111" t="str">
        <f t="shared" si="255"/>
        <v/>
      </c>
      <c r="DH100" s="111" t="str">
        <f t="shared" si="256"/>
        <v/>
      </c>
      <c r="DI100" s="111" t="str">
        <f t="shared" si="257"/>
        <v/>
      </c>
      <c r="DJ100" s="111" t="str">
        <f t="shared" si="258"/>
        <v/>
      </c>
      <c r="DK100" s="111" t="str">
        <f t="shared" si="259"/>
        <v/>
      </c>
      <c r="DL100" s="111" t="str">
        <f t="shared" si="260"/>
        <v/>
      </c>
      <c r="DM100" s="111" t="str">
        <f t="shared" si="261"/>
        <v/>
      </c>
      <c r="DN100" s="111" t="str">
        <f t="shared" si="262"/>
        <v/>
      </c>
      <c r="DO100" s="111" t="str">
        <f t="shared" si="263"/>
        <v/>
      </c>
      <c r="DP100" s="111" t="str">
        <f t="shared" si="264"/>
        <v/>
      </c>
      <c r="DQ100" s="111" t="str">
        <f t="shared" si="265"/>
        <v/>
      </c>
      <c r="DR100" s="111" t="str">
        <f t="shared" si="266"/>
        <v/>
      </c>
      <c r="DS100" s="111" t="str">
        <f t="shared" si="267"/>
        <v/>
      </c>
      <c r="DT100" s="111" t="str">
        <f t="shared" si="268"/>
        <v/>
      </c>
      <c r="DU100" s="111" t="str">
        <f t="shared" si="269"/>
        <v/>
      </c>
      <c r="DV100" s="111" t="str">
        <f t="shared" si="270"/>
        <v/>
      </c>
      <c r="DW100" s="111" t="str">
        <f t="shared" si="271"/>
        <v/>
      </c>
      <c r="DX100" s="111" t="str">
        <f t="shared" si="272"/>
        <v/>
      </c>
      <c r="DY100" s="111" t="str">
        <f t="shared" si="273"/>
        <v/>
      </c>
      <c r="DZ100" s="111" t="str">
        <f t="shared" si="274"/>
        <v/>
      </c>
      <c r="EA100" s="111" t="str">
        <f t="shared" si="275"/>
        <v/>
      </c>
      <c r="EB100" s="111" t="str">
        <f t="shared" si="276"/>
        <v/>
      </c>
      <c r="EC100" s="111" t="str">
        <f t="shared" si="277"/>
        <v/>
      </c>
      <c r="ED100" s="111" t="str">
        <f t="shared" si="278"/>
        <v/>
      </c>
      <c r="EE100" s="111" t="str">
        <f t="shared" si="279"/>
        <v/>
      </c>
      <c r="EF100" s="111" t="str">
        <f t="shared" si="280"/>
        <v/>
      </c>
      <c r="EG100" s="111" t="str">
        <f t="shared" si="281"/>
        <v/>
      </c>
      <c r="EH100" s="111" t="str">
        <f t="shared" si="282"/>
        <v/>
      </c>
      <c r="EI100" s="111" t="str">
        <f t="shared" si="283"/>
        <v/>
      </c>
      <c r="EJ100" s="111" t="str">
        <f t="shared" si="284"/>
        <v/>
      </c>
      <c r="EK100" s="111" t="str">
        <f t="shared" si="285"/>
        <v/>
      </c>
      <c r="EL100" s="111" t="str">
        <f t="shared" si="286"/>
        <v/>
      </c>
      <c r="EM100" s="111" t="str">
        <f t="shared" si="287"/>
        <v/>
      </c>
      <c r="EN100" s="111" t="str">
        <f t="shared" si="288"/>
        <v/>
      </c>
      <c r="EO100" s="111" t="str">
        <f t="shared" si="289"/>
        <v/>
      </c>
      <c r="EP100" s="111" t="str">
        <f t="shared" si="290"/>
        <v/>
      </c>
      <c r="EQ100" s="111" t="str">
        <f t="shared" si="291"/>
        <v/>
      </c>
      <c r="ER100" s="111" t="str">
        <f t="shared" si="292"/>
        <v/>
      </c>
      <c r="ES100" s="111" t="str">
        <f t="shared" si="293"/>
        <v/>
      </c>
      <c r="ET100" s="111" t="str">
        <f t="shared" si="294"/>
        <v/>
      </c>
      <c r="EU100" s="111" t="str">
        <f t="shared" si="295"/>
        <v/>
      </c>
      <c r="EV100" s="111">
        <f t="shared" si="296"/>
        <v>1</v>
      </c>
      <c r="EW100" s="111">
        <f t="shared" si="297"/>
        <v>1</v>
      </c>
      <c r="EX100" s="111">
        <f t="shared" si="298"/>
        <v>1</v>
      </c>
      <c r="EY100" s="111">
        <f t="shared" si="299"/>
        <v>1</v>
      </c>
      <c r="EZ100" s="111">
        <f t="shared" si="300"/>
        <v>1</v>
      </c>
      <c r="FA100" s="111">
        <f t="shared" si="301"/>
        <v>1</v>
      </c>
      <c r="FB100" s="111">
        <f t="shared" si="302"/>
        <v>1</v>
      </c>
      <c r="FC100">
        <f>'06_Presupuesto'!F364-'02_Rendimientos'!$B$79+1</f>
        <v>144</v>
      </c>
      <c r="FD100">
        <f>'06_Presupuesto'!G364-'02_Rendimientos'!$B$79+1</f>
        <v>150</v>
      </c>
      <c r="FE100" s="98">
        <f>'06_Presupuesto'!E364</f>
        <v>2.2207338996792274E-2</v>
      </c>
    </row>
    <row r="101" spans="2:161">
      <c r="FE101" s="98"/>
    </row>
    <row r="102" spans="2:161">
      <c r="B102" s="107" t="s">
        <v>1052</v>
      </c>
      <c r="C102" s="107" t="s">
        <v>1053</v>
      </c>
      <c r="D102" s="107"/>
      <c r="E102" s="107"/>
      <c r="F102" s="107"/>
      <c r="G102" s="113">
        <f>SUM(G76:G100)</f>
        <v>108230640</v>
      </c>
      <c r="H102" s="107"/>
      <c r="I102" s="112">
        <f t="shared" ref="I102:AN102" si="303">SUM(I76:I100)</f>
        <v>1</v>
      </c>
      <c r="J102" s="112">
        <f t="shared" si="303"/>
        <v>1</v>
      </c>
      <c r="K102" s="112">
        <f t="shared" si="303"/>
        <v>1</v>
      </c>
      <c r="L102" s="112">
        <f t="shared" si="303"/>
        <v>1</v>
      </c>
      <c r="M102" s="112">
        <f t="shared" si="303"/>
        <v>1</v>
      </c>
      <c r="N102" s="112">
        <f t="shared" si="303"/>
        <v>1</v>
      </c>
      <c r="O102" s="112">
        <f t="shared" si="303"/>
        <v>2</v>
      </c>
      <c r="P102" s="112">
        <f t="shared" si="303"/>
        <v>2</v>
      </c>
      <c r="Q102" s="112">
        <f t="shared" si="303"/>
        <v>2</v>
      </c>
      <c r="R102" s="112">
        <f t="shared" si="303"/>
        <v>2</v>
      </c>
      <c r="S102" s="112">
        <f t="shared" si="303"/>
        <v>2</v>
      </c>
      <c r="T102" s="112">
        <f t="shared" si="303"/>
        <v>2</v>
      </c>
      <c r="U102" s="112">
        <f t="shared" si="303"/>
        <v>2</v>
      </c>
      <c r="V102" s="112">
        <f t="shared" si="303"/>
        <v>2</v>
      </c>
      <c r="W102" s="112">
        <f t="shared" si="303"/>
        <v>2</v>
      </c>
      <c r="X102" s="112">
        <f t="shared" si="303"/>
        <v>2</v>
      </c>
      <c r="Y102" s="112">
        <f t="shared" si="303"/>
        <v>1</v>
      </c>
      <c r="Z102" s="112">
        <f t="shared" si="303"/>
        <v>1</v>
      </c>
      <c r="AA102" s="112">
        <f t="shared" si="303"/>
        <v>1</v>
      </c>
      <c r="AB102" s="112">
        <f t="shared" si="303"/>
        <v>1</v>
      </c>
      <c r="AC102" s="112">
        <f t="shared" si="303"/>
        <v>1</v>
      </c>
      <c r="AD102" s="112">
        <f t="shared" si="303"/>
        <v>1</v>
      </c>
      <c r="AE102" s="112">
        <f t="shared" si="303"/>
        <v>1</v>
      </c>
      <c r="AF102" s="112">
        <f t="shared" si="303"/>
        <v>1</v>
      </c>
      <c r="AG102" s="112">
        <f t="shared" si="303"/>
        <v>1</v>
      </c>
      <c r="AH102" s="112">
        <f t="shared" si="303"/>
        <v>1</v>
      </c>
      <c r="AI102" s="112">
        <f t="shared" si="303"/>
        <v>1</v>
      </c>
      <c r="AJ102" s="112">
        <f t="shared" si="303"/>
        <v>1</v>
      </c>
      <c r="AK102" s="112">
        <f t="shared" si="303"/>
        <v>1</v>
      </c>
      <c r="AL102" s="112">
        <f t="shared" si="303"/>
        <v>1</v>
      </c>
      <c r="AM102" s="112">
        <f t="shared" si="303"/>
        <v>1</v>
      </c>
      <c r="AN102" s="112">
        <f t="shared" si="303"/>
        <v>2</v>
      </c>
      <c r="AO102" s="112">
        <f t="shared" ref="AO102:BT102" si="304">SUM(AO76:AO100)</f>
        <v>2</v>
      </c>
      <c r="AP102" s="112">
        <f t="shared" si="304"/>
        <v>2</v>
      </c>
      <c r="AQ102" s="112">
        <f t="shared" si="304"/>
        <v>2</v>
      </c>
      <c r="AR102" s="112">
        <f t="shared" si="304"/>
        <v>2</v>
      </c>
      <c r="AS102" s="112">
        <f t="shared" si="304"/>
        <v>2</v>
      </c>
      <c r="AT102" s="112">
        <f t="shared" si="304"/>
        <v>2</v>
      </c>
      <c r="AU102" s="112">
        <f t="shared" si="304"/>
        <v>2</v>
      </c>
      <c r="AV102" s="112">
        <f t="shared" si="304"/>
        <v>2</v>
      </c>
      <c r="AW102" s="112">
        <f t="shared" si="304"/>
        <v>2</v>
      </c>
      <c r="AX102" s="112">
        <f t="shared" si="304"/>
        <v>2</v>
      </c>
      <c r="AY102" s="112">
        <f t="shared" si="304"/>
        <v>2</v>
      </c>
      <c r="AZ102" s="112">
        <f t="shared" si="304"/>
        <v>2</v>
      </c>
      <c r="BA102" s="112">
        <f t="shared" si="304"/>
        <v>2</v>
      </c>
      <c r="BB102" s="112">
        <f t="shared" si="304"/>
        <v>1</v>
      </c>
      <c r="BC102" s="112">
        <f t="shared" si="304"/>
        <v>1</v>
      </c>
      <c r="BD102" s="112">
        <f t="shared" si="304"/>
        <v>1</v>
      </c>
      <c r="BE102" s="112">
        <f t="shared" si="304"/>
        <v>1</v>
      </c>
      <c r="BF102" s="112">
        <f t="shared" si="304"/>
        <v>3</v>
      </c>
      <c r="BG102" s="112">
        <f t="shared" si="304"/>
        <v>3</v>
      </c>
      <c r="BH102" s="112">
        <f t="shared" si="304"/>
        <v>3</v>
      </c>
      <c r="BI102" s="112">
        <f t="shared" si="304"/>
        <v>3</v>
      </c>
      <c r="BJ102" s="112">
        <f t="shared" si="304"/>
        <v>3</v>
      </c>
      <c r="BK102" s="112">
        <f t="shared" si="304"/>
        <v>3</v>
      </c>
      <c r="BL102" s="112">
        <f t="shared" si="304"/>
        <v>3</v>
      </c>
      <c r="BM102" s="112">
        <f t="shared" si="304"/>
        <v>3</v>
      </c>
      <c r="BN102" s="112">
        <f t="shared" si="304"/>
        <v>3</v>
      </c>
      <c r="BO102" s="112">
        <f t="shared" si="304"/>
        <v>3</v>
      </c>
      <c r="BP102" s="112">
        <f t="shared" si="304"/>
        <v>3</v>
      </c>
      <c r="BQ102" s="112">
        <f t="shared" si="304"/>
        <v>3</v>
      </c>
      <c r="BR102" s="112">
        <f t="shared" si="304"/>
        <v>2</v>
      </c>
      <c r="BS102" s="112">
        <f t="shared" si="304"/>
        <v>2</v>
      </c>
      <c r="BT102" s="112">
        <f t="shared" si="304"/>
        <v>2</v>
      </c>
      <c r="BU102" s="112">
        <f t="shared" ref="BU102:CZ102" si="305">SUM(BU76:BU100)</f>
        <v>2</v>
      </c>
      <c r="BV102" s="112">
        <f t="shared" si="305"/>
        <v>2</v>
      </c>
      <c r="BW102" s="112">
        <f t="shared" si="305"/>
        <v>2</v>
      </c>
      <c r="BX102" s="112">
        <f t="shared" si="305"/>
        <v>2</v>
      </c>
      <c r="BY102" s="112">
        <f t="shared" si="305"/>
        <v>2</v>
      </c>
      <c r="BZ102" s="112">
        <f t="shared" si="305"/>
        <v>2</v>
      </c>
      <c r="CA102" s="112">
        <f t="shared" si="305"/>
        <v>2</v>
      </c>
      <c r="CB102" s="112">
        <f t="shared" si="305"/>
        <v>2</v>
      </c>
      <c r="CC102" s="112">
        <f t="shared" si="305"/>
        <v>2</v>
      </c>
      <c r="CD102" s="112">
        <f t="shared" si="305"/>
        <v>2</v>
      </c>
      <c r="CE102" s="112">
        <f t="shared" si="305"/>
        <v>2</v>
      </c>
      <c r="CF102" s="112">
        <f t="shared" si="305"/>
        <v>2</v>
      </c>
      <c r="CG102" s="112">
        <f t="shared" si="305"/>
        <v>2</v>
      </c>
      <c r="CH102" s="112">
        <f t="shared" si="305"/>
        <v>2</v>
      </c>
      <c r="CI102" s="112">
        <f t="shared" si="305"/>
        <v>2</v>
      </c>
      <c r="CJ102" s="112">
        <f t="shared" si="305"/>
        <v>2</v>
      </c>
      <c r="CK102" s="112">
        <f t="shared" si="305"/>
        <v>2</v>
      </c>
      <c r="CL102" s="112">
        <f t="shared" si="305"/>
        <v>3</v>
      </c>
      <c r="CM102" s="112">
        <f t="shared" si="305"/>
        <v>3</v>
      </c>
      <c r="CN102" s="112">
        <f t="shared" si="305"/>
        <v>3</v>
      </c>
      <c r="CO102" s="112">
        <f t="shared" si="305"/>
        <v>3</v>
      </c>
      <c r="CP102" s="112">
        <f t="shared" si="305"/>
        <v>3</v>
      </c>
      <c r="CQ102" s="112">
        <f t="shared" si="305"/>
        <v>3</v>
      </c>
      <c r="CR102" s="112">
        <f t="shared" si="305"/>
        <v>2</v>
      </c>
      <c r="CS102" s="112">
        <f t="shared" si="305"/>
        <v>2</v>
      </c>
      <c r="CT102" s="112">
        <f t="shared" si="305"/>
        <v>2</v>
      </c>
      <c r="CU102" s="112">
        <f t="shared" si="305"/>
        <v>2</v>
      </c>
      <c r="CV102" s="112">
        <f t="shared" si="305"/>
        <v>2</v>
      </c>
      <c r="CW102" s="112">
        <f t="shared" si="305"/>
        <v>2</v>
      </c>
      <c r="CX102" s="112">
        <f t="shared" si="305"/>
        <v>2</v>
      </c>
      <c r="CY102" s="112">
        <f t="shared" si="305"/>
        <v>2</v>
      </c>
      <c r="CZ102" s="112">
        <f t="shared" si="305"/>
        <v>3</v>
      </c>
      <c r="DA102" s="112">
        <f t="shared" ref="DA102:EF102" si="306">SUM(DA76:DA100)</f>
        <v>3</v>
      </c>
      <c r="DB102" s="112">
        <f t="shared" si="306"/>
        <v>2</v>
      </c>
      <c r="DC102" s="112">
        <f t="shared" si="306"/>
        <v>2</v>
      </c>
      <c r="DD102" s="112">
        <f t="shared" si="306"/>
        <v>2</v>
      </c>
      <c r="DE102" s="112">
        <f t="shared" si="306"/>
        <v>2</v>
      </c>
      <c r="DF102" s="112">
        <f t="shared" si="306"/>
        <v>2</v>
      </c>
      <c r="DG102" s="112">
        <f t="shared" si="306"/>
        <v>2</v>
      </c>
      <c r="DH102" s="112">
        <f t="shared" si="306"/>
        <v>1</v>
      </c>
      <c r="DI102" s="112">
        <f t="shared" si="306"/>
        <v>1</v>
      </c>
      <c r="DJ102" s="112">
        <f t="shared" si="306"/>
        <v>1</v>
      </c>
      <c r="DK102" s="112">
        <f t="shared" si="306"/>
        <v>1</v>
      </c>
      <c r="DL102" s="112">
        <f t="shared" si="306"/>
        <v>1</v>
      </c>
      <c r="DM102" s="112">
        <f t="shared" si="306"/>
        <v>1</v>
      </c>
      <c r="DN102" s="112">
        <f t="shared" si="306"/>
        <v>1</v>
      </c>
      <c r="DO102" s="112">
        <f t="shared" si="306"/>
        <v>1</v>
      </c>
      <c r="DP102" s="112">
        <f t="shared" si="306"/>
        <v>2</v>
      </c>
      <c r="DQ102" s="112">
        <f t="shared" si="306"/>
        <v>2</v>
      </c>
      <c r="DR102" s="112">
        <f t="shared" si="306"/>
        <v>2</v>
      </c>
      <c r="DS102" s="112">
        <f t="shared" si="306"/>
        <v>2</v>
      </c>
      <c r="DT102" s="112">
        <f t="shared" si="306"/>
        <v>2</v>
      </c>
      <c r="DU102" s="112">
        <f t="shared" si="306"/>
        <v>2</v>
      </c>
      <c r="DV102" s="112">
        <f t="shared" si="306"/>
        <v>2</v>
      </c>
      <c r="DW102" s="112">
        <f t="shared" si="306"/>
        <v>2</v>
      </c>
      <c r="DX102" s="112">
        <f t="shared" si="306"/>
        <v>2</v>
      </c>
      <c r="DY102" s="112">
        <f t="shared" si="306"/>
        <v>2</v>
      </c>
      <c r="DZ102" s="112">
        <f t="shared" si="306"/>
        <v>1</v>
      </c>
      <c r="EA102" s="112">
        <f t="shared" si="306"/>
        <v>1</v>
      </c>
      <c r="EB102" s="112">
        <f t="shared" si="306"/>
        <v>1</v>
      </c>
      <c r="EC102" s="112">
        <f t="shared" si="306"/>
        <v>1</v>
      </c>
      <c r="ED102" s="112">
        <f t="shared" si="306"/>
        <v>1</v>
      </c>
      <c r="EE102" s="112">
        <f t="shared" si="306"/>
        <v>1</v>
      </c>
      <c r="EF102" s="112">
        <f t="shared" si="306"/>
        <v>1</v>
      </c>
      <c r="EG102" s="112">
        <f t="shared" ref="EG102:FB102" si="307">SUM(EG76:EG100)</f>
        <v>1</v>
      </c>
      <c r="EH102" s="112">
        <f t="shared" si="307"/>
        <v>1</v>
      </c>
      <c r="EI102" s="112">
        <f t="shared" si="307"/>
        <v>1</v>
      </c>
      <c r="EJ102" s="112">
        <f t="shared" si="307"/>
        <v>1</v>
      </c>
      <c r="EK102" s="112">
        <f t="shared" si="307"/>
        <v>1</v>
      </c>
      <c r="EL102" s="112">
        <f t="shared" si="307"/>
        <v>1</v>
      </c>
      <c r="EM102" s="112">
        <f t="shared" si="307"/>
        <v>1</v>
      </c>
      <c r="EN102" s="112">
        <f t="shared" si="307"/>
        <v>1</v>
      </c>
      <c r="EO102" s="112">
        <f t="shared" si="307"/>
        <v>1</v>
      </c>
      <c r="EP102" s="112">
        <f t="shared" si="307"/>
        <v>1</v>
      </c>
      <c r="EQ102" s="112">
        <f t="shared" si="307"/>
        <v>1</v>
      </c>
      <c r="ER102" s="112">
        <f t="shared" si="307"/>
        <v>1</v>
      </c>
      <c r="ES102" s="112">
        <f t="shared" si="307"/>
        <v>1</v>
      </c>
      <c r="ET102" s="112">
        <f t="shared" si="307"/>
        <v>1</v>
      </c>
      <c r="EU102" s="112">
        <f t="shared" si="307"/>
        <v>1</v>
      </c>
      <c r="EV102" s="112">
        <f t="shared" si="307"/>
        <v>1</v>
      </c>
      <c r="EW102" s="112">
        <f t="shared" si="307"/>
        <v>1</v>
      </c>
      <c r="EX102" s="112">
        <f t="shared" si="307"/>
        <v>1</v>
      </c>
      <c r="EY102" s="112">
        <f t="shared" si="307"/>
        <v>1</v>
      </c>
      <c r="EZ102" s="112">
        <f t="shared" si="307"/>
        <v>1</v>
      </c>
      <c r="FA102" s="112">
        <f t="shared" si="307"/>
        <v>1</v>
      </c>
      <c r="FB102" s="112">
        <f t="shared" si="307"/>
        <v>1</v>
      </c>
      <c r="FE102" s="98"/>
    </row>
    <row r="103" spans="2:161">
      <c r="B103" s="107"/>
      <c r="C103" s="107" t="s">
        <v>1054</v>
      </c>
      <c r="D103" s="107"/>
      <c r="E103" s="107"/>
      <c r="F103" s="107"/>
      <c r="G103" s="107"/>
      <c r="H103" s="107"/>
      <c r="I103" s="112">
        <f>I102</f>
        <v>1</v>
      </c>
      <c r="J103" s="112">
        <f t="shared" ref="J103:AO103" si="308">I103+J102</f>
        <v>2</v>
      </c>
      <c r="K103" s="112">
        <f t="shared" si="308"/>
        <v>3</v>
      </c>
      <c r="L103" s="112">
        <f t="shared" si="308"/>
        <v>4</v>
      </c>
      <c r="M103" s="112">
        <f t="shared" si="308"/>
        <v>5</v>
      </c>
      <c r="N103" s="112">
        <f t="shared" si="308"/>
        <v>6</v>
      </c>
      <c r="O103" s="112">
        <f t="shared" si="308"/>
        <v>8</v>
      </c>
      <c r="P103" s="112">
        <f t="shared" si="308"/>
        <v>10</v>
      </c>
      <c r="Q103" s="112">
        <f t="shared" si="308"/>
        <v>12</v>
      </c>
      <c r="R103" s="112">
        <f t="shared" si="308"/>
        <v>14</v>
      </c>
      <c r="S103" s="112">
        <f t="shared" si="308"/>
        <v>16</v>
      </c>
      <c r="T103" s="112">
        <f t="shared" si="308"/>
        <v>18</v>
      </c>
      <c r="U103" s="112">
        <f t="shared" si="308"/>
        <v>20</v>
      </c>
      <c r="V103" s="112">
        <f t="shared" si="308"/>
        <v>22</v>
      </c>
      <c r="W103" s="112">
        <f t="shared" si="308"/>
        <v>24</v>
      </c>
      <c r="X103" s="112">
        <f t="shared" si="308"/>
        <v>26</v>
      </c>
      <c r="Y103" s="112">
        <f t="shared" si="308"/>
        <v>27</v>
      </c>
      <c r="Z103" s="112">
        <f t="shared" si="308"/>
        <v>28</v>
      </c>
      <c r="AA103" s="112">
        <f t="shared" si="308"/>
        <v>29</v>
      </c>
      <c r="AB103" s="112">
        <f t="shared" si="308"/>
        <v>30</v>
      </c>
      <c r="AC103" s="112">
        <f t="shared" si="308"/>
        <v>31</v>
      </c>
      <c r="AD103" s="112">
        <f t="shared" si="308"/>
        <v>32</v>
      </c>
      <c r="AE103" s="112">
        <f t="shared" si="308"/>
        <v>33</v>
      </c>
      <c r="AF103" s="112">
        <f t="shared" si="308"/>
        <v>34</v>
      </c>
      <c r="AG103" s="112">
        <f t="shared" si="308"/>
        <v>35</v>
      </c>
      <c r="AH103" s="112">
        <f t="shared" si="308"/>
        <v>36</v>
      </c>
      <c r="AI103" s="112">
        <f t="shared" si="308"/>
        <v>37</v>
      </c>
      <c r="AJ103" s="112">
        <f t="shared" si="308"/>
        <v>38</v>
      </c>
      <c r="AK103" s="112">
        <f t="shared" si="308"/>
        <v>39</v>
      </c>
      <c r="AL103" s="112">
        <f t="shared" si="308"/>
        <v>40</v>
      </c>
      <c r="AM103" s="112">
        <f t="shared" si="308"/>
        <v>41</v>
      </c>
      <c r="AN103" s="112">
        <f t="shared" si="308"/>
        <v>43</v>
      </c>
      <c r="AO103" s="112">
        <f t="shared" si="308"/>
        <v>45</v>
      </c>
      <c r="AP103" s="112">
        <f t="shared" ref="AP103:BU103" si="309">AO103+AP102</f>
        <v>47</v>
      </c>
      <c r="AQ103" s="112">
        <f t="shared" si="309"/>
        <v>49</v>
      </c>
      <c r="AR103" s="112">
        <f t="shared" si="309"/>
        <v>51</v>
      </c>
      <c r="AS103" s="112">
        <f t="shared" si="309"/>
        <v>53</v>
      </c>
      <c r="AT103" s="112">
        <f t="shared" si="309"/>
        <v>55</v>
      </c>
      <c r="AU103" s="112">
        <f t="shared" si="309"/>
        <v>57</v>
      </c>
      <c r="AV103" s="112">
        <f t="shared" si="309"/>
        <v>59</v>
      </c>
      <c r="AW103" s="112">
        <f t="shared" si="309"/>
        <v>61</v>
      </c>
      <c r="AX103" s="112">
        <f t="shared" si="309"/>
        <v>63</v>
      </c>
      <c r="AY103" s="112">
        <f t="shared" si="309"/>
        <v>65</v>
      </c>
      <c r="AZ103" s="112">
        <f t="shared" si="309"/>
        <v>67</v>
      </c>
      <c r="BA103" s="112">
        <f t="shared" si="309"/>
        <v>69</v>
      </c>
      <c r="BB103" s="112">
        <f t="shared" si="309"/>
        <v>70</v>
      </c>
      <c r="BC103" s="112">
        <f t="shared" si="309"/>
        <v>71</v>
      </c>
      <c r="BD103" s="112">
        <f t="shared" si="309"/>
        <v>72</v>
      </c>
      <c r="BE103" s="112">
        <f t="shared" si="309"/>
        <v>73</v>
      </c>
      <c r="BF103" s="112">
        <f t="shared" si="309"/>
        <v>76</v>
      </c>
      <c r="BG103" s="112">
        <f t="shared" si="309"/>
        <v>79</v>
      </c>
      <c r="BH103" s="112">
        <f t="shared" si="309"/>
        <v>82</v>
      </c>
      <c r="BI103" s="112">
        <f t="shared" si="309"/>
        <v>85</v>
      </c>
      <c r="BJ103" s="112">
        <f t="shared" si="309"/>
        <v>88</v>
      </c>
      <c r="BK103" s="112">
        <f t="shared" si="309"/>
        <v>91</v>
      </c>
      <c r="BL103" s="112">
        <f t="shared" si="309"/>
        <v>94</v>
      </c>
      <c r="BM103" s="112">
        <f t="shared" si="309"/>
        <v>97</v>
      </c>
      <c r="BN103" s="112">
        <f t="shared" si="309"/>
        <v>100</v>
      </c>
      <c r="BO103" s="112">
        <f t="shared" si="309"/>
        <v>103</v>
      </c>
      <c r="BP103" s="112">
        <f t="shared" si="309"/>
        <v>106</v>
      </c>
      <c r="BQ103" s="112">
        <f t="shared" si="309"/>
        <v>109</v>
      </c>
      <c r="BR103" s="112">
        <f t="shared" si="309"/>
        <v>111</v>
      </c>
      <c r="BS103" s="112">
        <f t="shared" si="309"/>
        <v>113</v>
      </c>
      <c r="BT103" s="112">
        <f t="shared" si="309"/>
        <v>115</v>
      </c>
      <c r="BU103" s="112">
        <f t="shared" si="309"/>
        <v>117</v>
      </c>
      <c r="BV103" s="112">
        <f t="shared" ref="BV103:DA103" si="310">BU103+BV102</f>
        <v>119</v>
      </c>
      <c r="BW103" s="112">
        <f t="shared" si="310"/>
        <v>121</v>
      </c>
      <c r="BX103" s="112">
        <f t="shared" si="310"/>
        <v>123</v>
      </c>
      <c r="BY103" s="112">
        <f t="shared" si="310"/>
        <v>125</v>
      </c>
      <c r="BZ103" s="112">
        <f t="shared" si="310"/>
        <v>127</v>
      </c>
      <c r="CA103" s="112">
        <f t="shared" si="310"/>
        <v>129</v>
      </c>
      <c r="CB103" s="112">
        <f t="shared" si="310"/>
        <v>131</v>
      </c>
      <c r="CC103" s="112">
        <f t="shared" si="310"/>
        <v>133</v>
      </c>
      <c r="CD103" s="112">
        <f t="shared" si="310"/>
        <v>135</v>
      </c>
      <c r="CE103" s="112">
        <f t="shared" si="310"/>
        <v>137</v>
      </c>
      <c r="CF103" s="112">
        <f t="shared" si="310"/>
        <v>139</v>
      </c>
      <c r="CG103" s="112">
        <f t="shared" si="310"/>
        <v>141</v>
      </c>
      <c r="CH103" s="112">
        <f t="shared" si="310"/>
        <v>143</v>
      </c>
      <c r="CI103" s="112">
        <f t="shared" si="310"/>
        <v>145</v>
      </c>
      <c r="CJ103" s="112">
        <f t="shared" si="310"/>
        <v>147</v>
      </c>
      <c r="CK103" s="112">
        <f t="shared" si="310"/>
        <v>149</v>
      </c>
      <c r="CL103" s="112">
        <f t="shared" si="310"/>
        <v>152</v>
      </c>
      <c r="CM103" s="112">
        <f t="shared" si="310"/>
        <v>155</v>
      </c>
      <c r="CN103" s="112">
        <f t="shared" si="310"/>
        <v>158</v>
      </c>
      <c r="CO103" s="112">
        <f t="shared" si="310"/>
        <v>161</v>
      </c>
      <c r="CP103" s="112">
        <f t="shared" si="310"/>
        <v>164</v>
      </c>
      <c r="CQ103" s="112">
        <f t="shared" si="310"/>
        <v>167</v>
      </c>
      <c r="CR103" s="112">
        <f t="shared" si="310"/>
        <v>169</v>
      </c>
      <c r="CS103" s="112">
        <f t="shared" si="310"/>
        <v>171</v>
      </c>
      <c r="CT103" s="112">
        <f t="shared" si="310"/>
        <v>173</v>
      </c>
      <c r="CU103" s="112">
        <f t="shared" si="310"/>
        <v>175</v>
      </c>
      <c r="CV103" s="112">
        <f t="shared" si="310"/>
        <v>177</v>
      </c>
      <c r="CW103" s="112">
        <f t="shared" si="310"/>
        <v>179</v>
      </c>
      <c r="CX103" s="112">
        <f t="shared" si="310"/>
        <v>181</v>
      </c>
      <c r="CY103" s="112">
        <f t="shared" si="310"/>
        <v>183</v>
      </c>
      <c r="CZ103" s="112">
        <f t="shared" si="310"/>
        <v>186</v>
      </c>
      <c r="DA103" s="112">
        <f t="shared" si="310"/>
        <v>189</v>
      </c>
      <c r="DB103" s="112">
        <f t="shared" ref="DB103:EG103" si="311">DA103+DB102</f>
        <v>191</v>
      </c>
      <c r="DC103" s="112">
        <f t="shared" si="311"/>
        <v>193</v>
      </c>
      <c r="DD103" s="112">
        <f t="shared" si="311"/>
        <v>195</v>
      </c>
      <c r="DE103" s="112">
        <f t="shared" si="311"/>
        <v>197</v>
      </c>
      <c r="DF103" s="112">
        <f t="shared" si="311"/>
        <v>199</v>
      </c>
      <c r="DG103" s="112">
        <f t="shared" si="311"/>
        <v>201</v>
      </c>
      <c r="DH103" s="112">
        <f t="shared" si="311"/>
        <v>202</v>
      </c>
      <c r="DI103" s="112">
        <f t="shared" si="311"/>
        <v>203</v>
      </c>
      <c r="DJ103" s="112">
        <f t="shared" si="311"/>
        <v>204</v>
      </c>
      <c r="DK103" s="112">
        <f t="shared" si="311"/>
        <v>205</v>
      </c>
      <c r="DL103" s="112">
        <f t="shared" si="311"/>
        <v>206</v>
      </c>
      <c r="DM103" s="112">
        <f t="shared" si="311"/>
        <v>207</v>
      </c>
      <c r="DN103" s="112">
        <f t="shared" si="311"/>
        <v>208</v>
      </c>
      <c r="DO103" s="112">
        <f t="shared" si="311"/>
        <v>209</v>
      </c>
      <c r="DP103" s="112">
        <f t="shared" si="311"/>
        <v>211</v>
      </c>
      <c r="DQ103" s="112">
        <f t="shared" si="311"/>
        <v>213</v>
      </c>
      <c r="DR103" s="112">
        <f t="shared" si="311"/>
        <v>215</v>
      </c>
      <c r="DS103" s="112">
        <f t="shared" si="311"/>
        <v>217</v>
      </c>
      <c r="DT103" s="112">
        <f t="shared" si="311"/>
        <v>219</v>
      </c>
      <c r="DU103" s="112">
        <f t="shared" si="311"/>
        <v>221</v>
      </c>
      <c r="DV103" s="112">
        <f t="shared" si="311"/>
        <v>223</v>
      </c>
      <c r="DW103" s="112">
        <f t="shared" si="311"/>
        <v>225</v>
      </c>
      <c r="DX103" s="112">
        <f t="shared" si="311"/>
        <v>227</v>
      </c>
      <c r="DY103" s="112">
        <f t="shared" si="311"/>
        <v>229</v>
      </c>
      <c r="DZ103" s="112">
        <f t="shared" si="311"/>
        <v>230</v>
      </c>
      <c r="EA103" s="112">
        <f t="shared" si="311"/>
        <v>231</v>
      </c>
      <c r="EB103" s="112">
        <f t="shared" si="311"/>
        <v>232</v>
      </c>
      <c r="EC103" s="112">
        <f t="shared" si="311"/>
        <v>233</v>
      </c>
      <c r="ED103" s="112">
        <f t="shared" si="311"/>
        <v>234</v>
      </c>
      <c r="EE103" s="112">
        <f t="shared" si="311"/>
        <v>235</v>
      </c>
      <c r="EF103" s="112">
        <f t="shared" si="311"/>
        <v>236</v>
      </c>
      <c r="EG103" s="112">
        <f t="shared" si="311"/>
        <v>237</v>
      </c>
      <c r="EH103" s="112">
        <f t="shared" ref="EH103:FB103" si="312">EG103+EH102</f>
        <v>238</v>
      </c>
      <c r="EI103" s="112">
        <f t="shared" si="312"/>
        <v>239</v>
      </c>
      <c r="EJ103" s="112">
        <f t="shared" si="312"/>
        <v>240</v>
      </c>
      <c r="EK103" s="112">
        <f t="shared" si="312"/>
        <v>241</v>
      </c>
      <c r="EL103" s="112">
        <f t="shared" si="312"/>
        <v>242</v>
      </c>
      <c r="EM103" s="112">
        <f t="shared" si="312"/>
        <v>243</v>
      </c>
      <c r="EN103" s="112">
        <f t="shared" si="312"/>
        <v>244</v>
      </c>
      <c r="EO103" s="112">
        <f t="shared" si="312"/>
        <v>245</v>
      </c>
      <c r="EP103" s="112">
        <f t="shared" si="312"/>
        <v>246</v>
      </c>
      <c r="EQ103" s="112">
        <f t="shared" si="312"/>
        <v>247</v>
      </c>
      <c r="ER103" s="112">
        <f t="shared" si="312"/>
        <v>248</v>
      </c>
      <c r="ES103" s="112">
        <f t="shared" si="312"/>
        <v>249</v>
      </c>
      <c r="ET103" s="112">
        <f t="shared" si="312"/>
        <v>250</v>
      </c>
      <c r="EU103" s="112">
        <f t="shared" si="312"/>
        <v>251</v>
      </c>
      <c r="EV103" s="112">
        <f t="shared" si="312"/>
        <v>252</v>
      </c>
      <c r="EW103" s="112">
        <f t="shared" si="312"/>
        <v>253</v>
      </c>
      <c r="EX103" s="112">
        <f t="shared" si="312"/>
        <v>254</v>
      </c>
      <c r="EY103" s="112">
        <f t="shared" si="312"/>
        <v>255</v>
      </c>
      <c r="EZ103" s="112">
        <f t="shared" si="312"/>
        <v>256</v>
      </c>
      <c r="FA103" s="112">
        <f t="shared" si="312"/>
        <v>257</v>
      </c>
      <c r="FB103" s="112">
        <f t="shared" si="312"/>
        <v>258</v>
      </c>
    </row>
    <row r="104" spans="2:161" ht="31.95" customHeight="1">
      <c r="B104" s="107"/>
      <c r="C104" s="107" t="s">
        <v>1055</v>
      </c>
      <c r="D104" s="107"/>
      <c r="E104" s="107"/>
      <c r="F104" s="107"/>
      <c r="G104" s="107"/>
      <c r="H104" s="107"/>
      <c r="I104" s="114">
        <f>SUM(IFERROR(I76*FE76/$H76,0),IFERROR(I77*FE77/$H77,0),IFERROR(I78*FE78/$H78,0),IFERROR(I80*FE80/$H80,0),IFERROR(I81*FE81/$H81,0),IFERROR(I82*FE82/$H82,0),IFERROR(I83*FE83/$H83,0),IFERROR(I84*FE84/$H84,0),IFERROR(I85*FE85/$H85,0),IFERROR(I86*FE86/$H86,0),IFERROR(I87*FE87/$H87,0),IFERROR(I89*FE89/$H89,0),IFERROR(I90*FE90/$H90,0),IFERROR(I91*FE91/$H91,0),IFERROR(I92*FE92/$H92,0),IFERROR(I93*FE93/$H93,0),IFERROR(I95*FE95/$H95,0),IFERROR(I96*FE96/$H96,0),IFERROR(I97*FE97/$H97,0),IFERROR(I98*FE98/$H98,0),IFERROR(I99*FE99/$H99,0),IFERROR(I100*FE100/$H100,0))</f>
        <v>1.8506115830660228E-3</v>
      </c>
      <c r="J104" s="114">
        <f>SUM(IFERROR(J76*FE76/$H76,0),IFERROR(J77*FE77/$H77,0),IFERROR(J78*FE78/$H78,0),IFERROR(J80*FE80/$H80,0),IFERROR(J81*FE81/$H81,0),IFERROR(J82*FE82/$H82,0),IFERROR(J83*FE83/$H83,0),IFERROR(J84*FE84/$H84,0),IFERROR(J85*FE85/$H85,0),IFERROR(J86*FE86/$H86,0),IFERROR(J87*FE87/$H87,0),IFERROR(J89*FE89/$H89,0),IFERROR(J90*FE90/$H90,0),IFERROR(J91*FE91/$H91,0),IFERROR(J92*FE92/$H92,0),IFERROR(J93*FE93/$H93,0),IFERROR(J95*FE95/$H95,0),IFERROR(J96*FE96/$H96,0),IFERROR(J97*FE97/$H97,0),IFERROR(J98*FE98/$H98,0),IFERROR(J99*FE99/$H99,0),IFERROR(J100*FE100/$H100,0))</f>
        <v>1.8506115830660228E-3</v>
      </c>
      <c r="K104" s="114">
        <f>SUM(IFERROR(K76*FE76/$H76,0),IFERROR(K77*FE77/$H77,0),IFERROR(K78*FE78/$H78,0),IFERROR(K80*FE80/$H80,0),IFERROR(K81*FE81/$H81,0),IFERROR(K82*FE82/$H82,0),IFERROR(K83*FE83/$H83,0),IFERROR(K84*FE84/$H84,0),IFERROR(K85*FE85/$H85,0),IFERROR(K86*FE86/$H86,0),IFERROR(K87*FE87/$H87,0),IFERROR(K89*FE89/$H89,0),IFERROR(K90*FE90/$H90,0),IFERROR(K91*FE91/$H91,0),IFERROR(K92*FE92/$H92,0),IFERROR(K93*FE93/$H93,0),IFERROR(K95*FE95/$H95,0),IFERROR(K96*FE96/$H96,0),IFERROR(K97*FE97/$H97,0),IFERROR(K98*FE98/$H98,0),IFERROR(K99*FE99/$H99,0),IFERROR(K100*FE100/$H100,0))</f>
        <v>1.8506115830660228E-3</v>
      </c>
      <c r="L104" s="114">
        <f>SUM(IFERROR(L76*FE76/$H76,0),IFERROR(L77*FE77/$H77,0),IFERROR(L78*FE78/$H78,0),IFERROR(L80*FE80/$H80,0),IFERROR(L81*FE81/$H81,0),IFERROR(L82*FE82/$H82,0),IFERROR(L83*FE83/$H83,0),IFERROR(L84*FE84/$H84,0),IFERROR(L85*FE85/$H85,0),IFERROR(L86*FE86/$H86,0),IFERROR(L87*FE87/$H87,0),IFERROR(L89*FE89/$H89,0),IFERROR(L90*FE90/$H90,0),IFERROR(L91*FE91/$H91,0),IFERROR(L92*FE92/$H92,0),IFERROR(L93*FE93/$H93,0),IFERROR(L95*FE95/$H95,0),IFERROR(L96*FE96/$H96,0),IFERROR(L97*FE97/$H97,0),IFERROR(L98*FE98/$H98,0),IFERROR(L99*FE99/$H99,0),IFERROR(L100*FE100/$H100,0))</f>
        <v>1.8506115830660228E-3</v>
      </c>
      <c r="M104" s="114">
        <f>SUM(IFERROR(M76*FE76/$H76,0),IFERROR(M77*FE77/$H77,0),IFERROR(M78*FE78/$H78,0),IFERROR(M80*FE80/$H80,0),IFERROR(M81*FE81/$H81,0),IFERROR(M82*FE82/$H82,0),IFERROR(M83*FE83/$H83,0),IFERROR(M84*FE84/$H84,0),IFERROR(M85*FE85/$H85,0),IFERROR(M86*FE86/$H86,0),IFERROR(M87*FE87/$H87,0),IFERROR(M89*FE89/$H89,0),IFERROR(M90*FE90/$H90,0),IFERROR(M91*FE91/$H91,0),IFERROR(M92*FE92/$H92,0),IFERROR(M93*FE93/$H93,0),IFERROR(M95*FE95/$H95,0),IFERROR(M96*FE96/$H96,0),IFERROR(M97*FE97/$H97,0),IFERROR(M98*FE98/$H98,0),IFERROR(M99*FE99/$H99,0),IFERROR(M100*FE100/$H100,0))</f>
        <v>1.8506115830660228E-3</v>
      </c>
      <c r="N104" s="114">
        <f>SUM(IFERROR(N76*FE76/$H76,0),IFERROR(N77*FE77/$H77,0),IFERROR(N78*FE78/$H78,0),IFERROR(N80*FE80/$H80,0),IFERROR(N81*FE81/$H81,0),IFERROR(N82*FE82/$H82,0),IFERROR(N83*FE83/$H83,0),IFERROR(N84*FE84/$H84,0),IFERROR(N85*FE85/$H85,0),IFERROR(N86*FE86/$H86,0),IFERROR(N87*FE87/$H87,0),IFERROR(N89*FE89/$H89,0),IFERROR(N90*FE90/$H90,0),IFERROR(N91*FE91/$H91,0),IFERROR(N92*FE92/$H92,0),IFERROR(N93*FE93/$H93,0),IFERROR(N95*FE95/$H95,0),IFERROR(N96*FE96/$H96,0),IFERROR(N97*FE97/$H97,0),IFERROR(N98*FE98/$H98,0),IFERROR(N99*FE99/$H99,0),IFERROR(N100*FE100/$H100,0))</f>
        <v>1.8506115830660228E-3</v>
      </c>
      <c r="O104" s="114">
        <f>SUM(IFERROR(O76*FE76/$H76,0),IFERROR(O77*FE77/$H77,0),IFERROR(O78*FE78/$H78,0),IFERROR(O80*FE80/$H80,0),IFERROR(O81*FE81/$H81,0),IFERROR(O82*FE82/$H82,0),IFERROR(O83*FE83/$H83,0),IFERROR(O84*FE84/$H84,0),IFERROR(O85*FE85/$H85,0),IFERROR(O86*FE86/$H86,0),IFERROR(O87*FE87/$H87,0),IFERROR(O89*FE89/$H89,0),IFERROR(O90*FE90/$H90,0),IFERROR(O91*FE91/$H91,0),IFERROR(O92*FE92/$H92,0),IFERROR(O93*FE93/$H93,0),IFERROR(O95*FE95/$H95,0),IFERROR(O96*FE96/$H96,0),IFERROR(O97*FE97/$H97,0),IFERROR(O98*FE98/$H98,0),IFERROR(O99*FE99/$H99,0),IFERROR(O100*FE100/$H100,0))</f>
        <v>4.4414677993584546E-3</v>
      </c>
      <c r="P104" s="114">
        <f>SUM(IFERROR(P76*FE76/$H76,0),IFERROR(P77*FE77/$H77,0),IFERROR(P78*FE78/$H78,0),IFERROR(P80*FE80/$H80,0),IFERROR(P81*FE81/$H81,0),IFERROR(P82*FE82/$H82,0),IFERROR(P83*FE83/$H83,0),IFERROR(P84*FE84/$H84,0),IFERROR(P85*FE85/$H85,0),IFERROR(P86*FE86/$H86,0),IFERROR(P87*FE87/$H87,0),IFERROR(P89*FE89/$H89,0),IFERROR(P90*FE90/$H90,0),IFERROR(P91*FE91/$H91,0),IFERROR(P92*FE92/$H92,0),IFERROR(P93*FE93/$H93,0),IFERROR(P95*FE95/$H95,0),IFERROR(P96*FE96/$H96,0),IFERROR(P97*FE97/$H97,0),IFERROR(P98*FE98/$H98,0),IFERROR(P99*FE99/$H99,0),IFERROR(P100*FE100/$H100,0))</f>
        <v>4.4414677993584546E-3</v>
      </c>
      <c r="Q104" s="114">
        <f>SUM(IFERROR(Q76*FE76/$H76,0),IFERROR(Q77*FE77/$H77,0),IFERROR(Q78*FE78/$H78,0),IFERROR(Q80*FE80/$H80,0),IFERROR(Q81*FE81/$H81,0),IFERROR(Q82*FE82/$H82,0),IFERROR(Q83*FE83/$H83,0),IFERROR(Q84*FE84/$H84,0),IFERROR(Q85*FE85/$H85,0),IFERROR(Q86*FE86/$H86,0),IFERROR(Q87*FE87/$H87,0),IFERROR(Q89*FE89/$H89,0),IFERROR(Q90*FE90/$H90,0),IFERROR(Q91*FE91/$H91,0),IFERROR(Q92*FE92/$H92,0),IFERROR(Q93*FE93/$H93,0),IFERROR(Q95*FE95/$H95,0),IFERROR(Q96*FE96/$H96,0),IFERROR(Q97*FE97/$H97,0),IFERROR(Q98*FE98/$H98,0),IFERROR(Q99*FE99/$H99,0),IFERROR(Q100*FE100/$H100,0))</f>
        <v>4.4414677993584546E-3</v>
      </c>
      <c r="R104" s="114">
        <f>SUM(IFERROR(R76*FE76/$H76,0),IFERROR(R77*FE77/$H77,0),IFERROR(R78*FE78/$H78,0),IFERROR(R80*FE80/$H80,0),IFERROR(R81*FE81/$H81,0),IFERROR(R82*FE82/$H82,0),IFERROR(R83*FE83/$H83,0),IFERROR(R84*FE84/$H84,0),IFERROR(R85*FE85/$H85,0),IFERROR(R86*FE86/$H86,0),IFERROR(R87*FE87/$H87,0),IFERROR(R89*FE89/$H89,0),IFERROR(R90*FE90/$H90,0),IFERROR(R91*FE91/$H91,0),IFERROR(R92*FE92/$H92,0),IFERROR(R93*FE93/$H93,0),IFERROR(R95*FE95/$H95,0),IFERROR(R96*FE96/$H96,0),IFERROR(R97*FE97/$H97,0),IFERROR(R98*FE98/$H98,0),IFERROR(R99*FE99/$H99,0),IFERROR(R100*FE100/$H100,0))</f>
        <v>4.4414677993584546E-3</v>
      </c>
      <c r="S104" s="114">
        <f>SUM(IFERROR(S76*FE76/$H76,0),IFERROR(S77*FE77/$H77,0),IFERROR(S78*FE78/$H78,0),IFERROR(S80*FE80/$H80,0),IFERROR(S81*FE81/$H81,0),IFERROR(S82*FE82/$H82,0),IFERROR(S83*FE83/$H83,0),IFERROR(S84*FE84/$H84,0),IFERROR(S85*FE85/$H85,0),IFERROR(S86*FE86/$H86,0),IFERROR(S87*FE87/$H87,0),IFERROR(S89*FE89/$H89,0),IFERROR(S90*FE90/$H90,0),IFERROR(S91*FE91/$H91,0),IFERROR(S92*FE92/$H92,0),IFERROR(S93*FE93/$H93,0),IFERROR(S95*FE95/$H95,0),IFERROR(S96*FE96/$H96,0),IFERROR(S97*FE97/$H97,0),IFERROR(S98*FE98/$H98,0),IFERROR(S99*FE99/$H99,0),IFERROR(S100*FE100/$H100,0))</f>
        <v>4.4414677993584546E-3</v>
      </c>
      <c r="T104" s="114">
        <f>SUM(IFERROR(T76*FE76/$H76,0),IFERROR(T77*FE77/$H77,0),IFERROR(T78*FE78/$H78,0),IFERROR(T80*FE80/$H80,0),IFERROR(T81*FE81/$H81,0),IFERROR(T82*FE82/$H82,0),IFERROR(T83*FE83/$H83,0),IFERROR(T84*FE84/$H84,0),IFERROR(T85*FE85/$H85,0),IFERROR(T86*FE86/$H86,0),IFERROR(T87*FE87/$H87,0),IFERROR(T89*FE89/$H89,0),IFERROR(T90*FE90/$H90,0),IFERROR(T91*FE91/$H91,0),IFERROR(T92*FE92/$H92,0),IFERROR(T93*FE93/$H93,0),IFERROR(T95*FE95/$H95,0),IFERROR(T96*FE96/$H96,0),IFERROR(T97*FE97/$H97,0),IFERROR(T98*FE98/$H98,0),IFERROR(T99*FE99/$H99,0),IFERROR(T100*FE100/$H100,0))</f>
        <v>5.2490073992418097E-3</v>
      </c>
      <c r="U104" s="114">
        <f>SUM(IFERROR(U76*FE76/$H76,0),IFERROR(U77*FE77/$H77,0),IFERROR(U78*FE78/$H78,0),IFERROR(U80*FE80/$H80,0),IFERROR(U81*FE81/$H81,0),IFERROR(U82*FE82/$H82,0),IFERROR(U83*FE83/$H83,0),IFERROR(U84*FE84/$H84,0),IFERROR(U85*FE85/$H85,0),IFERROR(U86*FE86/$H86,0),IFERROR(U87*FE87/$H87,0),IFERROR(U89*FE89/$H89,0),IFERROR(U90*FE90/$H90,0),IFERROR(U91*FE91/$H91,0),IFERROR(U92*FE92/$H92,0),IFERROR(U93*FE93/$H93,0),IFERROR(U95*FE95/$H95,0),IFERROR(U96*FE96/$H96,0),IFERROR(U97*FE97/$H97,0),IFERROR(U98*FE98/$H98,0),IFERROR(U99*FE99/$H99,0),IFERROR(U100*FE100/$H100,0))</f>
        <v>5.2490073992418097E-3</v>
      </c>
      <c r="V104" s="114">
        <f>SUM(IFERROR(V76*FE76/$H76,0),IFERROR(V77*FE77/$H77,0),IFERROR(V78*FE78/$H78,0),IFERROR(V80*FE80/$H80,0),IFERROR(V81*FE81/$H81,0),IFERROR(V82*FE82/$H82,0),IFERROR(V83*FE83/$H83,0),IFERROR(V84*FE84/$H84,0),IFERROR(V85*FE85/$H85,0),IFERROR(V86*FE86/$H86,0),IFERROR(V87*FE87/$H87,0),IFERROR(V89*FE89/$H89,0),IFERROR(V90*FE90/$H90,0),IFERROR(V91*FE91/$H91,0),IFERROR(V92*FE92/$H92,0),IFERROR(V93*FE93/$H93,0),IFERROR(V95*FE95/$H95,0),IFERROR(V96*FE96/$H96,0),IFERROR(V97*FE97/$H97,0),IFERROR(V98*FE98/$H98,0),IFERROR(V99*FE99/$H99,0),IFERROR(V100*FE100/$H100,0))</f>
        <v>5.2490073992418097E-3</v>
      </c>
      <c r="W104" s="114">
        <f>SUM(IFERROR(W76*FE76/$H76,0),IFERROR(W77*FE77/$H77,0),IFERROR(W78*FE78/$H78,0),IFERROR(W80*FE80/$H80,0),IFERROR(W81*FE81/$H81,0),IFERROR(W82*FE82/$H82,0),IFERROR(W83*FE83/$H83,0),IFERROR(W84*FE84/$H84,0),IFERROR(W85*FE85/$H85,0),IFERROR(W86*FE86/$H86,0),IFERROR(W87*FE87/$H87,0),IFERROR(W89*FE89/$H89,0),IFERROR(W90*FE90/$H90,0),IFERROR(W91*FE91/$H91,0),IFERROR(W92*FE92/$H92,0),IFERROR(W93*FE93/$H93,0),IFERROR(W95*FE95/$H95,0),IFERROR(W96*FE96/$H96,0),IFERROR(W97*FE97/$H97,0),IFERROR(W98*FE98/$H98,0),IFERROR(W99*FE99/$H99,0),IFERROR(W100*FE100/$H100,0))</f>
        <v>5.2490073992418097E-3</v>
      </c>
      <c r="X104" s="114">
        <f>SUM(IFERROR(X76*FE76/$H76,0),IFERROR(X77*FE77/$H77,0),IFERROR(X78*FE78/$H78,0),IFERROR(X80*FE80/$H80,0),IFERROR(X81*FE81/$H81,0),IFERROR(X82*FE82/$H82,0),IFERROR(X83*FE83/$H83,0),IFERROR(X84*FE84/$H84,0),IFERROR(X85*FE85/$H85,0),IFERROR(X86*FE86/$H86,0),IFERROR(X87*FE87/$H87,0),IFERROR(X89*FE89/$H89,0),IFERROR(X90*FE90/$H90,0),IFERROR(X91*FE91/$H91,0),IFERROR(X92*FE92/$H92,0),IFERROR(X93*FE93/$H93,0),IFERROR(X95*FE95/$H95,0),IFERROR(X96*FE96/$H96,0),IFERROR(X97*FE97/$H97,0),IFERROR(X98*FE98/$H98,0),IFERROR(X99*FE99/$H99,0),IFERROR(X100*FE100/$H100,0))</f>
        <v>5.2490073992418097E-3</v>
      </c>
      <c r="Y104" s="114">
        <f>SUM(IFERROR(Y76*FE76/$H76,0),IFERROR(Y77*FE77/$H77,0),IFERROR(Y78*FE78/$H78,0),IFERROR(Y80*FE80/$H80,0),IFERROR(Y81*FE81/$H81,0),IFERROR(Y82*FE82/$H82,0),IFERROR(Y83*FE83/$H83,0),IFERROR(Y84*FE84/$H84,0),IFERROR(Y85*FE85/$H85,0),IFERROR(Y86*FE86/$H86,0),IFERROR(Y87*FE87/$H87,0),IFERROR(Y89*FE89/$H89,0),IFERROR(Y90*FE90/$H90,0),IFERROR(Y91*FE91/$H91,0),IFERROR(Y92*FE92/$H92,0),IFERROR(Y93*FE93/$H93,0),IFERROR(Y95*FE95/$H95,0),IFERROR(Y96*FE96/$H96,0),IFERROR(Y97*FE97/$H97,0),IFERROR(Y98*FE98/$H98,0),IFERROR(Y99*FE99/$H99,0),IFERROR(Y100*FE100/$H100,0))</f>
        <v>3.0282734995625824E-3</v>
      </c>
      <c r="Z104" s="114">
        <f>SUM(IFERROR(Z76*FE76/$H76,0),IFERROR(Z77*FE77/$H77,0),IFERROR(Z78*FE78/$H78,0),IFERROR(Z80*FE80/$H80,0),IFERROR(Z81*FE81/$H81,0),IFERROR(Z82*FE82/$H82,0),IFERROR(Z83*FE83/$H83,0),IFERROR(Z84*FE84/$H84,0),IFERROR(Z85*FE85/$H85,0),IFERROR(Z86*FE86/$H86,0),IFERROR(Z87*FE87/$H87,0),IFERROR(Z89*FE89/$H89,0),IFERROR(Z90*FE90/$H90,0),IFERROR(Z91*FE91/$H91,0),IFERROR(Z92*FE92/$H92,0),IFERROR(Z93*FE93/$H93,0),IFERROR(Z95*FE95/$H95,0),IFERROR(Z96*FE96/$H96,0),IFERROR(Z97*FE97/$H97,0),IFERROR(Z98*FE98/$H98,0),IFERROR(Z99*FE99/$H99,0),IFERROR(Z100*FE100/$H100,0))</f>
        <v>3.0282734995625824E-3</v>
      </c>
      <c r="AA104" s="114">
        <f>SUM(IFERROR(AA76*FE76/$H76,0),IFERROR(AA77*FE77/$H77,0),IFERROR(AA78*FE78/$H78,0),IFERROR(AA80*FE80/$H80,0),IFERROR(AA81*FE81/$H81,0),IFERROR(AA82*FE82/$H82,0),IFERROR(AA83*FE83/$H83,0),IFERROR(AA84*FE84/$H84,0),IFERROR(AA85*FE85/$H85,0),IFERROR(AA86*FE86/$H86,0),IFERROR(AA87*FE87/$H87,0),IFERROR(AA89*FE89/$H89,0),IFERROR(AA90*FE90/$H90,0),IFERROR(AA91*FE91/$H91,0),IFERROR(AA92*FE92/$H92,0),IFERROR(AA93*FE93/$H93,0),IFERROR(AA95*FE95/$H95,0),IFERROR(AA96*FE96/$H96,0),IFERROR(AA97*FE97/$H97,0),IFERROR(AA98*FE98/$H98,0),IFERROR(AA99*FE99/$H99,0),IFERROR(AA100*FE100/$H100,0))</f>
        <v>3.0282734995625824E-3</v>
      </c>
      <c r="AB104" s="114">
        <f>SUM(IFERROR(AB76*FE76/$H76,0),IFERROR(AB77*FE77/$H77,0),IFERROR(AB78*FE78/$H78,0),IFERROR(AB80*FE80/$H80,0),IFERROR(AB81*FE81/$H81,0),IFERROR(AB82*FE82/$H82,0),IFERROR(AB83*FE83/$H83,0),IFERROR(AB84*FE84/$H84,0),IFERROR(AB85*FE85/$H85,0),IFERROR(AB86*FE86/$H86,0),IFERROR(AB87*FE87/$H87,0),IFERROR(AB89*FE89/$H89,0),IFERROR(AB90*FE90/$H90,0),IFERROR(AB91*FE91/$H91,0),IFERROR(AB92*FE92/$H92,0),IFERROR(AB93*FE93/$H93,0),IFERROR(AB95*FE95/$H95,0),IFERROR(AB96*FE96/$H96,0),IFERROR(AB97*FE97/$H97,0),IFERROR(AB98*FE98/$H98,0),IFERROR(AB99*FE99/$H99,0),IFERROR(AB100*FE100/$H100,0))</f>
        <v>3.0282734995625824E-3</v>
      </c>
      <c r="AC104" s="114">
        <f>SUM(IFERROR(AC76*FE76/$H76,0),IFERROR(AC77*FE77/$H77,0),IFERROR(AC78*FE78/$H78,0),IFERROR(AC80*FE80/$H80,0),IFERROR(AC81*FE81/$H81,0),IFERROR(AC82*FE82/$H82,0),IFERROR(AC83*FE83/$H83,0),IFERROR(AC84*FE84/$H84,0),IFERROR(AC85*FE85/$H85,0),IFERROR(AC86*FE86/$H86,0),IFERROR(AC87*FE87/$H87,0),IFERROR(AC89*FE89/$H89,0),IFERROR(AC90*FE90/$H90,0),IFERROR(AC91*FE91/$H91,0),IFERROR(AC92*FE92/$H92,0),IFERROR(AC93*FE93/$H93,0),IFERROR(AC95*FE95/$H95,0),IFERROR(AC96*FE96/$H96,0),IFERROR(AC97*FE97/$H97,0),IFERROR(AC98*FE98/$H98,0),IFERROR(AC99*FE99/$H99,0),IFERROR(AC100*FE100/$H100,0))</f>
        <v>3.0282734995625824E-3</v>
      </c>
      <c r="AD104" s="114">
        <f>SUM(IFERROR(AD76*FE76/$H76,0),IFERROR(AD77*FE77/$H77,0),IFERROR(AD78*FE78/$H78,0),IFERROR(AD80*FE80/$H80,0),IFERROR(AD81*FE81/$H81,0),IFERROR(AD82*FE82/$H82,0),IFERROR(AD83*FE83/$H83,0),IFERROR(AD84*FE84/$H84,0),IFERROR(AD85*FE85/$H85,0),IFERROR(AD86*FE86/$H86,0),IFERROR(AD87*FE87/$H87,0),IFERROR(AD89*FE89/$H89,0),IFERROR(AD90*FE90/$H90,0),IFERROR(AD91*FE91/$H91,0),IFERROR(AD92*FE92/$H92,0),IFERROR(AD93*FE93/$H93,0),IFERROR(AD95*FE95/$H95,0),IFERROR(AD96*FE96/$H96,0),IFERROR(AD97*FE97/$H97,0),IFERROR(AD98*FE98/$H98,0),IFERROR(AD99*FE99/$H99,0),IFERROR(AD100*FE100/$H100,0))</f>
        <v>3.0282734995625824E-3</v>
      </c>
      <c r="AE104" s="114">
        <f>SUM(IFERROR(AE76*FE76/$H76,0),IFERROR(AE77*FE77/$H77,0),IFERROR(AE78*FE78/$H78,0),IFERROR(AE80*FE80/$H80,0),IFERROR(AE81*FE81/$H81,0),IFERROR(AE82*FE82/$H82,0),IFERROR(AE83*FE83/$H83,0),IFERROR(AE84*FE84/$H84,0),IFERROR(AE85*FE85/$H85,0),IFERROR(AE86*FE86/$H86,0),IFERROR(AE87*FE87/$H87,0),IFERROR(AE89*FE89/$H89,0),IFERROR(AE90*FE90/$H90,0),IFERROR(AE91*FE91/$H91,0),IFERROR(AE92*FE92/$H92,0),IFERROR(AE93*FE93/$H93,0),IFERROR(AE95*FE95/$H95,0),IFERROR(AE96*FE96/$H96,0),IFERROR(AE97*FE97/$H97,0),IFERROR(AE98*FE98/$H98,0),IFERROR(AE99*FE99/$H99,0),IFERROR(AE100*FE100/$H100,0))</f>
        <v>3.5984114115172657E-3</v>
      </c>
      <c r="AF104" s="114">
        <f>SUM(IFERROR(AF76*FE76/$H76,0),IFERROR(AF77*FE77/$H77,0),IFERROR(AF78*FE78/$H78,0),IFERROR(AF80*FE80/$H80,0),IFERROR(AF81*FE81/$H81,0),IFERROR(AF82*FE82/$H82,0),IFERROR(AF83*FE83/$H83,0),IFERROR(AF84*FE84/$H84,0),IFERROR(AF85*FE85/$H85,0),IFERROR(AF86*FE86/$H86,0),IFERROR(AF87*FE87/$H87,0),IFERROR(AF89*FE89/$H89,0),IFERROR(AF90*FE90/$H90,0),IFERROR(AF91*FE91/$H91,0),IFERROR(AF92*FE92/$H92,0),IFERROR(AF93*FE93/$H93,0),IFERROR(AF95*FE95/$H95,0),IFERROR(AF96*FE96/$H96,0),IFERROR(AF97*FE97/$H97,0),IFERROR(AF98*FE98/$H98,0),IFERROR(AF99*FE99/$H99,0),IFERROR(AF100*FE100/$H100,0))</f>
        <v>3.5984114115172657E-3</v>
      </c>
      <c r="AG104" s="114">
        <f>SUM(IFERROR(AG76*FE76/$H76,0),IFERROR(AG77*FE77/$H77,0),IFERROR(AG78*FE78/$H78,0),IFERROR(AG80*FE80/$H80,0),IFERROR(AG81*FE81/$H81,0),IFERROR(AG82*FE82/$H82,0),IFERROR(AG83*FE83/$H83,0),IFERROR(AG84*FE84/$H84,0),IFERROR(AG85*FE85/$H85,0),IFERROR(AG86*FE86/$H86,0),IFERROR(AG87*FE87/$H87,0),IFERROR(AG89*FE89/$H89,0),IFERROR(AG90*FE90/$H90,0),IFERROR(AG91*FE91/$H91,0),IFERROR(AG92*FE92/$H92,0),IFERROR(AG93*FE93/$H93,0),IFERROR(AG95*FE95/$H95,0),IFERROR(AG96*FE96/$H96,0),IFERROR(AG97*FE97/$H97,0),IFERROR(AG98*FE98/$H98,0),IFERROR(AG99*FE99/$H99,0),IFERROR(AG100*FE100/$H100,0))</f>
        <v>3.5984114115172657E-3</v>
      </c>
      <c r="AH104" s="114">
        <f>SUM(IFERROR(AH76*FE76/$H76,0),IFERROR(AH77*FE77/$H77,0),IFERROR(AH78*FE78/$H78,0),IFERROR(AH80*FE80/$H80,0),IFERROR(AH81*FE81/$H81,0),IFERROR(AH82*FE82/$H82,0),IFERROR(AH83*FE83/$H83,0),IFERROR(AH84*FE84/$H84,0),IFERROR(AH85*FE85/$H85,0),IFERROR(AH86*FE86/$H86,0),IFERROR(AH87*FE87/$H87,0),IFERROR(AH89*FE89/$H89,0),IFERROR(AH90*FE90/$H90,0),IFERROR(AH91*FE91/$H91,0),IFERROR(AH92*FE92/$H92,0),IFERROR(AH93*FE93/$H93,0),IFERROR(AH95*FE95/$H95,0),IFERROR(AH96*FE96/$H96,0),IFERROR(AH97*FE97/$H97,0),IFERROR(AH98*FE98/$H98,0),IFERROR(AH99*FE99/$H99,0),IFERROR(AH100*FE100/$H100,0))</f>
        <v>3.5984114115172657E-3</v>
      </c>
      <c r="AI104" s="114">
        <f>SUM(IFERROR(AI76*FE76/$H76,0),IFERROR(AI77*FE77/$H77,0),IFERROR(AI78*FE78/$H78,0),IFERROR(AI80*FE80/$H80,0),IFERROR(AI81*FE81/$H81,0),IFERROR(AI82*FE82/$H82,0),IFERROR(AI83*FE83/$H83,0),IFERROR(AI84*FE84/$H84,0),IFERROR(AI85*FE85/$H85,0),IFERROR(AI86*FE86/$H86,0),IFERROR(AI87*FE87/$H87,0),IFERROR(AI89*FE89/$H89,0),IFERROR(AI90*FE90/$H90,0),IFERROR(AI91*FE91/$H91,0),IFERROR(AI92*FE92/$H92,0),IFERROR(AI93*FE93/$H93,0),IFERROR(AI95*FE95/$H95,0),IFERROR(AI96*FE96/$H96,0),IFERROR(AI97*FE97/$H97,0),IFERROR(AI98*FE98/$H98,0),IFERROR(AI99*FE99/$H99,0),IFERROR(AI100*FE100/$H100,0))</f>
        <v>3.5984114115172657E-3</v>
      </c>
      <c r="AJ104" s="114">
        <f>SUM(IFERROR(AJ76*FE76/$H76,0),IFERROR(AJ77*FE77/$H77,0),IFERROR(AJ78*FE78/$H78,0),IFERROR(AJ80*FE80/$H80,0),IFERROR(AJ81*FE81/$H81,0),IFERROR(AJ82*FE82/$H82,0),IFERROR(AJ83*FE83/$H83,0),IFERROR(AJ84*FE84/$H84,0),IFERROR(AJ85*FE85/$H85,0),IFERROR(AJ86*FE86/$H86,0),IFERROR(AJ87*FE87/$H87,0),IFERROR(AJ89*FE89/$H89,0),IFERROR(AJ90*FE90/$H90,0),IFERROR(AJ91*FE91/$H91,0),IFERROR(AJ92*FE92/$H92,0),IFERROR(AJ93*FE93/$H93,0),IFERROR(AJ95*FE95/$H95,0),IFERROR(AJ96*FE96/$H96,0),IFERROR(AJ97*FE97/$H97,0),IFERROR(AJ98*FE98/$H98,0),IFERROR(AJ99*FE99/$H99,0),IFERROR(AJ100*FE100/$H100,0))</f>
        <v>3.5984114115172657E-3</v>
      </c>
      <c r="AK104" s="114">
        <f>SUM(IFERROR(AK76*FE76/$H76,0),IFERROR(AK77*FE77/$H77,0),IFERROR(AK78*FE78/$H78,0),IFERROR(AK80*FE80/$H80,0),IFERROR(AK81*FE81/$H81,0),IFERROR(AK82*FE82/$H82,0),IFERROR(AK83*FE83/$H83,0),IFERROR(AK84*FE84/$H84,0),IFERROR(AK85*FE85/$H85,0),IFERROR(AK86*FE86/$H86,0),IFERROR(AK87*FE87/$H87,0),IFERROR(AK89*FE89/$H89,0),IFERROR(AK90*FE90/$H90,0),IFERROR(AK91*FE91/$H91,0),IFERROR(AK92*FE92/$H92,0),IFERROR(AK93*FE93/$H93,0),IFERROR(AK95*FE95/$H95,0),IFERROR(AK96*FE96/$H96,0),IFERROR(AK97*FE97/$H97,0),IFERROR(AK98*FE98/$H98,0),IFERROR(AK99*FE99/$H99,0),IFERROR(AK100*FE100/$H100,0))</f>
        <v>3.5984114115172657E-3</v>
      </c>
      <c r="AL104" s="114">
        <f>SUM(IFERROR(AL76*FE76/$H76,0),IFERROR(AL77*FE77/$H77,0),IFERROR(AL78*FE78/$H78,0),IFERROR(AL80*FE80/$H80,0),IFERROR(AL81*FE81/$H81,0),IFERROR(AL82*FE82/$H82,0),IFERROR(AL83*FE83/$H83,0),IFERROR(AL84*FE84/$H84,0),IFERROR(AL85*FE85/$H85,0),IFERROR(AL86*FE86/$H86,0),IFERROR(AL87*FE87/$H87,0),IFERROR(AL89*FE89/$H89,0),IFERROR(AL90*FE90/$H90,0),IFERROR(AL91*FE91/$H91,0),IFERROR(AL92*FE92/$H92,0),IFERROR(AL93*FE93/$H93,0),IFERROR(AL95*FE95/$H95,0),IFERROR(AL96*FE96/$H96,0),IFERROR(AL97*FE97/$H97,0),IFERROR(AL98*FE98/$H98,0),IFERROR(AL99*FE99/$H99,0),IFERROR(AL100*FE100/$H100,0))</f>
        <v>3.5984114115172657E-3</v>
      </c>
      <c r="AM104" s="114">
        <f>SUM(IFERROR(AM76*FE76/$H76,0),IFERROR(AM77*FE77/$H77,0),IFERROR(AM78*FE78/$H78,0),IFERROR(AM80*FE80/$H80,0),IFERROR(AM81*FE81/$H81,0),IFERROR(AM82*FE82/$H82,0),IFERROR(AM83*FE83/$H83,0),IFERROR(AM84*FE84/$H84,0),IFERROR(AM85*FE85/$H85,0),IFERROR(AM86*FE86/$H86,0),IFERROR(AM87*FE87/$H87,0),IFERROR(AM89*FE89/$H89,0),IFERROR(AM90*FE90/$H90,0),IFERROR(AM91*FE91/$H91,0),IFERROR(AM92*FE92/$H92,0),IFERROR(AM93*FE93/$H93,0),IFERROR(AM95*FE95/$H95,0),IFERROR(AM96*FE96/$H96,0),IFERROR(AM97*FE97/$H97,0),IFERROR(AM98*FE98/$H98,0),IFERROR(AM99*FE99/$H99,0),IFERROR(AM100*FE100/$H100,0))</f>
        <v>3.5984114115172657E-3</v>
      </c>
      <c r="AN104" s="114">
        <f>SUM(IFERROR(AN76*FE76/$H76,0),IFERROR(AN77*FE77/$H77,0),IFERROR(AN78*FE78/$H78,0),IFERROR(AN80*FE80/$H80,0),IFERROR(AN81*FE81/$H81,0),IFERROR(AN82*FE82/$H82,0),IFERROR(AN83*FE83/$H83,0),IFERROR(AN84*FE84/$H84,0),IFERROR(AN85*FE85/$H85,0),IFERROR(AN86*FE86/$H86,0),IFERROR(AN87*FE87/$H87,0),IFERROR(AN89*FE89/$H89,0),IFERROR(AN90*FE90/$H90,0),IFERROR(AN91*FE91/$H91,0),IFERROR(AN92*FE92/$H92,0),IFERROR(AN93*FE93/$H93,0),IFERROR(AN95*FE95/$H95,0),IFERROR(AN96*FE96/$H96,0),IFERROR(AN97*FE97/$H97,0),IFERROR(AN98*FE98/$H98,0),IFERROR(AN99*FE99/$H99,0),IFERROR(AN100*FE100/$H100,0))</f>
        <v>9.5174309986252592E-3</v>
      </c>
      <c r="AO104" s="114">
        <f>SUM(IFERROR(AO76*FE76/$H76,0),IFERROR(AO77*FE77/$H77,0),IFERROR(AO78*FE78/$H78,0),IFERROR(AO80*FE80/$H80,0),IFERROR(AO81*FE81/$H81,0),IFERROR(AO82*FE82/$H82,0),IFERROR(AO83*FE83/$H83,0),IFERROR(AO84*FE84/$H84,0),IFERROR(AO85*FE85/$H85,0),IFERROR(AO86*FE86/$H86,0),IFERROR(AO87*FE87/$H87,0),IFERROR(AO89*FE89/$H89,0),IFERROR(AO90*FE90/$H90,0),IFERROR(AO91*FE91/$H91,0),IFERROR(AO92*FE92/$H92,0),IFERROR(AO93*FE93/$H93,0),IFERROR(AO95*FE95/$H95,0),IFERROR(AO96*FE96/$H96,0),IFERROR(AO97*FE97/$H97,0),IFERROR(AO98*FE98/$H98,0),IFERROR(AO99*FE99/$H99,0),IFERROR(AO100*FE100/$H100,0))</f>
        <v>9.5174309986252592E-3</v>
      </c>
      <c r="AP104" s="114">
        <f>SUM(IFERROR(AP76*FE76/$H76,0),IFERROR(AP77*FE77/$H77,0),IFERROR(AP78*FE78/$H78,0),IFERROR(AP80*FE80/$H80,0),IFERROR(AP81*FE81/$H81,0),IFERROR(AP82*FE82/$H82,0),IFERROR(AP83*FE83/$H83,0),IFERROR(AP84*FE84/$H84,0),IFERROR(AP85*FE85/$H85,0),IFERROR(AP86*FE86/$H86,0),IFERROR(AP87*FE87/$H87,0),IFERROR(AP89*FE89/$H89,0),IFERROR(AP90*FE90/$H90,0),IFERROR(AP91*FE91/$H91,0),IFERROR(AP92*FE92/$H92,0),IFERROR(AP93*FE93/$H93,0),IFERROR(AP95*FE95/$H95,0),IFERROR(AP96*FE96/$H96,0),IFERROR(AP97*FE97/$H97,0),IFERROR(AP98*FE98/$H98,0),IFERROR(AP99*FE99/$H99,0),IFERROR(AP100*FE100/$H100,0))</f>
        <v>9.5174309986252592E-3</v>
      </c>
      <c r="AQ104" s="114">
        <f>SUM(IFERROR(AQ76*FE76/$H76,0),IFERROR(AQ77*FE77/$H77,0),IFERROR(AQ78*FE78/$H78,0),IFERROR(AQ80*FE80/$H80,0),IFERROR(AQ81*FE81/$H81,0),IFERROR(AQ82*FE82/$H82,0),IFERROR(AQ83*FE83/$H83,0),IFERROR(AQ84*FE84/$H84,0),IFERROR(AQ85*FE85/$H85,0),IFERROR(AQ86*FE86/$H86,0),IFERROR(AQ87*FE87/$H87,0),IFERROR(AQ89*FE89/$H89,0),IFERROR(AQ90*FE90/$H90,0),IFERROR(AQ91*FE91/$H91,0),IFERROR(AQ92*FE92/$H92,0),IFERROR(AQ93*FE93/$H93,0),IFERROR(AQ95*FE95/$H95,0),IFERROR(AQ96*FE96/$H96,0),IFERROR(AQ97*FE97/$H97,0),IFERROR(AQ98*FE98/$H98,0),IFERROR(AQ99*FE99/$H99,0),IFERROR(AQ100*FE100/$H100,0))</f>
        <v>9.5174309986252592E-3</v>
      </c>
      <c r="AR104" s="114">
        <f>SUM(IFERROR(AR76*FE76/$H76,0),IFERROR(AR77*FE77/$H77,0),IFERROR(AR78*FE78/$H78,0),IFERROR(AR80*FE80/$H80,0),IFERROR(AR81*FE81/$H81,0),IFERROR(AR82*FE82/$H82,0),IFERROR(AR83*FE83/$H83,0),IFERROR(AR84*FE84/$H84,0),IFERROR(AR85*FE85/$H85,0),IFERROR(AR86*FE86/$H86,0),IFERROR(AR87*FE87/$H87,0),IFERROR(AR89*FE89/$H89,0),IFERROR(AR90*FE90/$H90,0),IFERROR(AR91*FE91/$H91,0),IFERROR(AR92*FE92/$H92,0),IFERROR(AR93*FE93/$H93,0),IFERROR(AR95*FE95/$H95,0),IFERROR(AR96*FE96/$H96,0),IFERROR(AR97*FE97/$H97,0),IFERROR(AR98*FE98/$H98,0),IFERROR(AR99*FE99/$H99,0),IFERROR(AR100*FE100/$H100,0))</f>
        <v>9.5174309986252592E-3</v>
      </c>
      <c r="AS104" s="114">
        <f>SUM(IFERROR(AS76*FE76/$H76,0),IFERROR(AS77*FE77/$H77,0),IFERROR(AS78*FE78/$H78,0),IFERROR(AS80*FE80/$H80,0),IFERROR(AS81*FE81/$H81,0),IFERROR(AS82*FE82/$H82,0),IFERROR(AS83*FE83/$H83,0),IFERROR(AS84*FE84/$H84,0),IFERROR(AS85*FE85/$H85,0),IFERROR(AS86*FE86/$H86,0),IFERROR(AS87*FE87/$H87,0),IFERROR(AS89*FE89/$H89,0),IFERROR(AS90*FE90/$H90,0),IFERROR(AS91*FE91/$H91,0),IFERROR(AS92*FE92/$H92,0),IFERROR(AS93*FE93/$H93,0),IFERROR(AS95*FE95/$H95,0),IFERROR(AS96*FE96/$H96,0),IFERROR(AS97*FE97/$H97,0),IFERROR(AS98*FE98/$H98,0),IFERROR(AS99*FE99/$H99,0),IFERROR(AS100*FE100/$H100,0))</f>
        <v>6.2717429914017735E-3</v>
      </c>
      <c r="AT104" s="114">
        <f>SUM(IFERROR(AT76*FE76/$H76,0),IFERROR(AT77*FE77/$H77,0),IFERROR(AT78*FE78/$H78,0),IFERROR(AT80*FE80/$H80,0),IFERROR(AT81*FE81/$H81,0),IFERROR(AT82*FE82/$H82,0),IFERROR(AT83*FE83/$H83,0),IFERROR(AT84*FE84/$H84,0),IFERROR(AT85*FE85/$H85,0),IFERROR(AT86*FE86/$H86,0),IFERROR(AT87*FE87/$H87,0),IFERROR(AT89*FE89/$H89,0),IFERROR(AT90*FE90/$H90,0),IFERROR(AT91*FE91/$H91,0),IFERROR(AT92*FE92/$H92,0),IFERROR(AT93*FE93/$H93,0),IFERROR(AT95*FE95/$H95,0),IFERROR(AT96*FE96/$H96,0),IFERROR(AT97*FE97/$H97,0),IFERROR(AT98*FE98/$H98,0),IFERROR(AT99*FE99/$H99,0),IFERROR(AT100*FE100/$H100,0))</f>
        <v>6.2717429914017735E-3</v>
      </c>
      <c r="AU104" s="114">
        <f>SUM(IFERROR(AU76*FE76/$H76,0),IFERROR(AU77*FE77/$H77,0),IFERROR(AU78*FE78/$H78,0),IFERROR(AU80*FE80/$H80,0),IFERROR(AU81*FE81/$H81,0),IFERROR(AU82*FE82/$H82,0),IFERROR(AU83*FE83/$H83,0),IFERROR(AU84*FE84/$H84,0),IFERROR(AU85*FE85/$H85,0),IFERROR(AU86*FE86/$H86,0),IFERROR(AU87*FE87/$H87,0),IFERROR(AU89*FE89/$H89,0),IFERROR(AU90*FE90/$H90,0),IFERROR(AU91*FE91/$H91,0),IFERROR(AU92*FE92/$H92,0),IFERROR(AU93*FE93/$H93,0),IFERROR(AU95*FE95/$H95,0),IFERROR(AU96*FE96/$H96,0),IFERROR(AU97*FE97/$H97,0),IFERROR(AU98*FE98/$H98,0),IFERROR(AU99*FE99/$H99,0),IFERROR(AU100*FE100/$H100,0))</f>
        <v>6.2717429914017735E-3</v>
      </c>
      <c r="AV104" s="114">
        <f>SUM(IFERROR(AV76*FE76/$H76,0),IFERROR(AV77*FE77/$H77,0),IFERROR(AV78*FE78/$H78,0),IFERROR(AV80*FE80/$H80,0),IFERROR(AV81*FE81/$H81,0),IFERROR(AV82*FE82/$H82,0),IFERROR(AV83*FE83/$H83,0),IFERROR(AV84*FE84/$H84,0),IFERROR(AV85*FE85/$H85,0),IFERROR(AV86*FE86/$H86,0),IFERROR(AV87*FE87/$H87,0),IFERROR(AV89*FE89/$H89,0),IFERROR(AV90*FE90/$H90,0),IFERROR(AV91*FE91/$H91,0),IFERROR(AV92*FE92/$H92,0),IFERROR(AV93*FE93/$H93,0),IFERROR(AV95*FE95/$H95,0),IFERROR(AV96*FE96/$H96,0),IFERROR(AV97*FE97/$H97,0),IFERROR(AV98*FE98/$H98,0),IFERROR(AV99*FE99/$H99,0),IFERROR(AV100*FE100/$H100,0))</f>
        <v>6.2717429914017735E-3</v>
      </c>
      <c r="AW104" s="114">
        <f>SUM(IFERROR(AW76*FE76/$H76,0),IFERROR(AW77*FE77/$H77,0),IFERROR(AW78*FE78/$H78,0),IFERROR(AW80*FE80/$H80,0),IFERROR(AW81*FE81/$H81,0),IFERROR(AW82*FE82/$H82,0),IFERROR(AW83*FE83/$H83,0),IFERROR(AW84*FE84/$H84,0),IFERROR(AW85*FE85/$H85,0),IFERROR(AW86*FE86/$H86,0),IFERROR(AW87*FE87/$H87,0),IFERROR(AW89*FE89/$H89,0),IFERROR(AW90*FE90/$H90,0),IFERROR(AW91*FE91/$H91,0),IFERROR(AW92*FE92/$H92,0),IFERROR(AW93*FE93/$H93,0),IFERROR(AW95*FE95/$H95,0),IFERROR(AW96*FE96/$H96,0),IFERROR(AW97*FE97/$H97,0),IFERROR(AW98*FE98/$H98,0),IFERROR(AW99*FE99/$H99,0),IFERROR(AW100*FE100/$H100,0))</f>
        <v>6.2717429914017735E-3</v>
      </c>
      <c r="AX104" s="114">
        <f>SUM(IFERROR(AX76*FE76/$H76,0),IFERROR(AX77*FE77/$H77,0),IFERROR(AX78*FE78/$H78,0),IFERROR(AX80*FE80/$H80,0),IFERROR(AX81*FE81/$H81,0),IFERROR(AX82*FE82/$H82,0),IFERROR(AX83*FE83/$H83,0),IFERROR(AX84*FE84/$H84,0),IFERROR(AX85*FE85/$H85,0),IFERROR(AX86*FE86/$H86,0),IFERROR(AX87*FE87/$H87,0),IFERROR(AX89*FE89/$H89,0),IFERROR(AX90*FE90/$H90,0),IFERROR(AX91*FE91/$H91,0),IFERROR(AX92*FE92/$H92,0),IFERROR(AX93*FE93/$H93,0),IFERROR(AX95*FE95/$H95,0),IFERROR(AX96*FE96/$H96,0),IFERROR(AX97*FE97/$H97,0),IFERROR(AX98*FE98/$H98,0),IFERROR(AX99*FE99/$H99,0),IFERROR(AX100*FE100/$H100,0))</f>
        <v>6.2717429914017735E-3</v>
      </c>
      <c r="AY104" s="114">
        <f>SUM(IFERROR(AY76*FE76/$H76,0),IFERROR(AY77*FE77/$H77,0),IFERROR(AY78*FE78/$H78,0),IFERROR(AY80*FE80/$H80,0),IFERROR(AY81*FE81/$H81,0),IFERROR(AY82*FE82/$H82,0),IFERROR(AY83*FE83/$H83,0),IFERROR(AY84*FE84/$H84,0),IFERROR(AY85*FE85/$H85,0),IFERROR(AY86*FE86/$H86,0),IFERROR(AY87*FE87/$H87,0),IFERROR(AY89*FE89/$H89,0),IFERROR(AY90*FE90/$H90,0),IFERROR(AY91*FE91/$H91,0),IFERROR(AY92*FE92/$H92,0),IFERROR(AY93*FE93/$H93,0),IFERROR(AY95*FE95/$H95,0),IFERROR(AY96*FE96/$H96,0),IFERROR(AY97*FE97/$H97,0),IFERROR(AY98*FE98/$H98,0),IFERROR(AY99*FE99/$H99,0),IFERROR(AY100*FE100/$H100,0))</f>
        <v>6.2717429914017735E-3</v>
      </c>
      <c r="AZ104" s="114">
        <f>SUM(IFERROR(AZ76*FE76/$H76,0),IFERROR(AZ77*FE77/$H77,0),IFERROR(AZ78*FE78/$H78,0),IFERROR(AZ80*FE80/$H80,0),IFERROR(AZ81*FE81/$H81,0),IFERROR(AZ82*FE82/$H82,0),IFERROR(AZ83*FE83/$H83,0),IFERROR(AZ84*FE84/$H84,0),IFERROR(AZ85*FE85/$H85,0),IFERROR(AZ86*FE86/$H86,0),IFERROR(AZ87*FE87/$H87,0),IFERROR(AZ89*FE89/$H89,0),IFERROR(AZ90*FE90/$H90,0),IFERROR(AZ91*FE91/$H91,0),IFERROR(AZ92*FE92/$H92,0),IFERROR(AZ93*FE93/$H93,0),IFERROR(AZ95*FE95/$H95,0),IFERROR(AZ96*FE96/$H96,0),IFERROR(AZ97*FE97/$H97,0),IFERROR(AZ98*FE98/$H98,0),IFERROR(AZ99*FE99/$H99,0),IFERROR(AZ100*FE100/$H100,0))</f>
        <v>6.2717429914017735E-3</v>
      </c>
      <c r="BA104" s="114">
        <f>SUM(IFERROR(BA76*FE76/$H76,0),IFERROR(BA77*FE77/$H77,0),IFERROR(BA78*FE78/$H78,0),IFERROR(BA80*FE80/$H80,0),IFERROR(BA81*FE81/$H81,0),IFERROR(BA82*FE82/$H82,0),IFERROR(BA83*FE83/$H83,0),IFERROR(BA84*FE84/$H84,0),IFERROR(BA85*FE85/$H85,0),IFERROR(BA86*FE86/$H86,0),IFERROR(BA87*FE87/$H87,0),IFERROR(BA89*FE89/$H89,0),IFERROR(BA90*FE90/$H90,0),IFERROR(BA91*FE91/$H91,0),IFERROR(BA92*FE92/$H92,0),IFERROR(BA93*FE93/$H93,0),IFERROR(BA95*FE95/$H95,0),IFERROR(BA96*FE96/$H96,0),IFERROR(BA97*FE97/$H97,0),IFERROR(BA98*FE98/$H98,0),IFERROR(BA99*FE99/$H99,0),IFERROR(BA100*FE100/$H100,0))</f>
        <v>6.2717429914017735E-3</v>
      </c>
      <c r="BB104" s="114">
        <f>SUM(IFERROR(BB76*FE76/$H76,0),IFERROR(BB77*FE77/$H77,0),IFERROR(BB78*FE78/$H78,0),IFERROR(BB80*FE80/$H80,0),IFERROR(BB81*FE81/$H81,0),IFERROR(BB82*FE82/$H82,0),IFERROR(BB83*FE83/$H83,0),IFERROR(BB84*FE84/$H84,0),IFERROR(BB85*FE85/$H85,0),IFERROR(BB86*FE86/$H86,0),IFERROR(BB87*FE87/$H87,0),IFERROR(BB89*FE89/$H89,0),IFERROR(BB90*FE90/$H90,0),IFERROR(BB91*FE91/$H91,0),IFERROR(BB92*FE92/$H92,0),IFERROR(BB93*FE93/$H93,0),IFERROR(BB95*FE95/$H95,0),IFERROR(BB96*FE96/$H96,0),IFERROR(BB97*FE97/$H97,0),IFERROR(BB98*FE98/$H98,0),IFERROR(BB99*FE99/$H99,0),IFERROR(BB100*FE100/$H100,0))</f>
        <v>3.4165136918141961E-3</v>
      </c>
      <c r="BC104" s="114">
        <f>SUM(IFERROR(BC76*FE76/$H76,0),IFERROR(BC77*FE77/$H77,0),IFERROR(BC78*FE78/$H78,0),IFERROR(BC80*FE80/$H80,0),IFERROR(BC81*FE81/$H81,0),IFERROR(BC82*FE82/$H82,0),IFERROR(BC83*FE83/$H83,0),IFERROR(BC84*FE84/$H84,0),IFERROR(BC85*FE85/$H85,0),IFERROR(BC86*FE86/$H86,0),IFERROR(BC87*FE87/$H87,0),IFERROR(BC89*FE89/$H89,0),IFERROR(BC90*FE90/$H90,0),IFERROR(BC91*FE91/$H91,0),IFERROR(BC92*FE92/$H92,0),IFERROR(BC93*FE93/$H93,0),IFERROR(BC95*FE95/$H95,0),IFERROR(BC96*FE96/$H96,0),IFERROR(BC97*FE97/$H97,0),IFERROR(BC98*FE98/$H98,0),IFERROR(BC99*FE99/$H99,0),IFERROR(BC100*FE100/$H100,0))</f>
        <v>3.4165136918141961E-3</v>
      </c>
      <c r="BD104" s="114">
        <f>SUM(IFERROR(BD76*FE76/$H76,0),IFERROR(BD77*FE77/$H77,0),IFERROR(BD78*FE78/$H78,0),IFERROR(BD80*FE80/$H80,0),IFERROR(BD81*FE81/$H81,0),IFERROR(BD82*FE82/$H82,0),IFERROR(BD83*FE83/$H83,0),IFERROR(BD84*FE84/$H84,0),IFERROR(BD85*FE85/$H85,0),IFERROR(BD86*FE86/$H86,0),IFERROR(BD87*FE87/$H87,0),IFERROR(BD89*FE89/$H89,0),IFERROR(BD90*FE90/$H90,0),IFERROR(BD91*FE91/$H91,0),IFERROR(BD92*FE92/$H92,0),IFERROR(BD93*FE93/$H93,0),IFERROR(BD95*FE95/$H95,0),IFERROR(BD96*FE96/$H96,0),IFERROR(BD97*FE97/$H97,0),IFERROR(BD98*FE98/$H98,0),IFERROR(BD99*FE99/$H99,0),IFERROR(BD100*FE100/$H100,0))</f>
        <v>3.4165136918141961E-3</v>
      </c>
      <c r="BE104" s="114">
        <f>SUM(IFERROR(BE76*FE76/$H76,0),IFERROR(BE77*FE77/$H77,0),IFERROR(BE78*FE78/$H78,0),IFERROR(BE80*FE80/$H80,0),IFERROR(BE81*FE81/$H81,0),IFERROR(BE82*FE82/$H82,0),IFERROR(BE83*FE83/$H83,0),IFERROR(BE84*FE84/$H84,0),IFERROR(BE85*FE85/$H85,0),IFERROR(BE86*FE86/$H86,0),IFERROR(BE87*FE87/$H87,0),IFERROR(BE89*FE89/$H89,0),IFERROR(BE90*FE90/$H90,0),IFERROR(BE91*FE91/$H91,0),IFERROR(BE92*FE92/$H92,0),IFERROR(BE93*FE93/$H93,0),IFERROR(BE95*FE95/$H95,0),IFERROR(BE96*FE96/$H96,0),IFERROR(BE97*FE97/$H97,0),IFERROR(BE98*FE98/$H98,0),IFERROR(BE99*FE99/$H99,0),IFERROR(BE100*FE100/$H100,0))</f>
        <v>3.4165136918141961E-3</v>
      </c>
      <c r="BF104" s="114">
        <f>SUM(IFERROR(BF76*FE76/$H76,0),IFERROR(BF77*FE77/$H77,0),IFERROR(BF78*FE78/$H78,0),IFERROR(BF80*FE80/$H80,0),IFERROR(BF81*FE81/$H81,0),IFERROR(BF82*FE82/$H82,0),IFERROR(BF83*FE83/$H83,0),IFERROR(BF84*FE84/$H84,0),IFERROR(BF85*FE85/$H85,0),IFERROR(BF86*FE86/$H86,0),IFERROR(BF87*FE87/$H87,0),IFERROR(BF89*FE89/$H89,0),IFERROR(BF90*FE90/$H90,0),IFERROR(BF91*FE91/$H91,0),IFERROR(BF92*FE92/$H92,0),IFERROR(BF93*FE93/$H93,0),IFERROR(BF95*FE95/$H95,0),IFERROR(BF96*FE96/$H96,0),IFERROR(BF97*FE97/$H97,0),IFERROR(BF98*FE98/$H98,0),IFERROR(BF99*FE99/$H99,0),IFERROR(BF100*FE100/$H100,0))</f>
        <v>1.0048380274243011E-2</v>
      </c>
      <c r="BG104" s="114">
        <f>SUM(IFERROR(BG76*FE76/$H76,0),IFERROR(BG77*FE77/$H77,0),IFERROR(BG78*FE78/$H78,0),IFERROR(BG80*FE80/$H80,0),IFERROR(BG81*FE81/$H81,0),IFERROR(BG82*FE82/$H82,0),IFERROR(BG83*FE83/$H83,0),IFERROR(BG84*FE84/$H84,0),IFERROR(BG85*FE85/$H85,0),IFERROR(BG86*FE86/$H86,0),IFERROR(BG87*FE87/$H87,0),IFERROR(BG89*FE89/$H89,0),IFERROR(BG90*FE90/$H90,0),IFERROR(BG91*FE91/$H91,0),IFERROR(BG92*FE92/$H92,0),IFERROR(BG93*FE93/$H93,0),IFERROR(BG95*FE95/$H95,0),IFERROR(BG96*FE96/$H96,0),IFERROR(BG97*FE97/$H97,0),IFERROR(BG98*FE98/$H98,0),IFERROR(BG99*FE99/$H99,0),IFERROR(BG100*FE100/$H100,0))</f>
        <v>1.0048380274243011E-2</v>
      </c>
      <c r="BH104" s="114">
        <f>SUM(IFERROR(BH76*FE76/$H76,0),IFERROR(BH77*FE77/$H77,0),IFERROR(BH78*FE78/$H78,0),IFERROR(BH80*FE80/$H80,0),IFERROR(BH81*FE81/$H81,0),IFERROR(BH82*FE82/$H82,0),IFERROR(BH83*FE83/$H83,0),IFERROR(BH84*FE84/$H84,0),IFERROR(BH85*FE85/$H85,0),IFERROR(BH86*FE86/$H86,0),IFERROR(BH87*FE87/$H87,0),IFERROR(BH89*FE89/$H89,0),IFERROR(BH90*FE90/$H90,0),IFERROR(BH91*FE91/$H91,0),IFERROR(BH92*FE92/$H92,0),IFERROR(BH93*FE93/$H93,0),IFERROR(BH95*FE95/$H95,0),IFERROR(BH96*FE96/$H96,0),IFERROR(BH97*FE97/$H97,0),IFERROR(BH98*FE98/$H98,0),IFERROR(BH99*FE99/$H99,0),IFERROR(BH100*FE100/$H100,0))</f>
        <v>1.0048380274243011E-2</v>
      </c>
      <c r="BI104" s="114">
        <f>SUM(IFERROR(BI76*FE76/$H76,0),IFERROR(BI77*FE77/$H77,0),IFERROR(BI78*FE78/$H78,0),IFERROR(BI80*FE80/$H80,0),IFERROR(BI81*FE81/$H81,0),IFERROR(BI82*FE82/$H82,0),IFERROR(BI83*FE83/$H83,0),IFERROR(BI84*FE84/$H84,0),IFERROR(BI85*FE85/$H85,0),IFERROR(BI86*FE86/$H86,0),IFERROR(BI87*FE87/$H87,0),IFERROR(BI89*FE89/$H89,0),IFERROR(BI90*FE90/$H90,0),IFERROR(BI91*FE91/$H91,0),IFERROR(BI92*FE92/$H92,0),IFERROR(BI93*FE93/$H93,0),IFERROR(BI95*FE95/$H95,0),IFERROR(BI96*FE96/$H96,0),IFERROR(BI97*FE97/$H97,0),IFERROR(BI98*FE98/$H98,0),IFERROR(BI99*FE99/$H99,0),IFERROR(BI100*FE100/$H100,0))</f>
        <v>1.0048380274243011E-2</v>
      </c>
      <c r="BJ104" s="114">
        <f>SUM(IFERROR(BJ76*FE76/$H76,0),IFERROR(BJ77*FE77/$H77,0),IFERROR(BJ78*FE78/$H78,0),IFERROR(BJ80*FE80/$H80,0),IFERROR(BJ81*FE81/$H81,0),IFERROR(BJ82*FE82/$H82,0),IFERROR(BJ83*FE83/$H83,0),IFERROR(BJ84*FE84/$H84,0),IFERROR(BJ85*FE85/$H85,0),IFERROR(BJ86*FE86/$H86,0),IFERROR(BJ87*FE87/$H87,0),IFERROR(BJ89*FE89/$H89,0),IFERROR(BJ90*FE90/$H90,0),IFERROR(BJ91*FE91/$H91,0),IFERROR(BJ92*FE92/$H92,0),IFERROR(BJ93*FE93/$H93,0),IFERROR(BJ95*FE95/$H95,0),IFERROR(BJ96*FE96/$H96,0),IFERROR(BJ97*FE97/$H97,0),IFERROR(BJ98*FE98/$H98,0),IFERROR(BJ99*FE99/$H99,0),IFERROR(BJ100*FE100/$H100,0))</f>
        <v>1.0048380274243011E-2</v>
      </c>
      <c r="BK104" s="114">
        <f>SUM(IFERROR(BK76*FE76/$H76,0),IFERROR(BK77*FE77/$H77,0),IFERROR(BK78*FE78/$H78,0),IFERROR(BK80*FE80/$H80,0),IFERROR(BK81*FE81/$H81,0),IFERROR(BK82*FE82/$H82,0),IFERROR(BK83*FE83/$H83,0),IFERROR(BK84*FE84/$H84,0),IFERROR(BK85*FE85/$H85,0),IFERROR(BK86*FE86/$H86,0),IFERROR(BK87*FE87/$H87,0),IFERROR(BK89*FE89/$H89,0),IFERROR(BK90*FE90/$H90,0),IFERROR(BK91*FE91/$H91,0),IFERROR(BK92*FE92/$H92,0),IFERROR(BK93*FE93/$H93,0),IFERROR(BK95*FE95/$H95,0),IFERROR(BK96*FE96/$H96,0),IFERROR(BK97*FE97/$H97,0),IFERROR(BK98*FE98/$H98,0),IFERROR(BK99*FE99/$H99,0),IFERROR(BK100*FE100/$H100,0))</f>
        <v>1.0048380274243011E-2</v>
      </c>
      <c r="BL104" s="114">
        <f>SUM(IFERROR(BL76*FE76/$H76,0),IFERROR(BL77*FE77/$H77,0),IFERROR(BL78*FE78/$H78,0),IFERROR(BL80*FE80/$H80,0),IFERROR(BL81*FE81/$H81,0),IFERROR(BL82*FE82/$H82,0),IFERROR(BL83*FE83/$H83,0),IFERROR(BL84*FE84/$H84,0),IFERROR(BL85*FE85/$H85,0),IFERROR(BL86*FE86/$H86,0),IFERROR(BL87*FE87/$H87,0),IFERROR(BL89*FE89/$H89,0),IFERROR(BL90*FE90/$H90,0),IFERROR(BL91*FE91/$H91,0),IFERROR(BL92*FE92/$H92,0),IFERROR(BL93*FE93/$H93,0),IFERROR(BL95*FE95/$H95,0),IFERROR(BL96*FE96/$H96,0),IFERROR(BL97*FE97/$H97,0),IFERROR(BL98*FE98/$H98,0),IFERROR(BL99*FE99/$H99,0),IFERROR(BL100*FE100/$H100,0))</f>
        <v>1.0048380274243011E-2</v>
      </c>
      <c r="BM104" s="114">
        <f>SUM(IFERROR(BM76*FE76/$H76,0),IFERROR(BM77*FE77/$H77,0),IFERROR(BM78*FE78/$H78,0),IFERROR(BM80*FE80/$H80,0),IFERROR(BM81*FE81/$H81,0),IFERROR(BM82*FE82/$H82,0),IFERROR(BM83*FE83/$H83,0),IFERROR(BM84*FE84/$H84,0),IFERROR(BM85*FE85/$H85,0),IFERROR(BM86*FE86/$H86,0),IFERROR(BM87*FE87/$H87,0),IFERROR(BM89*FE89/$H89,0),IFERROR(BM90*FE90/$H90,0),IFERROR(BM91*FE91/$H91,0),IFERROR(BM92*FE92/$H92,0),IFERROR(BM93*FE93/$H93,0),IFERROR(BM95*FE95/$H95,0),IFERROR(BM96*FE96/$H96,0),IFERROR(BM97*FE97/$H97,0),IFERROR(BM98*FE98/$H98,0),IFERROR(BM99*FE99/$H99,0),IFERROR(BM100*FE100/$H100,0))</f>
        <v>1.0048380274243011E-2</v>
      </c>
      <c r="BN104" s="114">
        <f>SUM(IFERROR(BN76*FE76/$H76,0),IFERROR(BN77*FE77/$H77,0),IFERROR(BN78*FE78/$H78,0),IFERROR(BN80*FE80/$H80,0),IFERROR(BN81*FE81/$H81,0),IFERROR(BN82*FE82/$H82,0),IFERROR(BN83*FE83/$H83,0),IFERROR(BN84*FE84/$H84,0),IFERROR(BN85*FE85/$H85,0),IFERROR(BN86*FE86/$H86,0),IFERROR(BN87*FE87/$H87,0),IFERROR(BN89*FE89/$H89,0),IFERROR(BN90*FE90/$H90,0),IFERROR(BN91*FE91/$H91,0),IFERROR(BN92*FE92/$H92,0),IFERROR(BN93*FE93/$H93,0),IFERROR(BN95*FE95/$H95,0),IFERROR(BN96*FE96/$H96,0),IFERROR(BN97*FE97/$H97,0),IFERROR(BN98*FE98/$H98,0),IFERROR(BN99*FE99/$H99,0),IFERROR(BN100*FE100/$H100,0))</f>
        <v>1.0048380274243011E-2</v>
      </c>
      <c r="BO104" s="114">
        <f>SUM(IFERROR(BO76*FE76/$H76,0),IFERROR(BO77*FE77/$H77,0),IFERROR(BO78*FE78/$H78,0),IFERROR(BO80*FE80/$H80,0),IFERROR(BO81*FE81/$H81,0),IFERROR(BO82*FE82/$H82,0),IFERROR(BO83*FE83/$H83,0),IFERROR(BO84*FE84/$H84,0),IFERROR(BO85*FE85/$H85,0),IFERROR(BO86*FE86/$H86,0),IFERROR(BO87*FE87/$H87,0),IFERROR(BO89*FE89/$H89,0),IFERROR(BO90*FE90/$H90,0),IFERROR(BO91*FE91/$H91,0),IFERROR(BO92*FE92/$H92,0),IFERROR(BO93*FE93/$H93,0),IFERROR(BO95*FE95/$H95,0),IFERROR(BO96*FE96/$H96,0),IFERROR(BO97*FE97/$H97,0),IFERROR(BO98*FE98/$H98,0),IFERROR(BO99*FE99/$H99,0),IFERROR(BO100*FE100/$H100,0))</f>
        <v>1.0048380274243011E-2</v>
      </c>
      <c r="BP104" s="114">
        <f>SUM(IFERROR(BP76*FE76/$H76,0),IFERROR(BP77*FE77/$H77,0),IFERROR(BP78*FE78/$H78,0),IFERROR(BP80*FE80/$H80,0),IFERROR(BP81*FE81/$H81,0),IFERROR(BP82*FE82/$H82,0),IFERROR(BP83*FE83/$H83,0),IFERROR(BP84*FE84/$H84,0),IFERROR(BP85*FE85/$H85,0),IFERROR(BP86*FE86/$H86,0),IFERROR(BP87*FE87/$H87,0),IFERROR(BP89*FE89/$H89,0),IFERROR(BP90*FE90/$H90,0),IFERROR(BP91*FE91/$H91,0),IFERROR(BP92*FE92/$H92,0),IFERROR(BP93*FE93/$H93,0),IFERROR(BP95*FE95/$H95,0),IFERROR(BP96*FE96/$H96,0),IFERROR(BP97*FE97/$H97,0),IFERROR(BP98*FE98/$H98,0),IFERROR(BP99*FE99/$H99,0),IFERROR(BP100*FE100/$H100,0))</f>
        <v>1.0048380274243011E-2</v>
      </c>
      <c r="BQ104" s="114">
        <f>SUM(IFERROR(BQ76*FE76/$H76,0),IFERROR(BQ77*FE77/$H77,0),IFERROR(BQ78*FE78/$H78,0),IFERROR(BQ80*FE80/$H80,0),IFERROR(BQ81*FE81/$H81,0),IFERROR(BQ82*FE82/$H82,0),IFERROR(BQ83*FE83/$H83,0),IFERROR(BQ84*FE84/$H84,0),IFERROR(BQ85*FE85/$H85,0),IFERROR(BQ86*FE86/$H86,0),IFERROR(BQ87*FE87/$H87,0),IFERROR(BQ89*FE89/$H89,0),IFERROR(BQ90*FE90/$H90,0),IFERROR(BQ91*FE91/$H91,0),IFERROR(BQ92*FE92/$H92,0),IFERROR(BQ93*FE93/$H93,0),IFERROR(BQ95*FE95/$H95,0),IFERROR(BQ96*FE96/$H96,0),IFERROR(BQ97*FE97/$H97,0),IFERROR(BQ98*FE98/$H98,0),IFERROR(BQ99*FE99/$H99,0),IFERROR(BQ100*FE100/$H100,0))</f>
        <v>1.0048380274243011E-2</v>
      </c>
      <c r="BR104" s="114">
        <f>SUM(IFERROR(BR76*FE76/$H76,0),IFERROR(BR77*FE77/$H77,0),IFERROR(BR78*FE78/$H78,0),IFERROR(BR80*FE80/$H80,0),IFERROR(BR81*FE81/$H81,0),IFERROR(BR82*FE82/$H82,0),IFERROR(BR83*FE83/$H83,0),IFERROR(BR84*FE84/$H84,0),IFERROR(BR85*FE85/$H85,0),IFERROR(BR86*FE86/$H86,0),IFERROR(BR87*FE87/$H87,0),IFERROR(BR89*FE89/$H89,0),IFERROR(BR90*FE90/$H90,0),IFERROR(BR91*FE91/$H91,0),IFERROR(BR92*FE92/$H92,0),IFERROR(BR93*FE93/$H93,0),IFERROR(BR95*FE95/$H95,0),IFERROR(BR96*FE96/$H96,0),IFERROR(BR97*FE97/$H97,0),IFERROR(BR98*FE98/$H98,0),IFERROR(BR99*FE99/$H99,0),IFERROR(BR100*FE100/$H100,0))</f>
        <v>6.9089499101131517E-3</v>
      </c>
      <c r="BS104" s="114">
        <f>SUM(IFERROR(BS76*FE76/$H76,0),IFERROR(BS77*FE77/$H77,0),IFERROR(BS78*FE78/$H78,0),IFERROR(BS80*FE80/$H80,0),IFERROR(BS81*FE81/$H81,0),IFERROR(BS82*FE82/$H82,0),IFERROR(BS83*FE83/$H83,0),IFERROR(BS84*FE84/$H84,0),IFERROR(BS85*FE85/$H85,0),IFERROR(BS86*FE86/$H86,0),IFERROR(BS87*FE87/$H87,0),IFERROR(BS89*FE89/$H89,0),IFERROR(BS90*FE90/$H90,0),IFERROR(BS91*FE91/$H91,0),IFERROR(BS92*FE92/$H92,0),IFERROR(BS93*FE93/$H93,0),IFERROR(BS95*FE95/$H95,0),IFERROR(BS96*FE96/$H96,0),IFERROR(BS97*FE97/$H97,0),IFERROR(BS98*FE98/$H98,0),IFERROR(BS99*FE99/$H99,0),IFERROR(BS100*FE100/$H100,0))</f>
        <v>6.9089499101131517E-3</v>
      </c>
      <c r="BT104" s="114">
        <f>SUM(IFERROR(BT76*FE76/$H76,0),IFERROR(BT77*FE77/$H77,0),IFERROR(BT78*FE78/$H78,0),IFERROR(BT80*FE80/$H80,0),IFERROR(BT81*FE81/$H81,0),IFERROR(BT82*FE82/$H82,0),IFERROR(BT83*FE83/$H83,0),IFERROR(BT84*FE84/$H84,0),IFERROR(BT85*FE85/$H85,0),IFERROR(BT86*FE86/$H86,0),IFERROR(BT87*FE87/$H87,0),IFERROR(BT89*FE89/$H89,0),IFERROR(BT90*FE90/$H90,0),IFERROR(BT91*FE91/$H91,0),IFERROR(BT92*FE92/$H92,0),IFERROR(BT93*FE93/$H93,0),IFERROR(BT95*FE95/$H95,0),IFERROR(BT96*FE96/$H96,0),IFERROR(BT97*FE97/$H97,0),IFERROR(BT98*FE98/$H98,0),IFERROR(BT99*FE99/$H99,0),IFERROR(BT100*FE100/$H100,0))</f>
        <v>6.9089499101131517E-3</v>
      </c>
      <c r="BU104" s="114">
        <f>SUM(IFERROR(BU76*FE76/$H76,0),IFERROR(BU77*FE77/$H77,0),IFERROR(BU78*FE78/$H78,0),IFERROR(BU80*FE80/$H80,0),IFERROR(BU81*FE81/$H81,0),IFERROR(BU82*FE82/$H82,0),IFERROR(BU83*FE83/$H83,0),IFERROR(BU84*FE84/$H84,0),IFERROR(BU85*FE85/$H85,0),IFERROR(BU86*FE86/$H86,0),IFERROR(BU87*FE87/$H87,0),IFERROR(BU89*FE89/$H89,0),IFERROR(BU90*FE90/$H90,0),IFERROR(BU91*FE91/$H91,0),IFERROR(BU92*FE92/$H92,0),IFERROR(BU93*FE93/$H93,0),IFERROR(BU95*FE95/$H95,0),IFERROR(BU96*FE96/$H96,0),IFERROR(BU97*FE97/$H97,0),IFERROR(BU98*FE98/$H98,0),IFERROR(BU99*FE99/$H99,0),IFERROR(BU100*FE100/$H100,0))</f>
        <v>6.9089499101131517E-3</v>
      </c>
      <c r="BV104" s="114">
        <f>SUM(IFERROR(BV76*FE76/$H76,0),IFERROR(BV77*FE77/$H77,0),IFERROR(BV78*FE78/$H78,0),IFERROR(BV80*FE80/$H80,0),IFERROR(BV81*FE81/$H81,0),IFERROR(BV82*FE82/$H82,0),IFERROR(BV83*FE83/$H83,0),IFERROR(BV84*FE84/$H84,0),IFERROR(BV85*FE85/$H85,0),IFERROR(BV86*FE86/$H86,0),IFERROR(BV87*FE87/$H87,0),IFERROR(BV89*FE89/$H89,0),IFERROR(BV90*FE90/$H90,0),IFERROR(BV91*FE91/$H91,0),IFERROR(BV92*FE92/$H92,0),IFERROR(BV93*FE93/$H93,0),IFERROR(BV95*FE95/$H95,0),IFERROR(BV96*FE96/$H96,0),IFERROR(BV97*FE97/$H97,0),IFERROR(BV98*FE98/$H98,0),IFERROR(BV99*FE99/$H99,0),IFERROR(BV100*FE100/$H100,0))</f>
        <v>6.9089499101131517E-3</v>
      </c>
      <c r="BW104" s="114">
        <f>SUM(IFERROR(BW76*FE76/$H76,0),IFERROR(BW77*FE77/$H77,0),IFERROR(BW78*FE78/$H78,0),IFERROR(BW80*FE80/$H80,0),IFERROR(BW81*FE81/$H81,0),IFERROR(BW82*FE82/$H82,0),IFERROR(BW83*FE83/$H83,0),IFERROR(BW84*FE84/$H84,0),IFERROR(BW85*FE85/$H85,0),IFERROR(BW86*FE86/$H86,0),IFERROR(BW87*FE87/$H87,0),IFERROR(BW89*FE89/$H89,0),IFERROR(BW90*FE90/$H90,0),IFERROR(BW91*FE91/$H91,0),IFERROR(BW92*FE92/$H92,0),IFERROR(BW93*FE93/$H93,0),IFERROR(BW95*FE95/$H95,0),IFERROR(BW96*FE96/$H96,0),IFERROR(BW97*FE97/$H97,0),IFERROR(BW98*FE98/$H98,0),IFERROR(BW99*FE99/$H99,0),IFERROR(BW100*FE100/$H100,0))</f>
        <v>6.9089499101131517E-3</v>
      </c>
      <c r="BX104" s="114">
        <f>SUM(IFERROR(BX76*FE76/$H76,0),IFERROR(BX77*FE77/$H77,0),IFERROR(BX78*FE78/$H78,0),IFERROR(BX80*FE80/$H80,0),IFERROR(BX81*FE81/$H81,0),IFERROR(BX82*FE82/$H82,0),IFERROR(BX83*FE83/$H83,0),IFERROR(BX84*FE84/$H84,0),IFERROR(BX85*FE85/$H85,0),IFERROR(BX86*FE86/$H86,0),IFERROR(BX87*FE87/$H87,0),IFERROR(BX89*FE89/$H89,0),IFERROR(BX90*FE90/$H90,0),IFERROR(BX91*FE91/$H91,0),IFERROR(BX92*FE92/$H92,0),IFERROR(BX93*FE93/$H93,0),IFERROR(BX95*FE95/$H95,0),IFERROR(BX96*FE96/$H96,0),IFERROR(BX97*FE97/$H97,0),IFERROR(BX98*FE98/$H98,0),IFERROR(BX99*FE99/$H99,0),IFERROR(BX100*FE100/$H100,0))</f>
        <v>8.1426909654905011E-3</v>
      </c>
      <c r="BY104" s="114">
        <f>SUM(IFERROR(BY76*FE76/$H76,0),IFERROR(BY77*FE77/$H77,0),IFERROR(BY78*FE78/$H78,0),IFERROR(BY80*FE80/$H80,0),IFERROR(BY81*FE81/$H81,0),IFERROR(BY82*FE82/$H82,0),IFERROR(BY83*FE83/$H83,0),IFERROR(BY84*FE84/$H84,0),IFERROR(BY85*FE85/$H85,0),IFERROR(BY86*FE86/$H86,0),IFERROR(BY87*FE87/$H87,0),IFERROR(BY89*FE89/$H89,0),IFERROR(BY90*FE90/$H90,0),IFERROR(BY91*FE91/$H91,0),IFERROR(BY92*FE92/$H92,0),IFERROR(BY93*FE93/$H93,0),IFERROR(BY95*FE95/$H95,0),IFERROR(BY96*FE96/$H96,0),IFERROR(BY97*FE97/$H97,0),IFERROR(BY98*FE98/$H98,0),IFERROR(BY99*FE99/$H99,0),IFERROR(BY100*FE100/$H100,0))</f>
        <v>8.1426909654905011E-3</v>
      </c>
      <c r="BZ104" s="114">
        <f>SUM(IFERROR(BZ76*FE76/$H76,0),IFERROR(BZ77*FE77/$H77,0),IFERROR(BZ78*FE78/$H78,0),IFERROR(BZ80*FE80/$H80,0),IFERROR(BZ81*FE81/$H81,0),IFERROR(BZ82*FE82/$H82,0),IFERROR(BZ83*FE83/$H83,0),IFERROR(BZ84*FE84/$H84,0),IFERROR(BZ85*FE85/$H85,0),IFERROR(BZ86*FE86/$H86,0),IFERROR(BZ87*FE87/$H87,0),IFERROR(BZ89*FE89/$H89,0),IFERROR(BZ90*FE90/$H90,0),IFERROR(BZ91*FE91/$H91,0),IFERROR(BZ92*FE92/$H92,0),IFERROR(BZ93*FE93/$H93,0),IFERROR(BZ95*FE95/$H95,0),IFERROR(BZ96*FE96/$H96,0),IFERROR(BZ97*FE97/$H97,0),IFERROR(BZ98*FE98/$H98,0),IFERROR(BZ99*FE99/$H99,0),IFERROR(BZ100*FE100/$H100,0))</f>
        <v>7.6080698414936494E-3</v>
      </c>
      <c r="CA104" s="114">
        <f>SUM(IFERROR(CA76*FE76/$H76,0),IFERROR(CA77*FE77/$H77,0),IFERROR(CA78*FE78/$H78,0),IFERROR(CA80*FE80/$H80,0),IFERROR(CA81*FE81/$H81,0),IFERROR(CA82*FE82/$H82,0),IFERROR(CA83*FE83/$H83,0),IFERROR(CA84*FE84/$H84,0),IFERROR(CA85*FE85/$H85,0),IFERROR(CA86*FE86/$H86,0),IFERROR(CA87*FE87/$H87,0),IFERROR(CA89*FE89/$H89,0),IFERROR(CA90*FE90/$H90,0),IFERROR(CA91*FE91/$H91,0),IFERROR(CA92*FE92/$H92,0),IFERROR(CA93*FE93/$H93,0),IFERROR(CA95*FE95/$H95,0),IFERROR(CA96*FE96/$H96,0),IFERROR(CA97*FE97/$H97,0),IFERROR(CA98*FE98/$H98,0),IFERROR(CA99*FE99/$H99,0),IFERROR(CA100*FE100/$H100,0))</f>
        <v>7.6080698414936494E-3</v>
      </c>
      <c r="CB104" s="114">
        <f>SUM(IFERROR(CB76*FE76/$H76,0),IFERROR(CB77*FE77/$H77,0),IFERROR(CB78*FE78/$H78,0),IFERROR(CB80*FE80/$H80,0),IFERROR(CB81*FE81/$H81,0),IFERROR(CB82*FE82/$H82,0),IFERROR(CB83*FE83/$H83,0),IFERROR(CB84*FE84/$H84,0),IFERROR(CB85*FE85/$H85,0),IFERROR(CB86*FE86/$H86,0),IFERROR(CB87*FE87/$H87,0),IFERROR(CB89*FE89/$H89,0),IFERROR(CB90*FE90/$H90,0),IFERROR(CB91*FE91/$H91,0),IFERROR(CB92*FE92/$H92,0),IFERROR(CB93*FE93/$H93,0),IFERROR(CB95*FE95/$H95,0),IFERROR(CB96*FE96/$H96,0),IFERROR(CB97*FE97/$H97,0),IFERROR(CB98*FE98/$H98,0),IFERROR(CB99*FE99/$H99,0),IFERROR(CB100*FE100/$H100,0))</f>
        <v>7.6080698414936494E-3</v>
      </c>
      <c r="CC104" s="114">
        <f>SUM(IFERROR(CC76*FE76/$H76,0),IFERROR(CC77*FE77/$H77,0),IFERROR(CC78*FE78/$H78,0),IFERROR(CC80*FE80/$H80,0),IFERROR(CC81*FE81/$H81,0),IFERROR(CC82*FE82/$H82,0),IFERROR(CC83*FE83/$H83,0),IFERROR(CC84*FE84/$H84,0),IFERROR(CC85*FE85/$H85,0),IFERROR(CC86*FE86/$H86,0),IFERROR(CC87*FE87/$H87,0),IFERROR(CC89*FE89/$H89,0),IFERROR(CC90*FE90/$H90,0),IFERROR(CC91*FE91/$H91,0),IFERROR(CC92*FE92/$H92,0),IFERROR(CC93*FE93/$H93,0),IFERROR(CC95*FE95/$H95,0),IFERROR(CC96*FE96/$H96,0),IFERROR(CC97*FE97/$H97,0),IFERROR(CC98*FE98/$H98,0),IFERROR(CC99*FE99/$H99,0),IFERROR(CC100*FE100/$H100,0))</f>
        <v>7.6080698414936494E-3</v>
      </c>
      <c r="CD104" s="114">
        <f>SUM(IFERROR(CD76*FE76/$H76,0),IFERROR(CD77*FE77/$H77,0),IFERROR(CD78*FE78/$H78,0),IFERROR(CD80*FE80/$H80,0),IFERROR(CD81*FE81/$H81,0),IFERROR(CD82*FE82/$H82,0),IFERROR(CD83*FE83/$H83,0),IFERROR(CD84*FE84/$H84,0),IFERROR(CD85*FE85/$H85,0),IFERROR(CD86*FE86/$H86,0),IFERROR(CD87*FE87/$H87,0),IFERROR(CD89*FE89/$H89,0),IFERROR(CD90*FE90/$H90,0),IFERROR(CD91*FE91/$H91,0),IFERROR(CD92*FE92/$H92,0),IFERROR(CD93*FE93/$H93,0),IFERROR(CD95*FE95/$H95,0),IFERROR(CD96*FE96/$H96,0),IFERROR(CD97*FE97/$H97,0),IFERROR(CD98*FE98/$H98,0),IFERROR(CD99*FE99/$H99,0),IFERROR(CD100*FE100/$H100,0))</f>
        <v>7.6080698414936494E-3</v>
      </c>
      <c r="CE104" s="114">
        <f>SUM(IFERROR(CE76*FE76/$H76,0),IFERROR(CE77*FE77/$H77,0),IFERROR(CE78*FE78/$H78,0),IFERROR(CE80*FE80/$H80,0),IFERROR(CE81*FE81/$H81,0),IFERROR(CE82*FE82/$H82,0),IFERROR(CE83*FE83/$H83,0),IFERROR(CE84*FE84/$H84,0),IFERROR(CE85*FE85/$H85,0),IFERROR(CE86*FE86/$H86,0),IFERROR(CE87*FE87/$H87,0),IFERROR(CE89*FE89/$H89,0),IFERROR(CE90*FE90/$H90,0),IFERROR(CE91*FE91/$H91,0),IFERROR(CE92*FE92/$H92,0),IFERROR(CE93*FE93/$H93,0),IFERROR(CE95*FE95/$H95,0),IFERROR(CE96*FE96/$H96,0),IFERROR(CE97*FE97/$H97,0),IFERROR(CE98*FE98/$H98,0),IFERROR(CE99*FE99/$H99,0),IFERROR(CE100*FE100/$H100,0))</f>
        <v>7.6080698414936494E-3</v>
      </c>
      <c r="CF104" s="114">
        <f>SUM(IFERROR(CF76*FE76/$H76,0),IFERROR(CF77*FE77/$H77,0),IFERROR(CF78*FE78/$H78,0),IFERROR(CF80*FE80/$H80,0),IFERROR(CF81*FE81/$H81,0),IFERROR(CF82*FE82/$H82,0),IFERROR(CF83*FE83/$H83,0),IFERROR(CF84*FE84/$H84,0),IFERROR(CF85*FE85/$H85,0),IFERROR(CF86*FE86/$H86,0),IFERROR(CF87*FE87/$H87,0),IFERROR(CF89*FE89/$H89,0),IFERROR(CF90*FE90/$H90,0),IFERROR(CF91*FE91/$H91,0),IFERROR(CF92*FE92/$H92,0),IFERROR(CF93*FE93/$H93,0),IFERROR(CF95*FE95/$H95,0),IFERROR(CF96*FE96/$H96,0),IFERROR(CF97*FE97/$H97,0),IFERROR(CF98*FE98/$H98,0),IFERROR(CF99*FE99/$H99,0),IFERROR(CF100*FE100/$H100,0))</f>
        <v>7.6080698414936494E-3</v>
      </c>
      <c r="CG104" s="114">
        <f>SUM(IFERROR(CG76*FE76/$H76,0),IFERROR(CG77*FE77/$H77,0),IFERROR(CG78*FE78/$H78,0),IFERROR(CG80*FE80/$H80,0),IFERROR(CG81*FE81/$H81,0),IFERROR(CG82*FE82/$H82,0),IFERROR(CG83*FE83/$H83,0),IFERROR(CG84*FE84/$H84,0),IFERROR(CG85*FE85/$H85,0),IFERROR(CG86*FE86/$H86,0),IFERROR(CG87*FE87/$H87,0),IFERROR(CG89*FE89/$H89,0),IFERROR(CG90*FE90/$H90,0),IFERROR(CG91*FE91/$H91,0),IFERROR(CG92*FE92/$H92,0),IFERROR(CG93*FE93/$H93,0),IFERROR(CG95*FE95/$H95,0),IFERROR(CG96*FE96/$H96,0),IFERROR(CG97*FE97/$H97,0),IFERROR(CG98*FE98/$H98,0),IFERROR(CG99*FE99/$H99,0),IFERROR(CG100*FE100/$H100,0))</f>
        <v>7.6080698414936494E-3</v>
      </c>
      <c r="CH104" s="114">
        <f>SUM(IFERROR(CH76*FE76/$H76,0),IFERROR(CH77*FE77/$H77,0),IFERROR(CH78*FE78/$H78,0),IFERROR(CH80*FE80/$H80,0),IFERROR(CH81*FE81/$H81,0),IFERROR(CH82*FE82/$H82,0),IFERROR(CH83*FE83/$H83,0),IFERROR(CH84*FE84/$H84,0),IFERROR(CH85*FE85/$H85,0),IFERROR(CH86*FE86/$H86,0),IFERROR(CH87*FE87/$H87,0),IFERROR(CH89*FE89/$H89,0),IFERROR(CH90*FE90/$H90,0),IFERROR(CH91*FE91/$H91,0),IFERROR(CH92*FE92/$H92,0),IFERROR(CH93*FE93/$H93,0),IFERROR(CH95*FE95/$H95,0),IFERROR(CH96*FE96/$H96,0),IFERROR(CH97*FE97/$H97,0),IFERROR(CH98*FE98/$H98,0),IFERROR(CH99*FE99/$H99,0),IFERROR(CH100*FE100/$H100,0))</f>
        <v>7.6080698414936494E-3</v>
      </c>
      <c r="CI104" s="114">
        <f>SUM(IFERROR(CI76*FE76/$H76,0),IFERROR(CI77*FE77/$H77,0),IFERROR(CI78*FE78/$H78,0),IFERROR(CI80*FE80/$H80,0),IFERROR(CI81*FE81/$H81,0),IFERROR(CI82*FE82/$H82,0),IFERROR(CI83*FE83/$H83,0),IFERROR(CI84*FE84/$H84,0),IFERROR(CI85*FE85/$H85,0),IFERROR(CI86*FE86/$H86,0),IFERROR(CI87*FE87/$H87,0),IFERROR(CI89*FE89/$H89,0),IFERROR(CI90*FE90/$H90,0),IFERROR(CI91*FE91/$H91,0),IFERROR(CI92*FE92/$H92,0),IFERROR(CI93*FE93/$H93,0),IFERROR(CI95*FE95/$H95,0),IFERROR(CI96*FE96/$H96,0),IFERROR(CI97*FE97/$H97,0),IFERROR(CI98*FE98/$H98,0),IFERROR(CI99*FE99/$H99,0),IFERROR(CI100*FE100/$H100,0))</f>
        <v>7.6080698414936494E-3</v>
      </c>
      <c r="CJ104" s="114">
        <f>SUM(IFERROR(CJ76*FE76/$H76,0),IFERROR(CJ77*FE77/$H77,0),IFERROR(CJ78*FE78/$H78,0),IFERROR(CJ80*FE80/$H80,0),IFERROR(CJ81*FE81/$H81,0),IFERROR(CJ82*FE82/$H82,0),IFERROR(CJ83*FE83/$H83,0),IFERROR(CJ84*FE84/$H84,0),IFERROR(CJ85*FE85/$H85,0),IFERROR(CJ86*FE86/$H86,0),IFERROR(CJ87*FE87/$H87,0),IFERROR(CJ89*FE89/$H89,0),IFERROR(CJ90*FE90/$H90,0),IFERROR(CJ91*FE91/$H91,0),IFERROR(CJ92*FE92/$H92,0),IFERROR(CJ93*FE93/$H93,0),IFERROR(CJ95*FE95/$H95,0),IFERROR(CJ96*FE96/$H96,0),IFERROR(CJ97*FE97/$H97,0),IFERROR(CJ98*FE98/$H98,0),IFERROR(CJ99*FE99/$H99,0),IFERROR(CJ100*FE100/$H100,0))</f>
        <v>6.6827640499606379E-3</v>
      </c>
      <c r="CK104" s="114">
        <f>SUM(IFERROR(CK76*FE76/$H76,0),IFERROR(CK77*FE77/$H77,0),IFERROR(CK78*FE78/$H78,0),IFERROR(CK80*FE80/$H80,0),IFERROR(CK81*FE81/$H81,0),IFERROR(CK82*FE82/$H82,0),IFERROR(CK83*FE83/$H83,0),IFERROR(CK84*FE84/$H84,0),IFERROR(CK85*FE85/$H85,0),IFERROR(CK86*FE86/$H86,0),IFERROR(CK87*FE87/$H87,0),IFERROR(CK89*FE89/$H89,0),IFERROR(CK90*FE90/$H90,0),IFERROR(CK91*FE91/$H91,0),IFERROR(CK92*FE92/$H92,0),IFERROR(CK93*FE93/$H93,0),IFERROR(CK95*FE95/$H95,0),IFERROR(CK96*FE96/$H96,0),IFERROR(CK97*FE97/$H97,0),IFERROR(CK98*FE98/$H98,0),IFERROR(CK99*FE99/$H99,0),IFERROR(CK100*FE100/$H100,0))</f>
        <v>6.6827640499606379E-3</v>
      </c>
      <c r="CL104" s="114">
        <f>SUM(IFERROR(CL76*FE76/$H76,0),IFERROR(CL77*FE77/$H77,0),IFERROR(CL78*FE78/$H78,0),IFERROR(CL80*FE80/$H80,0),IFERROR(CL81*FE81/$H81,0),IFERROR(CL82*FE82/$H82,0),IFERROR(CL83*FE83/$H83,0),IFERROR(CL84*FE84/$H84,0),IFERROR(CL85*FE85/$H85,0),IFERROR(CL86*FE86/$H86,0),IFERROR(CL87*FE87/$H87,0),IFERROR(CL89*FE89/$H89,0),IFERROR(CL90*FE90/$H90,0),IFERROR(CL91*FE91/$H91,0),IFERROR(CL92*FE92/$H92,0),IFERROR(CL93*FE93/$H93,0),IFERROR(CL95*FE95/$H95,0),IFERROR(CL96*FE96/$H96,0),IFERROR(CL97*FE97/$H97,0),IFERROR(CL98*FE98/$H98,0),IFERROR(CL99*FE99/$H99,0),IFERROR(CL100*FE100/$H100,0))</f>
        <v>1.0112270436039338E-2</v>
      </c>
      <c r="CM104" s="114">
        <f>SUM(IFERROR(CM76*FE76/$H76,0),IFERROR(CM77*FE77/$H77,0),IFERROR(CM78*FE78/$H78,0),IFERROR(CM80*FE80/$H80,0),IFERROR(CM81*FE81/$H81,0),IFERROR(CM82*FE82/$H82,0),IFERROR(CM83*FE83/$H83,0),IFERROR(CM84*FE84/$H84,0),IFERROR(CM85*FE85/$H85,0),IFERROR(CM86*FE86/$H86,0),IFERROR(CM87*FE87/$H87,0),IFERROR(CM89*FE89/$H89,0),IFERROR(CM90*FE90/$H90,0),IFERROR(CM91*FE91/$H91,0),IFERROR(CM92*FE92/$H92,0),IFERROR(CM93*FE93/$H93,0),IFERROR(CM95*FE95/$H95,0),IFERROR(CM96*FE96/$H96,0),IFERROR(CM97*FE97/$H97,0),IFERROR(CM98*FE98/$H98,0),IFERROR(CM99*FE99/$H99,0),IFERROR(CM100*FE100/$H100,0))</f>
        <v>1.0112270436039338E-2</v>
      </c>
      <c r="CN104" s="114">
        <f>SUM(IFERROR(CN76*FE76/$H76,0),IFERROR(CN77*FE77/$H77,0),IFERROR(CN78*FE78/$H78,0),IFERROR(CN80*FE80/$H80,0),IFERROR(CN81*FE81/$H81,0),IFERROR(CN82*FE82/$H82,0),IFERROR(CN83*FE83/$H83,0),IFERROR(CN84*FE84/$H84,0),IFERROR(CN85*FE85/$H85,0),IFERROR(CN86*FE86/$H86,0),IFERROR(CN87*FE87/$H87,0),IFERROR(CN89*FE89/$H89,0),IFERROR(CN90*FE90/$H90,0),IFERROR(CN91*FE91/$H91,0),IFERROR(CN92*FE92/$H92,0),IFERROR(CN93*FE93/$H93,0),IFERROR(CN95*FE95/$H95,0),IFERROR(CN96*FE96/$H96,0),IFERROR(CN97*FE97/$H97,0),IFERROR(CN98*FE98/$H98,0),IFERROR(CN99*FE99/$H99,0),IFERROR(CN100*FE100/$H100,0))</f>
        <v>1.0112270436039338E-2</v>
      </c>
      <c r="CO104" s="114">
        <f>SUM(IFERROR(CO76*FE76/$H76,0),IFERROR(CO77*FE77/$H77,0),IFERROR(CO78*FE78/$H78,0),IFERROR(CO80*FE80/$H80,0),IFERROR(CO81*FE81/$H81,0),IFERROR(CO82*FE82/$H82,0),IFERROR(CO83*FE83/$H83,0),IFERROR(CO84*FE84/$H84,0),IFERROR(CO85*FE85/$H85,0),IFERROR(CO86*FE86/$H86,0),IFERROR(CO87*FE87/$H87,0),IFERROR(CO89*FE89/$H89,0),IFERROR(CO90*FE90/$H90,0),IFERROR(CO91*FE91/$H91,0),IFERROR(CO92*FE92/$H92,0),IFERROR(CO93*FE93/$H93,0),IFERROR(CO95*FE95/$H95,0),IFERROR(CO96*FE96/$H96,0),IFERROR(CO97*FE97/$H97,0),IFERROR(CO98*FE98/$H98,0),IFERROR(CO99*FE99/$H99,0),IFERROR(CO100*FE100/$H100,0))</f>
        <v>1.0112270436039338E-2</v>
      </c>
      <c r="CP104" s="114">
        <f>SUM(IFERROR(CP76*FE76/$H76,0),IFERROR(CP77*FE77/$H77,0),IFERROR(CP78*FE78/$H78,0),IFERROR(CP80*FE80/$H80,0),IFERROR(CP81*FE81/$H81,0),IFERROR(CP82*FE82/$H82,0),IFERROR(CP83*FE83/$H83,0),IFERROR(CP84*FE84/$H84,0),IFERROR(CP85*FE85/$H85,0),IFERROR(CP86*FE86/$H86,0),IFERROR(CP87*FE87/$H87,0),IFERROR(CP89*FE89/$H89,0),IFERROR(CP90*FE90/$H90,0),IFERROR(CP91*FE91/$H91,0),IFERROR(CP92*FE92/$H92,0),IFERROR(CP93*FE93/$H93,0),IFERROR(CP95*FE95/$H95,0),IFERROR(CP96*FE96/$H96,0),IFERROR(CP97*FE97/$H97,0),IFERROR(CP98*FE98/$H98,0),IFERROR(CP99*FE99/$H99,0),IFERROR(CP100*FE100/$H100,0))</f>
        <v>1.0112270436039338E-2</v>
      </c>
      <c r="CQ104" s="114">
        <f>SUM(IFERROR(CQ76*FE76/$H76,0),IFERROR(CQ77*FE77/$H77,0),IFERROR(CQ78*FE78/$H78,0),IFERROR(CQ80*FE80/$H80,0),IFERROR(CQ81*FE81/$H81,0),IFERROR(CQ82*FE82/$H82,0),IFERROR(CQ83*FE83/$H83,0),IFERROR(CQ84*FE84/$H84,0),IFERROR(CQ85*FE85/$H85,0),IFERROR(CQ86*FE86/$H86,0),IFERROR(CQ87*FE87/$H87,0),IFERROR(CQ89*FE89/$H89,0),IFERROR(CQ90*FE90/$H90,0),IFERROR(CQ91*FE91/$H91,0),IFERROR(CQ92*FE92/$H92,0),IFERROR(CQ93*FE93/$H93,0),IFERROR(CQ95*FE95/$H95,0),IFERROR(CQ96*FE96/$H96,0),IFERROR(CQ97*FE97/$H97,0),IFERROR(CQ98*FE98/$H98,0),IFERROR(CQ99*FE99/$H99,0),IFERROR(CQ100*FE100/$H100,0))</f>
        <v>1.0112270436039338E-2</v>
      </c>
      <c r="CR104" s="114">
        <f>SUM(IFERROR(CR76*FE76/$H76,0),IFERROR(CR77*FE77/$H77,0),IFERROR(CR78*FE78/$H78,0),IFERROR(CR80*FE80/$H80,0),IFERROR(CR81*FE81/$H81,0),IFERROR(CR82*FE82/$H82,0),IFERROR(CR83*FE83/$H83,0),IFERROR(CR84*FE84/$H84,0),IFERROR(CR85*FE85/$H85,0),IFERROR(CR86*FE86/$H86,0),IFERROR(CR87*FE87/$H87,0),IFERROR(CR89*FE89/$H89,0),IFERROR(CR90*FE90/$H90,0),IFERROR(CR91*FE91/$H91,0),IFERROR(CR92*FE92/$H92,0),IFERROR(CR93*FE93/$H93,0),IFERROR(CR95*FE95/$H95,0),IFERROR(CR96*FE96/$H96,0),IFERROR(CR97*FE97/$H97,0),IFERROR(CR98*FE98/$H98,0),IFERROR(CR99*FE99/$H99,0),IFERROR(CR100*FE100/$H100,0))</f>
        <v>7.3363530614403046E-3</v>
      </c>
      <c r="CS104" s="114">
        <f>SUM(IFERROR(CS76*FE76/$H76,0),IFERROR(CS77*FE77/$H77,0),IFERROR(CS78*FE78/$H78,0),IFERROR(CS80*FE80/$H80,0),IFERROR(CS81*FE81/$H81,0),IFERROR(CS82*FE82/$H82,0),IFERROR(CS83*FE83/$H83,0),IFERROR(CS84*FE84/$H84,0),IFERROR(CS85*FE85/$H85,0),IFERROR(CS86*FE86/$H86,0),IFERROR(CS87*FE87/$H87,0),IFERROR(CS89*FE89/$H89,0),IFERROR(CS90*FE90/$H90,0),IFERROR(CS91*FE91/$H91,0),IFERROR(CS92*FE92/$H92,0),IFERROR(CS93*FE93/$H93,0),IFERROR(CS95*FE95/$H95,0),IFERROR(CS96*FE96/$H96,0),IFERROR(CS97*FE97/$H97,0),IFERROR(CS98*FE98/$H98,0),IFERROR(CS99*FE99/$H99,0),IFERROR(CS100*FE100/$H100,0))</f>
        <v>7.3363530614403046E-3</v>
      </c>
      <c r="CT104" s="114">
        <f>SUM(IFERROR(CT76*FE76/$H76,0),IFERROR(CT77*FE77/$H77,0),IFERROR(CT78*FE78/$H78,0),IFERROR(CT80*FE80/$H80,0),IFERROR(CT81*FE81/$H81,0),IFERROR(CT82*FE82/$H82,0),IFERROR(CT83*FE83/$H83,0),IFERROR(CT84*FE84/$H84,0),IFERROR(CT85*FE85/$H85,0),IFERROR(CT86*FE86/$H86,0),IFERROR(CT87*FE87/$H87,0),IFERROR(CT89*FE89/$H89,0),IFERROR(CT90*FE90/$H90,0),IFERROR(CT91*FE91/$H91,0),IFERROR(CT92*FE92/$H92,0),IFERROR(CT93*FE93/$H93,0),IFERROR(CT95*FE95/$H95,0),IFERROR(CT96*FE96/$H96,0),IFERROR(CT97*FE97/$H97,0),IFERROR(CT98*FE98/$H98,0),IFERROR(CT99*FE99/$H99,0),IFERROR(CT100*FE100/$H100,0))</f>
        <v>7.3363530614403046E-3</v>
      </c>
      <c r="CU104" s="114">
        <f>SUM(IFERROR(CU76*FE76/$H76,0),IFERROR(CU77*FE77/$H77,0),IFERROR(CU78*FE78/$H78,0),IFERROR(CU80*FE80/$H80,0),IFERROR(CU81*FE81/$H81,0),IFERROR(CU82*FE82/$H82,0),IFERROR(CU83*FE83/$H83,0),IFERROR(CU84*FE84/$H84,0),IFERROR(CU85*FE85/$H85,0),IFERROR(CU86*FE86/$H86,0),IFERROR(CU87*FE87/$H87,0),IFERROR(CU89*FE89/$H89,0),IFERROR(CU90*FE90/$H90,0),IFERROR(CU91*FE91/$H91,0),IFERROR(CU92*FE92/$H92,0),IFERROR(CU93*FE93/$H93,0),IFERROR(CU95*FE95/$H95,0),IFERROR(CU96*FE96/$H96,0),IFERROR(CU97*FE97/$H97,0),IFERROR(CU98*FE98/$H98,0),IFERROR(CU99*FE99/$H99,0),IFERROR(CU100*FE100/$H100,0))</f>
        <v>7.3363530614403046E-3</v>
      </c>
      <c r="CV104" s="114">
        <f>SUM(IFERROR(CV76*FE76/$H76,0),IFERROR(CV77*FE77/$H77,0),IFERROR(CV78*FE78/$H78,0),IFERROR(CV80*FE80/$H80,0),IFERROR(CV81*FE81/$H81,0),IFERROR(CV82*FE82/$H82,0),IFERROR(CV83*FE83/$H83,0),IFERROR(CV84*FE84/$H84,0),IFERROR(CV85*FE85/$H85,0),IFERROR(CV86*FE86/$H86,0),IFERROR(CV87*FE87/$H87,0),IFERROR(CV89*FE89/$H89,0),IFERROR(CV90*FE90/$H90,0),IFERROR(CV91*FE91/$H91,0),IFERROR(CV92*FE92/$H92,0),IFERROR(CV93*FE93/$H93,0),IFERROR(CV95*FE95/$H95,0),IFERROR(CV96*FE96/$H96,0),IFERROR(CV97*FE97/$H97,0),IFERROR(CV98*FE98/$H98,0),IFERROR(CV99*FE99/$H99,0),IFERROR(CV100*FE100/$H100,0))</f>
        <v>7.3363530614403046E-3</v>
      </c>
      <c r="CW104" s="114">
        <f>SUM(IFERROR(CW76*FE76/$H76,0),IFERROR(CW77*FE77/$H77,0),IFERROR(CW78*FE78/$H78,0),IFERROR(CW80*FE80/$H80,0),IFERROR(CW81*FE81/$H81,0),IFERROR(CW82*FE82/$H82,0),IFERROR(CW83*FE83/$H83,0),IFERROR(CW84*FE84/$H84,0),IFERROR(CW85*FE85/$H85,0),IFERROR(CW86*FE86/$H86,0),IFERROR(CW87*FE87/$H87,0),IFERROR(CW89*FE89/$H89,0),IFERROR(CW90*FE90/$H90,0),IFERROR(CW91*FE91/$H91,0),IFERROR(CW92*FE92/$H92,0),IFERROR(CW93*FE93/$H93,0),IFERROR(CW95*FE95/$H95,0),IFERROR(CW96*FE96/$H96,0),IFERROR(CW97*FE97/$H97,0),IFERROR(CW98*FE98/$H98,0),IFERROR(CW99*FE99/$H99,0),IFERROR(CW100*FE100/$H100,0))</f>
        <v>7.3363530614403046E-3</v>
      </c>
      <c r="CX104" s="114">
        <f>SUM(IFERROR(CX76*FE76/$H76,0),IFERROR(CX77*FE77/$H77,0),IFERROR(CX78*FE78/$H78,0),IFERROR(CX80*FE80/$H80,0),IFERROR(CX81*FE81/$H81,0),IFERROR(CX82*FE82/$H82,0),IFERROR(CX83*FE83/$H83,0),IFERROR(CX84*FE84/$H84,0),IFERROR(CX85*FE85/$H85,0),IFERROR(CX86*FE86/$H86,0),IFERROR(CX87*FE87/$H87,0),IFERROR(CX89*FE89/$H89,0),IFERROR(CX90*FE90/$H90,0),IFERROR(CX91*FE91/$H91,0),IFERROR(CX92*FE92/$H92,0),IFERROR(CX93*FE93/$H93,0),IFERROR(CX95*FE95/$H95,0),IFERROR(CX96*FE96/$H96,0),IFERROR(CX97*FE97/$H97,0),IFERROR(CX98*FE98/$H98,0),IFERROR(CX99*FE99/$H99,0),IFERROR(CX100*FE100/$H100,0))</f>
        <v>7.3363530614403046E-3</v>
      </c>
      <c r="CY104" s="114">
        <f>SUM(IFERROR(CY76*FE76/$H76,0),IFERROR(CY77*FE77/$H77,0),IFERROR(CY78*FE78/$H78,0),IFERROR(CY80*FE80/$H80,0),IFERROR(CY81*FE81/$H81,0),IFERROR(CY82*FE82/$H82,0),IFERROR(CY83*FE83/$H83,0),IFERROR(CY84*FE84/$H84,0),IFERROR(CY85*FE85/$H85,0),IFERROR(CY86*FE86/$H86,0),IFERROR(CY87*FE87/$H87,0),IFERROR(CY89*FE89/$H89,0),IFERROR(CY90*FE90/$H90,0),IFERROR(CY91*FE91/$H91,0),IFERROR(CY92*FE92/$H92,0),IFERROR(CY93*FE93/$H93,0),IFERROR(CY95*FE95/$H95,0),IFERROR(CY96*FE96/$H96,0),IFERROR(CY97*FE97/$H97,0),IFERROR(CY98*FE98/$H98,0),IFERROR(CY99*FE99/$H99,0),IFERROR(CY100*FE100/$H100,0))</f>
        <v>7.3363530614403046E-3</v>
      </c>
      <c r="CZ104" s="114">
        <f>SUM(IFERROR(CZ76*FE76/$H76,0),IFERROR(CZ77*FE77/$H77,0),IFERROR(CZ78*FE78/$H78,0),IFERROR(CZ80*FE80/$H80,0),IFERROR(CZ81*FE81/$H81,0),IFERROR(CZ82*FE82/$H82,0),IFERROR(CZ83*FE83/$H83,0),IFERROR(CZ84*FE84/$H84,0),IFERROR(CZ85*FE85/$H85,0),IFERROR(CZ86*FE86/$H86,0),IFERROR(CZ87*FE87/$H87,0),IFERROR(CZ89*FE89/$H89,0),IFERROR(CZ90*FE90/$H90,0),IFERROR(CZ91*FE91/$H91,0),IFERROR(CZ92*FE92/$H92,0),IFERROR(CZ93*FE93/$H93,0),IFERROR(CZ95*FE95/$H95,0),IFERROR(CZ96*FE96/$H96,0),IFERROR(CZ97*FE97/$H97,0),IFERROR(CZ98*FE98/$H98,0),IFERROR(CZ99*FE99/$H99,0),IFERROR(CZ100*FE100/$H100,0))</f>
        <v>1.422657654482005E-2</v>
      </c>
      <c r="DA104" s="114">
        <f>SUM(IFERROR(DA76*FE76/$H76,0),IFERROR(DA77*FE77/$H77,0),IFERROR(DA78*FE78/$H78,0),IFERROR(DA80*FE80/$H80,0),IFERROR(DA81*FE81/$H81,0),IFERROR(DA82*FE82/$H82,0),IFERROR(DA83*FE83/$H83,0),IFERROR(DA84*FE84/$H84,0),IFERROR(DA85*FE85/$H85,0),IFERROR(DA86*FE86/$H86,0),IFERROR(DA87*FE87/$H87,0),IFERROR(DA89*FE89/$H89,0),IFERROR(DA90*FE90/$H90,0),IFERROR(DA91*FE91/$H91,0),IFERROR(DA92*FE92/$H92,0),IFERROR(DA93*FE93/$H93,0),IFERROR(DA95*FE95/$H95,0),IFERROR(DA96*FE96/$H96,0),IFERROR(DA97*FE97/$H97,0),IFERROR(DA98*FE98/$H98,0),IFERROR(DA99*FE99/$H99,0),IFERROR(DA100*FE100/$H100,0))</f>
        <v>1.422657654482005E-2</v>
      </c>
      <c r="DB104" s="114">
        <f>SUM(IFERROR(DB76*FE76/$H76,0),IFERROR(DB77*FE77/$H77,0),IFERROR(DB78*FE78/$H78,0),IFERROR(DB80*FE80/$H80,0),IFERROR(DB81*FE81/$H81,0),IFERROR(DB82*FE82/$H82,0),IFERROR(DB83*FE83/$H83,0),IFERROR(DB84*FE84/$H84,0),IFERROR(DB85*FE85/$H85,0),IFERROR(DB86*FE86/$H86,0),IFERROR(DB87*FE87/$H87,0),IFERROR(DB89*FE89/$H89,0),IFERROR(DB90*FE90/$H90,0),IFERROR(DB91*FE91/$H91,0),IFERROR(DB92*FE92/$H92,0),IFERROR(DB93*FE93/$H93,0),IFERROR(DB95*FE95/$H95,0),IFERROR(DB96*FE96/$H96,0),IFERROR(DB97*FE97/$H97,0),IFERROR(DB98*FE98/$H98,0),IFERROR(DB99*FE99/$H99,0),IFERROR(DB100*FE100/$H100,0))</f>
        <v>1.0062700482921499E-2</v>
      </c>
      <c r="DC104" s="114">
        <f>SUM(IFERROR(DC76*FE76/$H76,0),IFERROR(DC77*FE77/$H77,0),IFERROR(DC78*FE78/$H78,0),IFERROR(DC80*FE80/$H80,0),IFERROR(DC81*FE81/$H81,0),IFERROR(DC82*FE82/$H82,0),IFERROR(DC83*FE83/$H83,0),IFERROR(DC84*FE84/$H84,0),IFERROR(DC85*FE85/$H85,0),IFERROR(DC86*FE86/$H86,0),IFERROR(DC87*FE87/$H87,0),IFERROR(DC89*FE89/$H89,0),IFERROR(DC90*FE90/$H90,0),IFERROR(DC91*FE91/$H91,0),IFERROR(DC92*FE92/$H92,0),IFERROR(DC93*FE93/$H93,0),IFERROR(DC95*FE95/$H95,0),IFERROR(DC96*FE96/$H96,0),IFERROR(DC97*FE97/$H97,0),IFERROR(DC98*FE98/$H98,0),IFERROR(DC99*FE99/$H99,0),IFERROR(DC100*FE100/$H100,0))</f>
        <v>1.0062700482921499E-2</v>
      </c>
      <c r="DD104" s="114">
        <f>SUM(IFERROR(DD76*FE76/$H76,0),IFERROR(DD77*FE77/$H77,0),IFERROR(DD78*FE78/$H78,0),IFERROR(DD80*FE80/$H80,0),IFERROR(DD81*FE81/$H81,0),IFERROR(DD82*FE82/$H82,0),IFERROR(DD83*FE83/$H83,0),IFERROR(DD84*FE84/$H84,0),IFERROR(DD85*FE85/$H85,0),IFERROR(DD86*FE86/$H86,0),IFERROR(DD87*FE87/$H87,0),IFERROR(DD89*FE89/$H89,0),IFERROR(DD90*FE90/$H90,0),IFERROR(DD91*FE91/$H91,0),IFERROR(DD92*FE92/$H92,0),IFERROR(DD93*FE93/$H93,0),IFERROR(DD95*FE95/$H95,0),IFERROR(DD96*FE96/$H96,0),IFERROR(DD97*FE97/$H97,0),IFERROR(DD98*FE98/$H98,0),IFERROR(DD99*FE99/$H99,0),IFERROR(DD100*FE100/$H100,0))</f>
        <v>1.0062700482921499E-2</v>
      </c>
      <c r="DE104" s="114">
        <f>SUM(IFERROR(DE76*FE76/$H76,0),IFERROR(DE77*FE77/$H77,0),IFERROR(DE78*FE78/$H78,0),IFERROR(DE80*FE80/$H80,0),IFERROR(DE81*FE81/$H81,0),IFERROR(DE82*FE82/$H82,0),IFERROR(DE83*FE83/$H83,0),IFERROR(DE84*FE84/$H84,0),IFERROR(DE85*FE85/$H85,0),IFERROR(DE86*FE86/$H86,0),IFERROR(DE87*FE87/$H87,0),IFERROR(DE89*FE89/$H89,0),IFERROR(DE90*FE90/$H90,0),IFERROR(DE91*FE91/$H91,0),IFERROR(DE92*FE92/$H92,0),IFERROR(DE93*FE93/$H93,0),IFERROR(DE95*FE95/$H95,0),IFERROR(DE96*FE96/$H96,0),IFERROR(DE97*FE97/$H97,0),IFERROR(DE98*FE98/$H98,0),IFERROR(DE99*FE99/$H99,0),IFERROR(DE100*FE100/$H100,0))</f>
        <v>1.0062700482921499E-2</v>
      </c>
      <c r="DF104" s="114">
        <f>SUM(IFERROR(DF76*FE76/$H76,0),IFERROR(DF77*FE77/$H77,0),IFERROR(DF78*FE78/$H78,0),IFERROR(DF80*FE80/$H80,0),IFERROR(DF81*FE81/$H81,0),IFERROR(DF82*FE82/$H82,0),IFERROR(DF83*FE83/$H83,0),IFERROR(DF84*FE84/$H84,0),IFERROR(DF85*FE85/$H85,0),IFERROR(DF86*FE86/$H86,0),IFERROR(DF87*FE87/$H87,0),IFERROR(DF89*FE89/$H89,0),IFERROR(DF90*FE90/$H90,0),IFERROR(DF91*FE91/$H91,0),IFERROR(DF92*FE92/$H92,0),IFERROR(DF93*FE93/$H93,0),IFERROR(DF95*FE95/$H95,0),IFERROR(DF96*FE96/$H96,0),IFERROR(DF97*FE97/$H97,0),IFERROR(DF98*FE98/$H98,0),IFERROR(DF99*FE99/$H99,0),IFERROR(DF100*FE100/$H100,0))</f>
        <v>1.0062700482921499E-2</v>
      </c>
      <c r="DG104" s="114">
        <f>SUM(IFERROR(DG76*FE76/$H76,0),IFERROR(DG77*FE77/$H77,0),IFERROR(DG78*FE78/$H78,0),IFERROR(DG80*FE80/$H80,0),IFERROR(DG81*FE81/$H81,0),IFERROR(DG82*FE82/$H82,0),IFERROR(DG83*FE83/$H83,0),IFERROR(DG84*FE84/$H84,0),IFERROR(DG85*FE85/$H85,0),IFERROR(DG86*FE86/$H86,0),IFERROR(DG87*FE87/$H87,0),IFERROR(DG89*FE89/$H89,0),IFERROR(DG90*FE90/$H90,0),IFERROR(DG91*FE91/$H91,0),IFERROR(DG92*FE92/$H92,0),IFERROR(DG93*FE93/$H93,0),IFERROR(DG95*FE95/$H95,0),IFERROR(DG96*FE96/$H96,0),IFERROR(DG97*FE97/$H97,0),IFERROR(DG98*FE98/$H98,0),IFERROR(DG99*FE99/$H99,0),IFERROR(DG100*FE100/$H100,0))</f>
        <v>1.0062700482921499E-2</v>
      </c>
      <c r="DH104" s="114">
        <f>SUM(IFERROR(DH76*FE76/$H76,0),IFERROR(DH77*FE77/$H77,0),IFERROR(DH78*FE78/$H78,0),IFERROR(DH80*FE80/$H80,0),IFERROR(DH81*FE81/$H81,0),IFERROR(DH82*FE82/$H82,0),IFERROR(DH83*FE83/$H83,0),IFERROR(DH84*FE84/$H84,0),IFERROR(DH85*FE85/$H85,0),IFERROR(DH86*FE86/$H86,0),IFERROR(DH87*FE87/$H87,0),IFERROR(DH89*FE89/$H89,0),IFERROR(DH90*FE90/$H90,0),IFERROR(DH91*FE91/$H91,0),IFERROR(DH92*FE92/$H92,0),IFERROR(DH93*FE93/$H93,0),IFERROR(DH95*FE95/$H95,0),IFERROR(DH96*FE96/$H96,0),IFERROR(DH97*FE97/$H97,0),IFERROR(DH98*FE98/$H98,0),IFERROR(DH99*FE99/$H99,0),IFERROR(DH100*FE100/$H100,0))</f>
        <v>7.2867831083224645E-3</v>
      </c>
      <c r="DI104" s="114">
        <f>SUM(IFERROR(DI76*FE76/$H76,0),IFERROR(DI77*FE77/$H77,0),IFERROR(DI78*FE78/$H78,0),IFERROR(DI80*FE80/$H80,0),IFERROR(DI81*FE81/$H81,0),IFERROR(DI82*FE82/$H82,0),IFERROR(DI83*FE83/$H83,0),IFERROR(DI84*FE84/$H84,0),IFERROR(DI85*FE85/$H85,0),IFERROR(DI86*FE86/$H86,0),IFERROR(DI87*FE87/$H87,0),IFERROR(DI89*FE89/$H89,0),IFERROR(DI90*FE90/$H90,0),IFERROR(DI91*FE91/$H91,0),IFERROR(DI92*FE92/$H92,0),IFERROR(DI93*FE93/$H93,0),IFERROR(DI95*FE95/$H95,0),IFERROR(DI96*FE96/$H96,0),IFERROR(DI97*FE97/$H97,0),IFERROR(DI98*FE98/$H98,0),IFERROR(DI99*FE99/$H99,0),IFERROR(DI100*FE100/$H100,0))</f>
        <v>7.2867831083224645E-3</v>
      </c>
      <c r="DJ104" s="114">
        <f>SUM(IFERROR(DJ76*FE76/$H76,0),IFERROR(DJ77*FE77/$H77,0),IFERROR(DJ78*FE78/$H78,0),IFERROR(DJ80*FE80/$H80,0),IFERROR(DJ81*FE81/$H81,0),IFERROR(DJ82*FE82/$H82,0),IFERROR(DJ83*FE83/$H83,0),IFERROR(DJ84*FE84/$H84,0),IFERROR(DJ85*FE85/$H85,0),IFERROR(DJ86*FE86/$H86,0),IFERROR(DJ87*FE87/$H87,0),IFERROR(DJ89*FE89/$H89,0),IFERROR(DJ90*FE90/$H90,0),IFERROR(DJ91*FE91/$H91,0),IFERROR(DJ92*FE92/$H92,0),IFERROR(DJ93*FE93/$H93,0),IFERROR(DJ95*FE95/$H95,0),IFERROR(DJ96*FE96/$H96,0),IFERROR(DJ97*FE97/$H97,0),IFERROR(DJ98*FE98/$H98,0),IFERROR(DJ99*FE99/$H99,0),IFERROR(DJ100*FE100/$H100,0))</f>
        <v>7.2867831083224645E-3</v>
      </c>
      <c r="DK104" s="114">
        <f>SUM(IFERROR(DK76*FE76/$H76,0),IFERROR(DK77*FE77/$H77,0),IFERROR(DK78*FE78/$H78,0),IFERROR(DK80*FE80/$H80,0),IFERROR(DK81*FE81/$H81,0),IFERROR(DK82*FE82/$H82,0),IFERROR(DK83*FE83/$H83,0),IFERROR(DK84*FE84/$H84,0),IFERROR(DK85*FE85/$H85,0),IFERROR(DK86*FE86/$H86,0),IFERROR(DK87*FE87/$H87,0),IFERROR(DK89*FE89/$H89,0),IFERROR(DK90*FE90/$H90,0),IFERROR(DK91*FE91/$H91,0),IFERROR(DK92*FE92/$H92,0),IFERROR(DK93*FE93/$H93,0),IFERROR(DK95*FE95/$H95,0),IFERROR(DK96*FE96/$H96,0),IFERROR(DK97*FE97/$H97,0),IFERROR(DK98*FE98/$H98,0),IFERROR(DK99*FE99/$H99,0),IFERROR(DK100*FE100/$H100,0))</f>
        <v>7.2867831083224645E-3</v>
      </c>
      <c r="DL104" s="114">
        <f>SUM(IFERROR(DL76*FE76/$H76,0),IFERROR(DL77*FE77/$H77,0),IFERROR(DL78*FE78/$H78,0),IFERROR(DL80*FE80/$H80,0),IFERROR(DL81*FE81/$H81,0),IFERROR(DL82*FE82/$H82,0),IFERROR(DL83*FE83/$H83,0),IFERROR(DL84*FE84/$H84,0),IFERROR(DL85*FE85/$H85,0),IFERROR(DL86*FE86/$H86,0),IFERROR(DL87*FE87/$H87,0),IFERROR(DL89*FE89/$H89,0),IFERROR(DL90*FE90/$H90,0),IFERROR(DL91*FE91/$H91,0),IFERROR(DL92*FE92/$H92,0),IFERROR(DL93*FE93/$H93,0),IFERROR(DL95*FE95/$H95,0),IFERROR(DL96*FE96/$H96,0),IFERROR(DL97*FE97/$H97,0),IFERROR(DL98*FE98/$H98,0),IFERROR(DL99*FE99/$H99,0),IFERROR(DL100*FE100/$H100,0))</f>
        <v>7.2867831083224645E-3</v>
      </c>
      <c r="DM104" s="114">
        <f>SUM(IFERROR(DM76*FE76/$H76,0),IFERROR(DM77*FE77/$H77,0),IFERROR(DM78*FE78/$H78,0),IFERROR(DM80*FE80/$H80,0),IFERROR(DM81*FE81/$H81,0),IFERROR(DM82*FE82/$H82,0),IFERROR(DM83*FE83/$H83,0),IFERROR(DM84*FE84/$H84,0),IFERROR(DM85*FE85/$H85,0),IFERROR(DM86*FE86/$H86,0),IFERROR(DM87*FE87/$H87,0),IFERROR(DM89*FE89/$H89,0),IFERROR(DM90*FE90/$H90,0),IFERROR(DM91*FE91/$H91,0),IFERROR(DM92*FE92/$H92,0),IFERROR(DM93*FE93/$H93,0),IFERROR(DM95*FE95/$H95,0),IFERROR(DM96*FE96/$H96,0),IFERROR(DM97*FE97/$H97,0),IFERROR(DM98*FE98/$H98,0),IFERROR(DM99*FE99/$H99,0),IFERROR(DM100*FE100/$H100,0))</f>
        <v>7.2867831083224645E-3</v>
      </c>
      <c r="DN104" s="114">
        <f>SUM(IFERROR(DN76*FE76/$H76,0),IFERROR(DN77*FE77/$H77,0),IFERROR(DN78*FE78/$H78,0),IFERROR(DN80*FE80/$H80,0),IFERROR(DN81*FE81/$H81,0),IFERROR(DN82*FE82/$H82,0),IFERROR(DN83*FE83/$H83,0),IFERROR(DN84*FE84/$H84,0),IFERROR(DN85*FE85/$H85,0),IFERROR(DN86*FE86/$H86,0),IFERROR(DN87*FE87/$H87,0),IFERROR(DN89*FE89/$H89,0),IFERROR(DN90*FE90/$H90,0),IFERROR(DN91*FE91/$H91,0),IFERROR(DN92*FE92/$H92,0),IFERROR(DN93*FE93/$H93,0),IFERROR(DN95*FE95/$H95,0),IFERROR(DN96*FE96/$H96,0),IFERROR(DN97*FE97/$H97,0),IFERROR(DN98*FE98/$H98,0),IFERROR(DN99*FE99/$H99,0),IFERROR(DN100*FE100/$H100,0))</f>
        <v>7.2867831083224645E-3</v>
      </c>
      <c r="DO104" s="114">
        <f>SUM(IFERROR(DO76*FE76/$H76,0),IFERROR(DO77*FE77/$H77,0),IFERROR(DO78*FE78/$H78,0),IFERROR(DO80*FE80/$H80,0),IFERROR(DO81*FE81/$H81,0),IFERROR(DO82*FE82/$H82,0),IFERROR(DO83*FE83/$H83,0),IFERROR(DO84*FE84/$H84,0),IFERROR(DO85*FE85/$H85,0),IFERROR(DO86*FE86/$H86,0),IFERROR(DO87*FE87/$H87,0),IFERROR(DO89*FE89/$H89,0),IFERROR(DO90*FE90/$H90,0),IFERROR(DO91*FE91/$H91,0),IFERROR(DO92*FE92/$H92,0),IFERROR(DO93*FE93/$H93,0),IFERROR(DO95*FE95/$H95,0),IFERROR(DO96*FE96/$H96,0),IFERROR(DO97*FE97/$H97,0),IFERROR(DO98*FE98/$H98,0),IFERROR(DO99*FE99/$H99,0),IFERROR(DO100*FE100/$H100,0))</f>
        <v>7.2867831083224645E-3</v>
      </c>
      <c r="DP104" s="114">
        <f>SUM(IFERROR(DP76*FE76/$H76,0),IFERROR(DP77*FE77/$H77,0),IFERROR(DP78*FE78/$H78,0),IFERROR(DP80*FE80/$H80,0),IFERROR(DP81*FE81/$H81,0),IFERROR(DP82*FE82/$H82,0),IFERROR(DP83*FE83/$H83,0),IFERROR(DP84*FE84/$H84,0),IFERROR(DP85*FE85/$H85,0),IFERROR(DP86*FE86/$H86,0),IFERROR(DP87*FE87/$H87,0),IFERROR(DP89*FE89/$H89,0),IFERROR(DP90*FE90/$H90,0),IFERROR(DP91*FE91/$H91,0),IFERROR(DP92*FE92/$H92,0),IFERROR(DP93*FE93/$H93,0),IFERROR(DP95*FE95/$H95,0),IFERROR(DP96*FE96/$H96,0),IFERROR(DP97*FE97/$H97,0),IFERROR(DP98*FE98/$H98,0),IFERROR(DP99*FE99/$H99,0),IFERROR(DP100*FE100/$H100,0))</f>
        <v>1.1685290281645458E-2</v>
      </c>
      <c r="DQ104" s="114">
        <f>SUM(IFERROR(DQ76*FE76/$H76,0),IFERROR(DQ77*FE77/$H77,0),IFERROR(DQ78*FE78/$H78,0),IFERROR(DQ80*FE80/$H80,0),IFERROR(DQ81*FE81/$H81,0),IFERROR(DQ82*FE82/$H82,0),IFERROR(DQ83*FE83/$H83,0),IFERROR(DQ84*FE84/$H84,0),IFERROR(DQ85*FE85/$H85,0),IFERROR(DQ86*FE86/$H86,0),IFERROR(DQ87*FE87/$H87,0),IFERROR(DQ89*FE89/$H89,0),IFERROR(DQ90*FE90/$H90,0),IFERROR(DQ91*FE91/$H91,0),IFERROR(DQ92*FE92/$H92,0),IFERROR(DQ93*FE93/$H93,0),IFERROR(DQ95*FE95/$H95,0),IFERROR(DQ96*FE96/$H96,0),IFERROR(DQ97*FE97/$H97,0),IFERROR(DQ98*FE98/$H98,0),IFERROR(DQ99*FE99/$H99,0),IFERROR(DQ100*FE100/$H100,0))</f>
        <v>1.1685290281645458E-2</v>
      </c>
      <c r="DR104" s="114">
        <f>SUM(IFERROR(DR76*FE76/$H76,0),IFERROR(DR77*FE77/$H77,0),IFERROR(DR78*FE78/$H78,0),IFERROR(DR80*FE80/$H80,0),IFERROR(DR81*FE81/$H81,0),IFERROR(DR82*FE82/$H82,0),IFERROR(DR83*FE83/$H83,0),IFERROR(DR84*FE84/$H84,0),IFERROR(DR85*FE85/$H85,0),IFERROR(DR86*FE86/$H86,0),IFERROR(DR87*FE87/$H87,0),IFERROR(DR89*FE89/$H89,0),IFERROR(DR90*FE90/$H90,0),IFERROR(DR91*FE91/$H91,0),IFERROR(DR92*FE92/$H92,0),IFERROR(DR93*FE93/$H93,0),IFERROR(DR95*FE95/$H95,0),IFERROR(DR96*FE96/$H96,0),IFERROR(DR97*FE97/$H97,0),IFERROR(DR98*FE98/$H98,0),IFERROR(DR99*FE99/$H99,0),IFERROR(DR100*FE100/$H100,0))</f>
        <v>1.1685290281645458E-2</v>
      </c>
      <c r="DS104" s="114">
        <f>SUM(IFERROR(DS76*FE76/$H76,0),IFERROR(DS77*FE77/$H77,0),IFERROR(DS78*FE78/$H78,0),IFERROR(DS80*FE80/$H80,0),IFERROR(DS81*FE81/$H81,0),IFERROR(DS82*FE82/$H82,0),IFERROR(DS83*FE83/$H83,0),IFERROR(DS84*FE84/$H84,0),IFERROR(DS85*FE85/$H85,0),IFERROR(DS86*FE86/$H86,0),IFERROR(DS87*FE87/$H87,0),IFERROR(DS89*FE89/$H89,0),IFERROR(DS90*FE90/$H90,0),IFERROR(DS91*FE91/$H91,0),IFERROR(DS92*FE92/$H92,0),IFERROR(DS93*FE93/$H93,0),IFERROR(DS95*FE95/$H95,0),IFERROR(DS96*FE96/$H96,0),IFERROR(DS97*FE97/$H97,0),IFERROR(DS98*FE98/$H98,0),IFERROR(DS99*FE99/$H99,0),IFERROR(DS100*FE100/$H100,0))</f>
        <v>1.1685290281645458E-2</v>
      </c>
      <c r="DT104" s="114">
        <f>SUM(IFERROR(DT76*FE76/$H76,0),IFERROR(DT77*FE77/$H77,0),IFERROR(DT78*FE78/$H78,0),IFERROR(DT80*FE80/$H80,0),IFERROR(DT81*FE81/$H81,0),IFERROR(DT82*FE82/$H82,0),IFERROR(DT83*FE83/$H83,0),IFERROR(DT84*FE84/$H84,0),IFERROR(DT85*FE85/$H85,0),IFERROR(DT86*FE86/$H86,0),IFERROR(DT87*FE87/$H87,0),IFERROR(DT89*FE89/$H89,0),IFERROR(DT90*FE90/$H90,0),IFERROR(DT91*FE91/$H91,0),IFERROR(DT92*FE92/$H92,0),IFERROR(DT93*FE93/$H93,0),IFERROR(DT95*FE95/$H95,0),IFERROR(DT96*FE96/$H96,0),IFERROR(DT97*FE97/$H97,0),IFERROR(DT98*FE98/$H98,0),IFERROR(DT99*FE99/$H99,0),IFERROR(DT100*FE100/$H100,0))</f>
        <v>1.1685290281645458E-2</v>
      </c>
      <c r="DU104" s="114">
        <f>SUM(IFERROR(DU76*FE76/$H76,0),IFERROR(DU77*FE77/$H77,0),IFERROR(DU78*FE78/$H78,0),IFERROR(DU80*FE80/$H80,0),IFERROR(DU81*FE81/$H81,0),IFERROR(DU82*FE82/$H82,0),IFERROR(DU83*FE83/$H83,0),IFERROR(DU84*FE84/$H84,0),IFERROR(DU85*FE85/$H85,0),IFERROR(DU86*FE86/$H86,0),IFERROR(DU87*FE87/$H87,0),IFERROR(DU89*FE89/$H89,0),IFERROR(DU90*FE90/$H90,0),IFERROR(DU91*FE91/$H91,0),IFERROR(DU92*FE92/$H92,0),IFERROR(DU93*FE93/$H93,0),IFERROR(DU95*FE95/$H95,0),IFERROR(DU96*FE96/$H96,0),IFERROR(DU97*FE97/$H97,0),IFERROR(DU98*FE98/$H98,0),IFERROR(DU99*FE99/$H99,0),IFERROR(DU100*FE100/$H100,0))</f>
        <v>1.1685290281645458E-2</v>
      </c>
      <c r="DV104" s="114">
        <f>SUM(IFERROR(DV76*FE76/$H76,0),IFERROR(DV77*FE77/$H77,0),IFERROR(DV78*FE78/$H78,0),IFERROR(DV80*FE80/$H80,0),IFERROR(DV81*FE81/$H81,0),IFERROR(DV82*FE82/$H82,0),IFERROR(DV83*FE83/$H83,0),IFERROR(DV84*FE84/$H84,0),IFERROR(DV85*FE85/$H85,0),IFERROR(DV86*FE86/$H86,0),IFERROR(DV87*FE87/$H87,0),IFERROR(DV89*FE89/$H89,0),IFERROR(DV90*FE90/$H90,0),IFERROR(DV91*FE91/$H91,0),IFERROR(DV92*FE92/$H92,0),IFERROR(DV93*FE93/$H93,0),IFERROR(DV95*FE95/$H95,0),IFERROR(DV96*FE96/$H96,0),IFERROR(DV97*FE97/$H97,0),IFERROR(DV98*FE98/$H98,0),IFERROR(DV99*FE99/$H99,0),IFERROR(DV100*FE100/$H100,0))</f>
        <v>1.1685290281645458E-2</v>
      </c>
      <c r="DW104" s="114">
        <f>SUM(IFERROR(DW76*FE76/$H76,0),IFERROR(DW77*FE77/$H77,0),IFERROR(DW78*FE78/$H78,0),IFERROR(DW80*FE80/$H80,0),IFERROR(DW81*FE81/$H81,0),IFERROR(DW82*FE82/$H82,0),IFERROR(DW83*FE83/$H83,0),IFERROR(DW84*FE84/$H84,0),IFERROR(DW85*FE85/$H85,0),IFERROR(DW86*FE86/$H86,0),IFERROR(DW87*FE87/$H87,0),IFERROR(DW89*FE89/$H89,0),IFERROR(DW90*FE90/$H90,0),IFERROR(DW91*FE91/$H91,0),IFERROR(DW92*FE92/$H92,0),IFERROR(DW93*FE93/$H93,0),IFERROR(DW95*FE95/$H95,0),IFERROR(DW96*FE96/$H96,0),IFERROR(DW97*FE97/$H97,0),IFERROR(DW98*FE98/$H98,0),IFERROR(DW99*FE99/$H99,0),IFERROR(DW100*FE100/$H100,0))</f>
        <v>1.1685290281645458E-2</v>
      </c>
      <c r="DX104" s="114">
        <f>SUM(IFERROR(DX76*FE76/$H76,0),IFERROR(DX77*FE77/$H77,0),IFERROR(DX78*FE78/$H78,0),IFERROR(DX80*FE80/$H80,0),IFERROR(DX81*FE81/$H81,0),IFERROR(DX82*FE82/$H82,0),IFERROR(DX83*FE83/$H83,0),IFERROR(DX84*FE84/$H84,0),IFERROR(DX85*FE85/$H85,0),IFERROR(DX86*FE86/$H86,0),IFERROR(DX87*FE87/$H87,0),IFERROR(DX89*FE89/$H89,0),IFERROR(DX90*FE90/$H90,0),IFERROR(DX91*FE91/$H91,0),IFERROR(DX92*FE92/$H92,0),IFERROR(DX93*FE93/$H93,0),IFERROR(DX95*FE95/$H95,0),IFERROR(DX96*FE96/$H96,0),IFERROR(DX97*FE97/$H97,0),IFERROR(DX98*FE98/$H98,0),IFERROR(DX99*FE99/$H99,0),IFERROR(DX100*FE100/$H100,0))</f>
        <v>1.1685290281645458E-2</v>
      </c>
      <c r="DY104" s="114">
        <f>SUM(IFERROR(DY76*FE76/$H76,0),IFERROR(DY77*FE77/$H77,0),IFERROR(DY78*FE78/$H78,0),IFERROR(DY80*FE80/$H80,0),IFERROR(DY81*FE81/$H81,0),IFERROR(DY82*FE82/$H82,0),IFERROR(DY83*FE83/$H83,0),IFERROR(DY84*FE84/$H84,0),IFERROR(DY85*FE85/$H85,0),IFERROR(DY86*FE86/$H86,0),IFERROR(DY87*FE87/$H87,0),IFERROR(DY89*FE89/$H89,0),IFERROR(DY90*FE90/$H90,0),IFERROR(DY91*FE91/$H91,0),IFERROR(DY92*FE92/$H92,0),IFERROR(DY93*FE93/$H93,0),IFERROR(DY95*FE95/$H95,0),IFERROR(DY96*FE96/$H96,0),IFERROR(DY97*FE97/$H97,0),IFERROR(DY98*FE98/$H98,0),IFERROR(DY99*FE99/$H99,0),IFERROR(DY100*FE100/$H100,0))</f>
        <v>1.1685290281645458E-2</v>
      </c>
      <c r="DZ104" s="114">
        <f>SUM(IFERROR(DZ76*FE76/$H76,0),IFERROR(DZ77*FE77/$H77,0),IFERROR(DZ78*FE78/$H78,0),IFERROR(DZ80*FE80/$H80,0),IFERROR(DZ81*FE81/$H81,0),IFERROR(DZ82*FE82/$H82,0),IFERROR(DZ83*FE83/$H83,0),IFERROR(DZ84*FE84/$H84,0),IFERROR(DZ85*FE85/$H85,0),IFERROR(DZ86*FE86/$H86,0),IFERROR(DZ87*FE87/$H87,0),IFERROR(DZ89*FE89/$H89,0),IFERROR(DZ90*FE90/$H90,0),IFERROR(DZ91*FE91/$H91,0),IFERROR(DZ92*FE92/$H92,0),IFERROR(DZ93*FE93/$H93,0),IFERROR(DZ95*FE95/$H95,0),IFERROR(DZ96*FE96/$H96,0),IFERROR(DZ97*FE97/$H97,0),IFERROR(DZ98*FE98/$H98,0),IFERROR(DZ99*FE99/$H99,0),IFERROR(DZ100*FE100/$H100,0))</f>
        <v>5.0230885826077756E-3</v>
      </c>
      <c r="EA104" s="114">
        <f>SUM(IFERROR(EA76*FE76/$H76,0),IFERROR(EA77*FE77/$H77,0),IFERROR(EA78*FE78/$H78,0),IFERROR(EA80*FE80/$H80,0),IFERROR(EA81*FE81/$H81,0),IFERROR(EA82*FE82/$H82,0),IFERROR(EA83*FE83/$H83,0),IFERROR(EA84*FE84/$H84,0),IFERROR(EA85*FE85/$H85,0),IFERROR(EA86*FE86/$H86,0),IFERROR(EA87*FE87/$H87,0),IFERROR(EA89*FE89/$H89,0),IFERROR(EA90*FE90/$H90,0),IFERROR(EA91*FE91/$H91,0),IFERROR(EA92*FE92/$H92,0),IFERROR(EA93*FE93/$H93,0),IFERROR(EA95*FE95/$H95,0),IFERROR(EA96*FE96/$H96,0),IFERROR(EA97*FE97/$H97,0),IFERROR(EA98*FE98/$H98,0),IFERROR(EA99*FE99/$H99,0),IFERROR(EA100*FE100/$H100,0))</f>
        <v>5.0230885826077756E-3</v>
      </c>
      <c r="EB104" s="114">
        <f>SUM(IFERROR(EB76*FE76/$H76,0),IFERROR(EB77*FE77/$H77,0),IFERROR(EB78*FE78/$H78,0),IFERROR(EB80*FE80/$H80,0),IFERROR(EB81*FE81/$H81,0),IFERROR(EB82*FE82/$H82,0),IFERROR(EB83*FE83/$H83,0),IFERROR(EB84*FE84/$H84,0),IFERROR(EB85*FE85/$H85,0),IFERROR(EB86*FE86/$H86,0),IFERROR(EB87*FE87/$H87,0),IFERROR(EB89*FE89/$H89,0),IFERROR(EB90*FE90/$H90,0),IFERROR(EB91*FE91/$H91,0),IFERROR(EB92*FE92/$H92,0),IFERROR(EB93*FE93/$H93,0),IFERROR(EB95*FE95/$H95,0),IFERROR(EB96*FE96/$H96,0),IFERROR(EB97*FE97/$H97,0),IFERROR(EB98*FE98/$H98,0),IFERROR(EB99*FE99/$H99,0),IFERROR(EB100*FE100/$H100,0))</f>
        <v>4.4414677993584546E-3</v>
      </c>
      <c r="EC104" s="114">
        <f>SUM(IFERROR(EC76*FE76/$H76,0),IFERROR(EC77*FE77/$H77,0),IFERROR(EC78*FE78/$H78,0),IFERROR(EC80*FE80/$H80,0),IFERROR(EC81*FE81/$H81,0),IFERROR(EC82*FE82/$H82,0),IFERROR(EC83*FE83/$H83,0),IFERROR(EC84*FE84/$H84,0),IFERROR(EC85*FE85/$H85,0),IFERROR(EC86*FE86/$H86,0),IFERROR(EC87*FE87/$H87,0),IFERROR(EC89*FE89/$H89,0),IFERROR(EC90*FE90/$H90,0),IFERROR(EC91*FE91/$H91,0),IFERROR(EC92*FE92/$H92,0),IFERROR(EC93*FE93/$H93,0),IFERROR(EC95*FE95/$H95,0),IFERROR(EC96*FE96/$H96,0),IFERROR(EC97*FE97/$H97,0),IFERROR(EC98*FE98/$H98,0),IFERROR(EC99*FE99/$H99,0),IFERROR(EC100*FE100/$H100,0))</f>
        <v>4.4414677993584546E-3</v>
      </c>
      <c r="ED104" s="114">
        <f>SUM(IFERROR(ED76*FE76/$H76,0),IFERROR(ED77*FE77/$H77,0),IFERROR(ED78*FE78/$H78,0),IFERROR(ED80*FE80/$H80,0),IFERROR(ED81*FE81/$H81,0),IFERROR(ED82*FE82/$H82,0),IFERROR(ED83*FE83/$H83,0),IFERROR(ED84*FE84/$H84,0),IFERROR(ED85*FE85/$H85,0),IFERROR(ED86*FE86/$H86,0),IFERROR(ED87*FE87/$H87,0),IFERROR(ED89*FE89/$H89,0),IFERROR(ED90*FE90/$H90,0),IFERROR(ED91*FE91/$H91,0),IFERROR(ED92*FE92/$H92,0),IFERROR(ED93*FE93/$H93,0),IFERROR(ED95*FE95/$H95,0),IFERROR(ED96*FE96/$H96,0),IFERROR(ED97*FE97/$H97,0),IFERROR(ED98*FE98/$H98,0),IFERROR(ED99*FE99/$H99,0),IFERROR(ED100*FE100/$H100,0))</f>
        <v>4.4414677993584546E-3</v>
      </c>
      <c r="EE104" s="114">
        <f>SUM(IFERROR(EE76*FE76/$H76,0),IFERROR(EE77*FE77/$H77,0),IFERROR(EE78*FE78/$H78,0),IFERROR(EE80*FE80/$H80,0),IFERROR(EE81*FE81/$H81,0),IFERROR(EE82*FE82/$H82,0),IFERROR(EE83*FE83/$H83,0),IFERROR(EE84*FE84/$H84,0),IFERROR(EE85*FE85/$H85,0),IFERROR(EE86*FE86/$H86,0),IFERROR(EE87*FE87/$H87,0),IFERROR(EE89*FE89/$H89,0),IFERROR(EE90*FE90/$H90,0),IFERROR(EE91*FE91/$H91,0),IFERROR(EE92*FE92/$H92,0),IFERROR(EE93*FE93/$H93,0),IFERROR(EE95*FE95/$H95,0),IFERROR(EE96*FE96/$H96,0),IFERROR(EE97*FE97/$H97,0),IFERROR(EE98*FE98/$H98,0),IFERROR(EE99*FE99/$H99,0),IFERROR(EE100*FE100/$H100,0))</f>
        <v>4.4414677993584546E-3</v>
      </c>
      <c r="EF104" s="114">
        <f>SUM(IFERROR(EF76*FE76/$H76,0),IFERROR(EF77*FE77/$H77,0),IFERROR(EF78*FE78/$H78,0),IFERROR(EF80*FE80/$H80,0),IFERROR(EF81*FE81/$H81,0),IFERROR(EF82*FE82/$H82,0),IFERROR(EF83*FE83/$H83,0),IFERROR(EF84*FE84/$H84,0),IFERROR(EF85*FE85/$H85,0),IFERROR(EF86*FE86/$H86,0),IFERROR(EF87*FE87/$H87,0),IFERROR(EF89*FE89/$H89,0),IFERROR(EF90*FE90/$H90,0),IFERROR(EF91*FE91/$H91,0),IFERROR(EF92*FE92/$H92,0),IFERROR(EF93*FE93/$H93,0),IFERROR(EF95*FE95/$H95,0),IFERROR(EF96*FE96/$H96,0),IFERROR(EF97*FE97/$H97,0),IFERROR(EF98*FE98/$H98,0),IFERROR(EF99*FE99/$H99,0),IFERROR(EF100*FE100/$H100,0))</f>
        <v>4.4414677993584546E-3</v>
      </c>
      <c r="EG104" s="114">
        <f>SUM(IFERROR(EG76*FE76/$H76,0),IFERROR(EG77*FE77/$H77,0),IFERROR(EG78*FE78/$H78,0),IFERROR(EG80*FE80/$H80,0),IFERROR(EG81*FE81/$H81,0),IFERROR(EG82*FE82/$H82,0),IFERROR(EG83*FE83/$H83,0),IFERROR(EG84*FE84/$H84,0),IFERROR(EG85*FE85/$H85,0),IFERROR(EG86*FE86/$H86,0),IFERROR(EG87*FE87/$H87,0),IFERROR(EG89*FE89/$H89,0),IFERROR(EG90*FE90/$H90,0),IFERROR(EG91*FE91/$H91,0),IFERROR(EG92*FE92/$H92,0),IFERROR(EG93*FE93/$H93,0),IFERROR(EG95*FE95/$H95,0),IFERROR(EG96*FE96/$H96,0),IFERROR(EG97*FE97/$H97,0),IFERROR(EG98*FE98/$H98,0),IFERROR(EG99*FE99/$H99,0),IFERROR(EG100*FE100/$H100,0))</f>
        <v>4.4414677993584546E-3</v>
      </c>
      <c r="EH104" s="114">
        <f>SUM(IFERROR(EH76*FE76/$H76,0),IFERROR(EH77*FE77/$H77,0),IFERROR(EH78*FE78/$H78,0),IFERROR(EH80*FE80/$H80,0),IFERROR(EH81*FE81/$H81,0),IFERROR(EH82*FE82/$H82,0),IFERROR(EH83*FE83/$H83,0),IFERROR(EH84*FE84/$H84,0),IFERROR(EH85*FE85/$H85,0),IFERROR(EH86*FE86/$H86,0),IFERROR(EH87*FE87/$H87,0),IFERROR(EH89*FE89/$H89,0),IFERROR(EH90*FE90/$H90,0),IFERROR(EH91*FE91/$H91,0),IFERROR(EH92*FE92/$H92,0),IFERROR(EH93*FE93/$H93,0),IFERROR(EH95*FE95/$H95,0),IFERROR(EH96*FE96/$H96,0),IFERROR(EH97*FE97/$H97,0),IFERROR(EH98*FE98/$H98,0),IFERROR(EH99*FE99/$H99,0),IFERROR(EH100*FE100/$H100,0))</f>
        <v>4.4414677993584546E-3</v>
      </c>
      <c r="EI104" s="114">
        <f>SUM(IFERROR(EI76*FE76/$H76,0),IFERROR(EI77*FE77/$H77,0),IFERROR(EI78*FE78/$H78,0),IFERROR(EI80*FE80/$H80,0),IFERROR(EI81*FE81/$H81,0),IFERROR(EI82*FE82/$H82,0),IFERROR(EI83*FE83/$H83,0),IFERROR(EI84*FE84/$H84,0),IFERROR(EI85*FE85/$H85,0),IFERROR(EI86*FE86/$H86,0),IFERROR(EI87*FE87/$H87,0),IFERROR(EI89*FE89/$H89,0),IFERROR(EI90*FE90/$H90,0),IFERROR(EI91*FE91/$H91,0),IFERROR(EI92*FE92/$H92,0),IFERROR(EI93*FE93/$H93,0),IFERROR(EI95*FE95/$H95,0),IFERROR(EI96*FE96/$H96,0),IFERROR(EI97*FE97/$H97,0),IFERROR(EI98*FE98/$H98,0),IFERROR(EI99*FE99/$H99,0),IFERROR(EI100*FE100/$H100,0))</f>
        <v>4.4414677993584546E-3</v>
      </c>
      <c r="EJ104" s="114">
        <f>SUM(IFERROR(EJ76*FE76/$H76,0),IFERROR(EJ77*FE77/$H77,0),IFERROR(EJ78*FE78/$H78,0),IFERROR(EJ80*FE80/$H80,0),IFERROR(EJ81*FE81/$H81,0),IFERROR(EJ82*FE82/$H82,0),IFERROR(EJ83*FE83/$H83,0),IFERROR(EJ84*FE84/$H84,0),IFERROR(EJ85*FE85/$H85,0),IFERROR(EJ86*FE86/$H86,0),IFERROR(EJ87*FE87/$H87,0),IFERROR(EJ89*FE89/$H89,0),IFERROR(EJ90*FE90/$H90,0),IFERROR(EJ91*FE91/$H91,0),IFERROR(EJ92*FE92/$H92,0),IFERROR(EJ93*FE93/$H93,0),IFERROR(EJ95*FE95/$H95,0),IFERROR(EJ96*FE96/$H96,0),IFERROR(EJ97*FE97/$H97,0),IFERROR(EJ98*FE98/$H98,0),IFERROR(EJ99*FE99/$H99,0),IFERROR(EJ100*FE100/$H100,0))</f>
        <v>4.4414677993584546E-3</v>
      </c>
      <c r="EK104" s="114">
        <f>SUM(IFERROR(EK76*FE76/$H76,0),IFERROR(EK77*FE77/$H77,0),IFERROR(EK78*FE78/$H78,0),IFERROR(EK80*FE80/$H80,0),IFERROR(EK81*FE81/$H81,0),IFERROR(EK82*FE82/$H82,0),IFERROR(EK83*FE83/$H83,0),IFERROR(EK84*FE84/$H84,0),IFERROR(EK85*FE85/$H85,0),IFERROR(EK86*FE86/$H86,0),IFERROR(EK87*FE87/$H87,0),IFERROR(EK89*FE89/$H89,0),IFERROR(EK90*FE90/$H90,0),IFERROR(EK91*FE91/$H91,0),IFERROR(EK92*FE92/$H92,0),IFERROR(EK93*FE93/$H93,0),IFERROR(EK95*FE95/$H95,0),IFERROR(EK96*FE96/$H96,0),IFERROR(EK97*FE97/$H97,0),IFERROR(EK98*FE98/$H98,0),IFERROR(EK99*FE99/$H99,0),IFERROR(EK100*FE100/$H100,0))</f>
        <v>4.4414677993584546E-3</v>
      </c>
      <c r="EL104" s="114">
        <f>SUM(IFERROR(EL76*FE76/$H76,0),IFERROR(EL77*FE77/$H77,0),IFERROR(EL78*FE78/$H78,0),IFERROR(EL80*FE80/$H80,0),IFERROR(EL81*FE81/$H81,0),IFERROR(EL82*FE82/$H82,0),IFERROR(EL83*FE83/$H83,0),IFERROR(EL84*FE84/$H84,0),IFERROR(EL85*FE85/$H85,0),IFERROR(EL86*FE86/$H86,0),IFERROR(EL87*FE87/$H87,0),IFERROR(EL89*FE89/$H89,0),IFERROR(EL90*FE90/$H90,0),IFERROR(EL91*FE91/$H91,0),IFERROR(EL92*FE92/$H92,0),IFERROR(EL93*FE93/$H93,0),IFERROR(EL95*FE95/$H95,0),IFERROR(EL96*FE96/$H96,0),IFERROR(EL97*FE97/$H97,0),IFERROR(EL98*FE98/$H98,0),IFERROR(EL99*FE99/$H99,0),IFERROR(EL100*FE100/$H100,0))</f>
        <v>4.4414677993584546E-3</v>
      </c>
      <c r="EM104" s="114">
        <f>SUM(IFERROR(EM76*FE76/$H76,0),IFERROR(EM77*FE77/$H77,0),IFERROR(EM78*FE78/$H78,0),IFERROR(EM80*FE80/$H80,0),IFERROR(EM81*FE81/$H81,0),IFERROR(EM82*FE82/$H82,0),IFERROR(EM83*FE83/$H83,0),IFERROR(EM84*FE84/$H84,0),IFERROR(EM85*FE85/$H85,0),IFERROR(EM86*FE86/$H86,0),IFERROR(EM87*FE87/$H87,0),IFERROR(EM89*FE89/$H89,0),IFERROR(EM90*FE90/$H90,0),IFERROR(EM91*FE91/$H91,0),IFERROR(EM92*FE92/$H92,0),IFERROR(EM93*FE93/$H93,0),IFERROR(EM95*FE95/$H95,0),IFERROR(EM96*FE96/$H96,0),IFERROR(EM97*FE97/$H97,0),IFERROR(EM98*FE98/$H98,0),IFERROR(EM99*FE99/$H99,0),IFERROR(EM100*FE100/$H100,0))</f>
        <v>4.4414677993584546E-3</v>
      </c>
      <c r="EN104" s="114">
        <f>SUM(IFERROR(EN76*FE76/$H76,0),IFERROR(EN77*FE77/$H77,0),IFERROR(EN78*FE78/$H78,0),IFERROR(EN80*FE80/$H80,0),IFERROR(EN81*FE81/$H81,0),IFERROR(EN82*FE82/$H82,0),IFERROR(EN83*FE83/$H83,0),IFERROR(EN84*FE84/$H84,0),IFERROR(EN85*FE85/$H85,0),IFERROR(EN86*FE86/$H86,0),IFERROR(EN87*FE87/$H87,0),IFERROR(EN89*FE89/$H89,0),IFERROR(EN90*FE90/$H90,0),IFERROR(EN91*FE91/$H91,0),IFERROR(EN92*FE92/$H92,0),IFERROR(EN93*FE93/$H93,0),IFERROR(EN95*FE95/$H95,0),IFERROR(EN96*FE96/$H96,0),IFERROR(EN97*FE97/$H97,0),IFERROR(EN98*FE98/$H98,0),IFERROR(EN99*FE99/$H99,0),IFERROR(EN100*FE100/$H100,0))</f>
        <v>4.4414677993584546E-3</v>
      </c>
      <c r="EO104" s="114">
        <f>SUM(IFERROR(EO76*FE76/$H76,0),IFERROR(EO77*FE77/$H77,0),IFERROR(EO78*FE78/$H78,0),IFERROR(EO80*FE80/$H80,0),IFERROR(EO81*FE81/$H81,0),IFERROR(EO82*FE82/$H82,0),IFERROR(EO83*FE83/$H83,0),IFERROR(EO84*FE84/$H84,0),IFERROR(EO85*FE85/$H85,0),IFERROR(EO86*FE86/$H86,0),IFERROR(EO87*FE87/$H87,0),IFERROR(EO89*FE89/$H89,0),IFERROR(EO90*FE90/$H90,0),IFERROR(EO91*FE91/$H91,0),IFERROR(EO92*FE92/$H92,0),IFERROR(EO93*FE93/$H93,0),IFERROR(EO95*FE95/$H95,0),IFERROR(EO96*FE96/$H96,0),IFERROR(EO97*FE97/$H97,0),IFERROR(EO98*FE98/$H98,0),IFERROR(EO99*FE99/$H99,0),IFERROR(EO100*FE100/$H100,0))</f>
        <v>4.4414677993584546E-3</v>
      </c>
      <c r="EP104" s="114">
        <f>SUM(IFERROR(EP76*FE76/$H76,0),IFERROR(EP77*FE77/$H77,0),IFERROR(EP78*FE78/$H78,0),IFERROR(EP80*FE80/$H80,0),IFERROR(EP81*FE81/$H81,0),IFERROR(EP82*FE82/$H82,0),IFERROR(EP83*FE83/$H83,0),IFERROR(EP84*FE84/$H84,0),IFERROR(EP85*FE85/$H85,0),IFERROR(EP86*FE86/$H86,0),IFERROR(EP87*FE87/$H87,0),IFERROR(EP89*FE89/$H89,0),IFERROR(EP90*FE90/$H90,0),IFERROR(EP91*FE91/$H91,0),IFERROR(EP92*FE92/$H92,0),IFERROR(EP93*FE93/$H93,0),IFERROR(EP95*FE95/$H95,0),IFERROR(EP96*FE96/$H96,0),IFERROR(EP97*FE97/$H97,0),IFERROR(EP98*FE98/$H98,0),IFERROR(EP99*FE99/$H99,0),IFERROR(EP100*FE100/$H100,0))</f>
        <v>4.4414677993584546E-3</v>
      </c>
      <c r="EQ104" s="114">
        <f>SUM(IFERROR(EQ76*FE76/$H76,0),IFERROR(EQ77*FE77/$H77,0),IFERROR(EQ78*FE78/$H78,0),IFERROR(EQ80*FE80/$H80,0),IFERROR(EQ81*FE81/$H81,0),IFERROR(EQ82*FE82/$H82,0),IFERROR(EQ83*FE83/$H83,0),IFERROR(EQ84*FE84/$H84,0),IFERROR(EQ85*FE85/$H85,0),IFERROR(EQ86*FE86/$H86,0),IFERROR(EQ87*FE87/$H87,0),IFERROR(EQ89*FE89/$H89,0),IFERROR(EQ90*FE90/$H90,0),IFERROR(EQ91*FE91/$H91,0),IFERROR(EQ92*FE92/$H92,0),IFERROR(EQ93*FE93/$H93,0),IFERROR(EQ95*FE95/$H95,0),IFERROR(EQ96*FE96/$H96,0),IFERROR(EQ97*FE97/$H97,0),IFERROR(EQ98*FE98/$H98,0),IFERROR(EQ99*FE99/$H99,0),IFERROR(EQ100*FE100/$H100,0))</f>
        <v>4.4414677993584546E-3</v>
      </c>
      <c r="ER104" s="114">
        <f>SUM(IFERROR(ER76*FE76/$H76,0),IFERROR(ER77*FE77/$H77,0),IFERROR(ER78*FE78/$H78,0),IFERROR(ER80*FE80/$H80,0),IFERROR(ER81*FE81/$H81,0),IFERROR(ER82*FE82/$H82,0),IFERROR(ER83*FE83/$H83,0),IFERROR(ER84*FE84/$H84,0),IFERROR(ER85*FE85/$H85,0),IFERROR(ER86*FE86/$H86,0),IFERROR(ER87*FE87/$H87,0),IFERROR(ER89*FE89/$H89,0),IFERROR(ER90*FE90/$H90,0),IFERROR(ER91*FE91/$H91,0),IFERROR(ER92*FE92/$H92,0),IFERROR(ER93*FE93/$H93,0),IFERROR(ER95*FE95/$H95,0),IFERROR(ER96*FE96/$H96,0),IFERROR(ER97*FE97/$H97,0),IFERROR(ER98*FE98/$H98,0),IFERROR(ER99*FE99/$H99,0),IFERROR(ER100*FE100/$H100,0))</f>
        <v>4.4414677993584546E-3</v>
      </c>
      <c r="ES104" s="114">
        <f>SUM(IFERROR(ES76*FE76/$H76,0),IFERROR(ES77*FE77/$H77,0),IFERROR(ES78*FE78/$H78,0),IFERROR(ES80*FE80/$H80,0),IFERROR(ES81*FE81/$H81,0),IFERROR(ES82*FE82/$H82,0),IFERROR(ES83*FE83/$H83,0),IFERROR(ES84*FE84/$H84,0),IFERROR(ES85*FE85/$H85,0),IFERROR(ES86*FE86/$H86,0),IFERROR(ES87*FE87/$H87,0),IFERROR(ES89*FE89/$H89,0),IFERROR(ES90*FE90/$H90,0),IFERROR(ES91*FE91/$H91,0),IFERROR(ES92*FE92/$H92,0),IFERROR(ES93*FE93/$H93,0),IFERROR(ES95*FE95/$H95,0),IFERROR(ES96*FE96/$H96,0),IFERROR(ES97*FE97/$H97,0),IFERROR(ES98*FE98/$H98,0),IFERROR(ES99*FE99/$H99,0),IFERROR(ES100*FE100/$H100,0))</f>
        <v>4.4414677993584546E-3</v>
      </c>
      <c r="ET104" s="114">
        <f>SUM(IFERROR(ET76*FE76/$H76,0),IFERROR(ET77*FE77/$H77,0),IFERROR(ET78*FE78/$H78,0),IFERROR(ET80*FE80/$H80,0),IFERROR(ET81*FE81/$H81,0),IFERROR(ET82*FE82/$H82,0),IFERROR(ET83*FE83/$H83,0),IFERROR(ET84*FE84/$H84,0),IFERROR(ET85*FE85/$H85,0),IFERROR(ET86*FE86/$H86,0),IFERROR(ET87*FE87/$H87,0),IFERROR(ET89*FE89/$H89,0),IFERROR(ET90*FE90/$H90,0),IFERROR(ET91*FE91/$H91,0),IFERROR(ET92*FE92/$H92,0),IFERROR(ET93*FE93/$H93,0),IFERROR(ET95*FE95/$H95,0),IFERROR(ET96*FE96/$H96,0),IFERROR(ET97*FE97/$H97,0),IFERROR(ET98*FE98/$H98,0),IFERROR(ET99*FE99/$H99,0),IFERROR(ET100*FE100/$H100,0))</f>
        <v>4.4414677993584546E-3</v>
      </c>
      <c r="EU104" s="114">
        <f>SUM(IFERROR(EU76*FE76/$H76,0),IFERROR(EU77*FE77/$H77,0),IFERROR(EU78*FE78/$H78,0),IFERROR(EU80*FE80/$H80,0),IFERROR(EU81*FE81/$H81,0),IFERROR(EU82*FE82/$H82,0),IFERROR(EU83*FE83/$H83,0),IFERROR(EU84*FE84/$H84,0),IFERROR(EU85*FE85/$H85,0),IFERROR(EU86*FE86/$H86,0),IFERROR(EU87*FE87/$H87,0),IFERROR(EU89*FE89/$H89,0),IFERROR(EU90*FE90/$H90,0),IFERROR(EU91*FE91/$H91,0),IFERROR(EU92*FE92/$H92,0),IFERROR(EU93*FE93/$H93,0),IFERROR(EU95*FE95/$H95,0),IFERROR(EU96*FE96/$H96,0),IFERROR(EU97*FE97/$H97,0),IFERROR(EU98*FE98/$H98,0),IFERROR(EU99*FE99/$H99,0),IFERROR(EU100*FE100/$H100,0))</f>
        <v>4.4414677993584546E-3</v>
      </c>
      <c r="EV104" s="114">
        <f>SUM(IFERROR(EV76*FE76/$H76,0),IFERROR(EV77*FE77/$H77,0),IFERROR(EV78*FE78/$H78,0),IFERROR(EV80*FE80/$H80,0),IFERROR(EV81*FE81/$H81,0),IFERROR(EV82*FE82/$H82,0),IFERROR(EV83*FE83/$H83,0),IFERROR(EV84*FE84/$H84,0),IFERROR(EV85*FE85/$H85,0),IFERROR(EV86*FE86/$H86,0),IFERROR(EV87*FE87/$H87,0),IFERROR(EV89*FE89/$H89,0),IFERROR(EV90*FE90/$H90,0),IFERROR(EV91*FE91/$H91,0),IFERROR(EV92*FE92/$H92,0),IFERROR(EV93*FE93/$H93,0),IFERROR(EV95*FE95/$H95,0),IFERROR(EV96*FE96/$H96,0),IFERROR(EV97*FE97/$H97,0),IFERROR(EV98*FE98/$H98,0),IFERROR(EV99*FE99/$H99,0),IFERROR(EV100*FE100/$H100,0))</f>
        <v>3.1724769995417532E-3</v>
      </c>
      <c r="EW104" s="114">
        <f>SUM(IFERROR(EW76*FE76/$H76,0),IFERROR(EW77*FE77/$H77,0),IFERROR(EW78*FE78/$H78,0),IFERROR(EW80*FE80/$H80,0),IFERROR(EW81*FE81/$H81,0),IFERROR(EW82*FE82/$H82,0),IFERROR(EW83*FE83/$H83,0),IFERROR(EW84*FE84/$H84,0),IFERROR(EW85*FE85/$H85,0),IFERROR(EW86*FE86/$H86,0),IFERROR(EW87*FE87/$H87,0),IFERROR(EW89*FE89/$H89,0),IFERROR(EW90*FE90/$H90,0),IFERROR(EW91*FE91/$H91,0),IFERROR(EW92*FE92/$H92,0),IFERROR(EW93*FE93/$H93,0),IFERROR(EW95*FE95/$H95,0),IFERROR(EW96*FE96/$H96,0),IFERROR(EW97*FE97/$H97,0),IFERROR(EW98*FE98/$H98,0),IFERROR(EW99*FE99/$H99,0),IFERROR(EW100*FE100/$H100,0))</f>
        <v>3.1724769995417532E-3</v>
      </c>
      <c r="EX104" s="114">
        <f>SUM(IFERROR(EX76*FE76/$H76,0),IFERROR(EX77*FE77/$H77,0),IFERROR(EX78*FE78/$H78,0),IFERROR(EX80*FE80/$H80,0),IFERROR(EX81*FE81/$H81,0),IFERROR(EX82*FE82/$H82,0),IFERROR(EX83*FE83/$H83,0),IFERROR(EX84*FE84/$H84,0),IFERROR(EX85*FE85/$H85,0),IFERROR(EX86*FE86/$H86,0),IFERROR(EX87*FE87/$H87,0),IFERROR(EX89*FE89/$H89,0),IFERROR(EX90*FE90/$H90,0),IFERROR(EX91*FE91/$H91,0),IFERROR(EX92*FE92/$H92,0),IFERROR(EX93*FE93/$H93,0),IFERROR(EX95*FE95/$H95,0),IFERROR(EX96*FE96/$H96,0),IFERROR(EX97*FE97/$H97,0),IFERROR(EX98*FE98/$H98,0),IFERROR(EX99*FE99/$H99,0),IFERROR(EX100*FE100/$H100,0))</f>
        <v>3.1724769995417532E-3</v>
      </c>
      <c r="EY104" s="114">
        <f>SUM(IFERROR(EY76*FE76/$H76,0),IFERROR(EY77*FE77/$H77,0),IFERROR(EY78*FE78/$H78,0),IFERROR(EY80*FE80/$H80,0),IFERROR(EY81*FE81/$H81,0),IFERROR(EY82*FE82/$H82,0),IFERROR(EY83*FE83/$H83,0),IFERROR(EY84*FE84/$H84,0),IFERROR(EY85*FE85/$H85,0),IFERROR(EY86*FE86/$H86,0),IFERROR(EY87*FE87/$H87,0),IFERROR(EY89*FE89/$H89,0),IFERROR(EY90*FE90/$H90,0),IFERROR(EY91*FE91/$H91,0),IFERROR(EY92*FE92/$H92,0),IFERROR(EY93*FE93/$H93,0),IFERROR(EY95*FE95/$H95,0),IFERROR(EY96*FE96/$H96,0),IFERROR(EY97*FE97/$H97,0),IFERROR(EY98*FE98/$H98,0),IFERROR(EY99*FE99/$H99,0),IFERROR(EY100*FE100/$H100,0))</f>
        <v>3.1724769995417532E-3</v>
      </c>
      <c r="EZ104" s="114">
        <f>SUM(IFERROR(EZ76*FE76/$H76,0),IFERROR(EZ77*FE77/$H77,0),IFERROR(EZ78*FE78/$H78,0),IFERROR(EZ80*FE80/$H80,0),IFERROR(EZ81*FE81/$H81,0),IFERROR(EZ82*FE82/$H82,0),IFERROR(EZ83*FE83/$H83,0),IFERROR(EZ84*FE84/$H84,0),IFERROR(EZ85*FE85/$H85,0),IFERROR(EZ86*FE86/$H86,0),IFERROR(EZ87*FE87/$H87,0),IFERROR(EZ89*FE89/$H89,0),IFERROR(EZ90*FE90/$H90,0),IFERROR(EZ91*FE91/$H91,0),IFERROR(EZ92*FE92/$H92,0),IFERROR(EZ93*FE93/$H93,0),IFERROR(EZ95*FE95/$H95,0),IFERROR(EZ96*FE96/$H96,0),IFERROR(EZ97*FE97/$H97,0),IFERROR(EZ98*FE98/$H98,0),IFERROR(EZ99*FE99/$H99,0),IFERROR(EZ100*FE100/$H100,0))</f>
        <v>3.1724769995417532E-3</v>
      </c>
      <c r="FA104" s="114">
        <f>SUM(IFERROR(FA76*FE76/$H76,0),IFERROR(FA77*FE77/$H77,0),IFERROR(FA78*FE78/$H78,0),IFERROR(FA80*FE80/$H80,0),IFERROR(FA81*FE81/$H81,0),IFERROR(FA82*FE82/$H82,0),IFERROR(FA83*FE83/$H83,0),IFERROR(FA84*FE84/$H84,0),IFERROR(FA85*FE85/$H85,0),IFERROR(FA86*FE86/$H86,0),IFERROR(FA87*FE87/$H87,0),IFERROR(FA89*FE89/$H89,0),IFERROR(FA90*FE90/$H90,0),IFERROR(FA91*FE91/$H91,0),IFERROR(FA92*FE92/$H92,0),IFERROR(FA93*FE93/$H93,0),IFERROR(FA95*FE95/$H95,0),IFERROR(FA96*FE96/$H96,0),IFERROR(FA97*FE97/$H97,0),IFERROR(FA98*FE98/$H98,0),IFERROR(FA99*FE99/$H99,0),IFERROR(FA100*FE100/$H100,0))</f>
        <v>3.1724769995417532E-3</v>
      </c>
      <c r="FB104" s="114">
        <f>SUM(IFERROR(FB76*FE76/$H76,0),IFERROR(FB77*FE77/$H77,0),IFERROR(FB78*FE78/$H78,0),IFERROR(FB80*FE80/$H80,0),IFERROR(FB81*FE81/$H81,0),IFERROR(FB82*FE82/$H82,0),IFERROR(FB83*FE83/$H83,0),IFERROR(FB84*FE84/$H84,0),IFERROR(FB85*FE85/$H85,0),IFERROR(FB86*FE86/$H86,0),IFERROR(FB87*FE87/$H87,0),IFERROR(FB89*FE89/$H89,0),IFERROR(FB90*FE90/$H90,0),IFERROR(FB91*FE91/$H91,0),IFERROR(FB92*FE92/$H92,0),IFERROR(FB93*FE93/$H93,0),IFERROR(FB95*FE95/$H95,0),IFERROR(FB96*FE96/$H96,0),IFERROR(FB97*FE97/$H97,0),IFERROR(FB98*FE98/$H98,0),IFERROR(FB99*FE99/$H99,0),IFERROR(FB100*FE100/$H100,0))</f>
        <v>3.1724769995417532E-3</v>
      </c>
    </row>
    <row r="105" spans="2:161">
      <c r="B105" s="107"/>
      <c r="C105" s="107" t="s">
        <v>1056</v>
      </c>
      <c r="D105" s="107"/>
      <c r="E105" s="107"/>
      <c r="F105" s="107"/>
      <c r="G105" s="107"/>
      <c r="H105" s="107"/>
      <c r="I105" s="114">
        <f>I104</f>
        <v>1.8506115830660228E-3</v>
      </c>
      <c r="J105" s="114">
        <f t="shared" ref="J105:AO105" si="313">I105+J104</f>
        <v>3.7012231661320456E-3</v>
      </c>
      <c r="K105" s="114">
        <f t="shared" si="313"/>
        <v>5.5518347491980684E-3</v>
      </c>
      <c r="L105" s="114">
        <f t="shared" si="313"/>
        <v>7.4024463322640913E-3</v>
      </c>
      <c r="M105" s="114">
        <f t="shared" si="313"/>
        <v>9.2530579153301141E-3</v>
      </c>
      <c r="N105" s="114">
        <f t="shared" si="313"/>
        <v>1.1103669498396137E-2</v>
      </c>
      <c r="O105" s="114">
        <f t="shared" si="313"/>
        <v>1.5545137297754592E-2</v>
      </c>
      <c r="P105" s="114">
        <f t="shared" si="313"/>
        <v>1.9986605097113048E-2</v>
      </c>
      <c r="Q105" s="114">
        <f t="shared" si="313"/>
        <v>2.4428072896471503E-2</v>
      </c>
      <c r="R105" s="114">
        <f t="shared" si="313"/>
        <v>2.8869540695829959E-2</v>
      </c>
      <c r="S105" s="114">
        <f t="shared" si="313"/>
        <v>3.3311008495188414E-2</v>
      </c>
      <c r="T105" s="114">
        <f t="shared" si="313"/>
        <v>3.8560015894430227E-2</v>
      </c>
      <c r="U105" s="114">
        <f t="shared" si="313"/>
        <v>4.3809023293672034E-2</v>
      </c>
      <c r="V105" s="114">
        <f t="shared" si="313"/>
        <v>4.905803069291384E-2</v>
      </c>
      <c r="W105" s="114">
        <f t="shared" si="313"/>
        <v>5.4307038092155646E-2</v>
      </c>
      <c r="X105" s="114">
        <f t="shared" si="313"/>
        <v>5.9556045491397452E-2</v>
      </c>
      <c r="Y105" s="114">
        <f t="shared" si="313"/>
        <v>6.2584318990960036E-2</v>
      </c>
      <c r="Z105" s="114">
        <f t="shared" si="313"/>
        <v>6.561259249052262E-2</v>
      </c>
      <c r="AA105" s="114">
        <f t="shared" si="313"/>
        <v>6.8640865990085204E-2</v>
      </c>
      <c r="AB105" s="114">
        <f t="shared" si="313"/>
        <v>7.1669139489647787E-2</v>
      </c>
      <c r="AC105" s="114">
        <f t="shared" si="313"/>
        <v>7.4697412989210371E-2</v>
      </c>
      <c r="AD105" s="114">
        <f t="shared" si="313"/>
        <v>7.7725686488772955E-2</v>
      </c>
      <c r="AE105" s="114">
        <f t="shared" si="313"/>
        <v>8.1324097900290215E-2</v>
      </c>
      <c r="AF105" s="114">
        <f t="shared" si="313"/>
        <v>8.4922509311807476E-2</v>
      </c>
      <c r="AG105" s="114">
        <f t="shared" si="313"/>
        <v>8.8520920723324736E-2</v>
      </c>
      <c r="AH105" s="114">
        <f t="shared" si="313"/>
        <v>9.2119332134841997E-2</v>
      </c>
      <c r="AI105" s="114">
        <f t="shared" si="313"/>
        <v>9.5717743546359257E-2</v>
      </c>
      <c r="AJ105" s="114">
        <f t="shared" si="313"/>
        <v>9.9316154957876518E-2</v>
      </c>
      <c r="AK105" s="114">
        <f t="shared" si="313"/>
        <v>0.10291456636939378</v>
      </c>
      <c r="AL105" s="114">
        <f t="shared" si="313"/>
        <v>0.10651297778091104</v>
      </c>
      <c r="AM105" s="114">
        <f t="shared" si="313"/>
        <v>0.1101113891924283</v>
      </c>
      <c r="AN105" s="114">
        <f t="shared" si="313"/>
        <v>0.11962882019105356</v>
      </c>
      <c r="AO105" s="114">
        <f t="shared" si="313"/>
        <v>0.12914625118967882</v>
      </c>
      <c r="AP105" s="114">
        <f t="shared" ref="AP105:BU105" si="314">AO105+AP104</f>
        <v>0.13866368218830408</v>
      </c>
      <c r="AQ105" s="114">
        <f t="shared" si="314"/>
        <v>0.14818111318692934</v>
      </c>
      <c r="AR105" s="114">
        <f t="shared" si="314"/>
        <v>0.1576985441855546</v>
      </c>
      <c r="AS105" s="114">
        <f t="shared" si="314"/>
        <v>0.16397028717695636</v>
      </c>
      <c r="AT105" s="114">
        <f t="shared" si="314"/>
        <v>0.17024203016835812</v>
      </c>
      <c r="AU105" s="114">
        <f t="shared" si="314"/>
        <v>0.17651377315975988</v>
      </c>
      <c r="AV105" s="114">
        <f t="shared" si="314"/>
        <v>0.18278551615116165</v>
      </c>
      <c r="AW105" s="114">
        <f t="shared" si="314"/>
        <v>0.18905725914256341</v>
      </c>
      <c r="AX105" s="114">
        <f t="shared" si="314"/>
        <v>0.19532900213396517</v>
      </c>
      <c r="AY105" s="114">
        <f t="shared" si="314"/>
        <v>0.20160074512536694</v>
      </c>
      <c r="AZ105" s="114">
        <f t="shared" si="314"/>
        <v>0.2078724881167687</v>
      </c>
      <c r="BA105" s="114">
        <f t="shared" si="314"/>
        <v>0.21414423110817046</v>
      </c>
      <c r="BB105" s="114">
        <f t="shared" si="314"/>
        <v>0.21756074479998466</v>
      </c>
      <c r="BC105" s="114">
        <f t="shared" si="314"/>
        <v>0.22097725849179886</v>
      </c>
      <c r="BD105" s="114">
        <f t="shared" si="314"/>
        <v>0.22439377218361306</v>
      </c>
      <c r="BE105" s="114">
        <f t="shared" si="314"/>
        <v>0.22781028587542726</v>
      </c>
      <c r="BF105" s="114">
        <f t="shared" si="314"/>
        <v>0.23785866614967027</v>
      </c>
      <c r="BG105" s="114">
        <f t="shared" si="314"/>
        <v>0.24790704642391329</v>
      </c>
      <c r="BH105" s="114">
        <f t="shared" si="314"/>
        <v>0.2579554266981563</v>
      </c>
      <c r="BI105" s="114">
        <f t="shared" si="314"/>
        <v>0.26800380697239928</v>
      </c>
      <c r="BJ105" s="114">
        <f t="shared" si="314"/>
        <v>0.27805218724664227</v>
      </c>
      <c r="BK105" s="114">
        <f t="shared" si="314"/>
        <v>0.28810056752088525</v>
      </c>
      <c r="BL105" s="114">
        <f t="shared" si="314"/>
        <v>0.29814894779512824</v>
      </c>
      <c r="BM105" s="114">
        <f t="shared" si="314"/>
        <v>0.30819732806937122</v>
      </c>
      <c r="BN105" s="114">
        <f t="shared" si="314"/>
        <v>0.31824570834361421</v>
      </c>
      <c r="BO105" s="114">
        <f t="shared" si="314"/>
        <v>0.32829408861785719</v>
      </c>
      <c r="BP105" s="114">
        <f t="shared" si="314"/>
        <v>0.33834246889210018</v>
      </c>
      <c r="BQ105" s="114">
        <f t="shared" si="314"/>
        <v>0.34839084916634316</v>
      </c>
      <c r="BR105" s="114">
        <f t="shared" si="314"/>
        <v>0.35529979907645631</v>
      </c>
      <c r="BS105" s="114">
        <f t="shared" si="314"/>
        <v>0.36220874898656946</v>
      </c>
      <c r="BT105" s="114">
        <f t="shared" si="314"/>
        <v>0.36911769889668261</v>
      </c>
      <c r="BU105" s="114">
        <f t="shared" si="314"/>
        <v>0.37602664880679576</v>
      </c>
      <c r="BV105" s="114">
        <f t="shared" ref="BV105:DA105" si="315">BU105+BV104</f>
        <v>0.38293559871690891</v>
      </c>
      <c r="BW105" s="114">
        <f t="shared" si="315"/>
        <v>0.38984454862702206</v>
      </c>
      <c r="BX105" s="114">
        <f t="shared" si="315"/>
        <v>0.39798723959251259</v>
      </c>
      <c r="BY105" s="114">
        <f t="shared" si="315"/>
        <v>0.40612993055800306</v>
      </c>
      <c r="BZ105" s="114">
        <f t="shared" si="315"/>
        <v>0.41373800039949671</v>
      </c>
      <c r="CA105" s="114">
        <f t="shared" si="315"/>
        <v>0.42134607024099036</v>
      </c>
      <c r="CB105" s="114">
        <f t="shared" si="315"/>
        <v>0.428954140082484</v>
      </c>
      <c r="CC105" s="114">
        <f t="shared" si="315"/>
        <v>0.43656220992397765</v>
      </c>
      <c r="CD105" s="114">
        <f t="shared" si="315"/>
        <v>0.4441702797654713</v>
      </c>
      <c r="CE105" s="114">
        <f t="shared" si="315"/>
        <v>0.45177834960696495</v>
      </c>
      <c r="CF105" s="114">
        <f t="shared" si="315"/>
        <v>0.45938641944845859</v>
      </c>
      <c r="CG105" s="114">
        <f t="shared" si="315"/>
        <v>0.46699448928995224</v>
      </c>
      <c r="CH105" s="114">
        <f t="shared" si="315"/>
        <v>0.47460255913144589</v>
      </c>
      <c r="CI105" s="114">
        <f t="shared" si="315"/>
        <v>0.48221062897293954</v>
      </c>
      <c r="CJ105" s="114">
        <f t="shared" si="315"/>
        <v>0.48889339302290019</v>
      </c>
      <c r="CK105" s="114">
        <f t="shared" si="315"/>
        <v>0.49557615707286085</v>
      </c>
      <c r="CL105" s="114">
        <f t="shared" si="315"/>
        <v>0.5056884275089002</v>
      </c>
      <c r="CM105" s="114">
        <f t="shared" si="315"/>
        <v>0.51580069794493955</v>
      </c>
      <c r="CN105" s="114">
        <f t="shared" si="315"/>
        <v>0.5259129683809789</v>
      </c>
      <c r="CO105" s="114">
        <f t="shared" si="315"/>
        <v>0.53602523881701825</v>
      </c>
      <c r="CP105" s="114">
        <f t="shared" si="315"/>
        <v>0.5461375092530576</v>
      </c>
      <c r="CQ105" s="114">
        <f t="shared" si="315"/>
        <v>0.55624977968909695</v>
      </c>
      <c r="CR105" s="114">
        <f t="shared" si="315"/>
        <v>0.56358613275053726</v>
      </c>
      <c r="CS105" s="114">
        <f t="shared" si="315"/>
        <v>0.57092248581197758</v>
      </c>
      <c r="CT105" s="114">
        <f t="shared" si="315"/>
        <v>0.57825883887341789</v>
      </c>
      <c r="CU105" s="114">
        <f t="shared" si="315"/>
        <v>0.58559519193485821</v>
      </c>
      <c r="CV105" s="114">
        <f t="shared" si="315"/>
        <v>0.59293154499629852</v>
      </c>
      <c r="CW105" s="114">
        <f t="shared" si="315"/>
        <v>0.60026789805773884</v>
      </c>
      <c r="CX105" s="114">
        <f t="shared" si="315"/>
        <v>0.60760425111917915</v>
      </c>
      <c r="CY105" s="114">
        <f t="shared" si="315"/>
        <v>0.61494060418061947</v>
      </c>
      <c r="CZ105" s="114">
        <f t="shared" si="315"/>
        <v>0.62916718072543953</v>
      </c>
      <c r="DA105" s="114">
        <f t="shared" si="315"/>
        <v>0.6433937572702596</v>
      </c>
      <c r="DB105" s="114">
        <f t="shared" ref="DB105:EG105" si="316">DA105+DB104</f>
        <v>0.65345645775318106</v>
      </c>
      <c r="DC105" s="114">
        <f t="shared" si="316"/>
        <v>0.66351915823610252</v>
      </c>
      <c r="DD105" s="114">
        <f t="shared" si="316"/>
        <v>0.67358185871902398</v>
      </c>
      <c r="DE105" s="114">
        <f t="shared" si="316"/>
        <v>0.68364455920194545</v>
      </c>
      <c r="DF105" s="114">
        <f t="shared" si="316"/>
        <v>0.69370725968486691</v>
      </c>
      <c r="DG105" s="114">
        <f t="shared" si="316"/>
        <v>0.70376996016778837</v>
      </c>
      <c r="DH105" s="114">
        <f t="shared" si="316"/>
        <v>0.71105674327611079</v>
      </c>
      <c r="DI105" s="114">
        <f t="shared" si="316"/>
        <v>0.71834352638443322</v>
      </c>
      <c r="DJ105" s="114">
        <f t="shared" si="316"/>
        <v>0.72563030949275564</v>
      </c>
      <c r="DK105" s="114">
        <f t="shared" si="316"/>
        <v>0.73291709260107807</v>
      </c>
      <c r="DL105" s="114">
        <f t="shared" si="316"/>
        <v>0.74020387570940049</v>
      </c>
      <c r="DM105" s="114">
        <f t="shared" si="316"/>
        <v>0.74749065881772292</v>
      </c>
      <c r="DN105" s="114">
        <f t="shared" si="316"/>
        <v>0.75477744192604534</v>
      </c>
      <c r="DO105" s="114">
        <f t="shared" si="316"/>
        <v>0.76206422503436777</v>
      </c>
      <c r="DP105" s="114">
        <f t="shared" si="316"/>
        <v>0.77374951531601321</v>
      </c>
      <c r="DQ105" s="114">
        <f t="shared" si="316"/>
        <v>0.78543480559765866</v>
      </c>
      <c r="DR105" s="114">
        <f t="shared" si="316"/>
        <v>0.7971200958793041</v>
      </c>
      <c r="DS105" s="114">
        <f t="shared" si="316"/>
        <v>0.80880538616094955</v>
      </c>
      <c r="DT105" s="114">
        <f t="shared" si="316"/>
        <v>0.82049067644259499</v>
      </c>
      <c r="DU105" s="114">
        <f t="shared" si="316"/>
        <v>0.83217596672424043</v>
      </c>
      <c r="DV105" s="114">
        <f t="shared" si="316"/>
        <v>0.84386125700588588</v>
      </c>
      <c r="DW105" s="114">
        <f t="shared" si="316"/>
        <v>0.85554654728753132</v>
      </c>
      <c r="DX105" s="114">
        <f t="shared" si="316"/>
        <v>0.86723183756917677</v>
      </c>
      <c r="DY105" s="114">
        <f t="shared" si="316"/>
        <v>0.87891712785082221</v>
      </c>
      <c r="DZ105" s="114">
        <f t="shared" si="316"/>
        <v>0.88394021643343001</v>
      </c>
      <c r="EA105" s="114">
        <f t="shared" si="316"/>
        <v>0.88896330501603782</v>
      </c>
      <c r="EB105" s="114">
        <f t="shared" si="316"/>
        <v>0.89340477281539632</v>
      </c>
      <c r="EC105" s="114">
        <f t="shared" si="316"/>
        <v>0.89784624061475482</v>
      </c>
      <c r="ED105" s="114">
        <f t="shared" si="316"/>
        <v>0.90228770841411332</v>
      </c>
      <c r="EE105" s="114">
        <f t="shared" si="316"/>
        <v>0.90672917621347182</v>
      </c>
      <c r="EF105" s="114">
        <f t="shared" si="316"/>
        <v>0.91117064401283032</v>
      </c>
      <c r="EG105" s="114">
        <f t="shared" si="316"/>
        <v>0.91561211181218882</v>
      </c>
      <c r="EH105" s="114">
        <f t="shared" ref="EH105:FB105" si="317">EG105+EH104</f>
        <v>0.92005357961154732</v>
      </c>
      <c r="EI105" s="114">
        <f t="shared" si="317"/>
        <v>0.92449504741090582</v>
      </c>
      <c r="EJ105" s="114">
        <f t="shared" si="317"/>
        <v>0.92893651521026432</v>
      </c>
      <c r="EK105" s="114">
        <f t="shared" si="317"/>
        <v>0.93337798300962282</v>
      </c>
      <c r="EL105" s="114">
        <f t="shared" si="317"/>
        <v>0.93781945080898133</v>
      </c>
      <c r="EM105" s="114">
        <f t="shared" si="317"/>
        <v>0.94226091860833983</v>
      </c>
      <c r="EN105" s="114">
        <f t="shared" si="317"/>
        <v>0.94670238640769833</v>
      </c>
      <c r="EO105" s="114">
        <f t="shared" si="317"/>
        <v>0.95114385420705683</v>
      </c>
      <c r="EP105" s="114">
        <f t="shared" si="317"/>
        <v>0.95558532200641533</v>
      </c>
      <c r="EQ105" s="114">
        <f t="shared" si="317"/>
        <v>0.96002678980577383</v>
      </c>
      <c r="ER105" s="114">
        <f t="shared" si="317"/>
        <v>0.96446825760513233</v>
      </c>
      <c r="ES105" s="114">
        <f t="shared" si="317"/>
        <v>0.96890972540449083</v>
      </c>
      <c r="ET105" s="114">
        <f t="shared" si="317"/>
        <v>0.97335119320384933</v>
      </c>
      <c r="EU105" s="114">
        <f t="shared" si="317"/>
        <v>0.97779266100320783</v>
      </c>
      <c r="EV105" s="114">
        <f t="shared" si="317"/>
        <v>0.98096513800274954</v>
      </c>
      <c r="EW105" s="114">
        <f t="shared" si="317"/>
        <v>0.98413761500229124</v>
      </c>
      <c r="EX105" s="114">
        <f t="shared" si="317"/>
        <v>0.98731009200183295</v>
      </c>
      <c r="EY105" s="114">
        <f t="shared" si="317"/>
        <v>0.99048256900137466</v>
      </c>
      <c r="EZ105" s="114">
        <f t="shared" si="317"/>
        <v>0.99365504600091636</v>
      </c>
      <c r="FA105" s="114">
        <f t="shared" si="317"/>
        <v>0.99682752300045807</v>
      </c>
      <c r="FB105" s="114">
        <f t="shared" si="317"/>
        <v>0.99999999999999978</v>
      </c>
    </row>
    <row r="109" spans="2:161" ht="28.05" customHeight="1">
      <c r="B109" s="115" t="s">
        <v>1057</v>
      </c>
      <c r="C109" s="115" t="s">
        <v>1058</v>
      </c>
      <c r="D109" s="115" t="s">
        <v>1059</v>
      </c>
      <c r="E109" s="115" t="s">
        <v>1060</v>
      </c>
      <c r="F109" s="115" t="s">
        <v>1061</v>
      </c>
    </row>
    <row r="110" spans="2:161" ht="22.05" customHeight="1">
      <c r="B110">
        <v>1</v>
      </c>
      <c r="C110" s="98">
        <f>SUM(I104:O104)</f>
        <v>1.5545137297754592E-2</v>
      </c>
      <c r="D110" s="98">
        <f>O105</f>
        <v>1.5545137297754592E-2</v>
      </c>
      <c r="E110">
        <v>1</v>
      </c>
      <c r="F110">
        <v>7</v>
      </c>
    </row>
    <row r="111" spans="2:161" ht="22.05" customHeight="1">
      <c r="B111" s="109">
        <v>2</v>
      </c>
      <c r="C111" s="116">
        <f>SUM(P104:V104)</f>
        <v>3.3512893395159248E-2</v>
      </c>
      <c r="D111" s="116">
        <f>V105</f>
        <v>4.905803069291384E-2</v>
      </c>
      <c r="E111" s="109">
        <v>8</v>
      </c>
      <c r="F111" s="109">
        <v>14</v>
      </c>
    </row>
    <row r="112" spans="2:161" ht="22.05" customHeight="1">
      <c r="B112">
        <v>3</v>
      </c>
      <c r="C112" s="98">
        <f>SUM(W104:AC104)</f>
        <v>2.5639382296296535E-2</v>
      </c>
      <c r="D112" s="98">
        <f>AC105</f>
        <v>7.4697412989210371E-2</v>
      </c>
      <c r="E112">
        <v>15</v>
      </c>
      <c r="F112">
        <v>21</v>
      </c>
    </row>
    <row r="113" spans="2:29" ht="22.05" customHeight="1">
      <c r="B113" s="109">
        <v>4</v>
      </c>
      <c r="C113" s="116">
        <f>SUM(AD104:AJ104)</f>
        <v>2.4618741968666182E-2</v>
      </c>
      <c r="D113" s="116">
        <f>AJ105</f>
        <v>9.9316154957876518E-2</v>
      </c>
      <c r="E113" s="109">
        <v>22</v>
      </c>
      <c r="F113" s="109">
        <v>28</v>
      </c>
    </row>
    <row r="114" spans="2:29" ht="22.05" customHeight="1">
      <c r="B114">
        <v>5</v>
      </c>
      <c r="C114" s="98">
        <f>SUM(AK104:AQ104)</f>
        <v>4.8864958229052832E-2</v>
      </c>
      <c r="D114" s="98">
        <f>AQ105</f>
        <v>0.14818111318692934</v>
      </c>
      <c r="E114">
        <v>29</v>
      </c>
      <c r="F114">
        <v>35</v>
      </c>
    </row>
    <row r="115" spans="2:29" ht="22.05" customHeight="1">
      <c r="B115" s="109">
        <v>6</v>
      </c>
      <c r="C115" s="116">
        <f>SUM(AR104:AX104)</f>
        <v>4.7147888947035907E-2</v>
      </c>
      <c r="D115" s="116">
        <f>AX105</f>
        <v>0.19532900213396517</v>
      </c>
      <c r="E115" s="109">
        <v>36</v>
      </c>
      <c r="F115" s="109">
        <v>42</v>
      </c>
    </row>
    <row r="116" spans="2:29" ht="22.05" customHeight="1">
      <c r="B116">
        <v>7</v>
      </c>
      <c r="C116" s="98">
        <f>SUM(AY104:BE104)</f>
        <v>3.2481283741462107E-2</v>
      </c>
      <c r="D116" s="98">
        <f>BE105</f>
        <v>0.22781028587542726</v>
      </c>
      <c r="E116">
        <v>43</v>
      </c>
      <c r="F116">
        <v>49</v>
      </c>
    </row>
    <row r="117" spans="2:29" ht="22.05" customHeight="1">
      <c r="B117" s="109">
        <v>8</v>
      </c>
      <c r="C117" s="116">
        <f>SUM(BF104:BL104)</f>
        <v>7.0338661919701076E-2</v>
      </c>
      <c r="D117" s="116">
        <f>BL105</f>
        <v>0.29814894779512824</v>
      </c>
      <c r="E117" s="109">
        <v>50</v>
      </c>
      <c r="F117" s="109">
        <v>56</v>
      </c>
    </row>
    <row r="118" spans="2:29" ht="22.05" customHeight="1">
      <c r="B118">
        <v>9</v>
      </c>
      <c r="C118" s="98">
        <f>SUM(BM104:BS104)</f>
        <v>6.4059801191441362E-2</v>
      </c>
      <c r="D118" s="98">
        <f>BS105</f>
        <v>0.36220874898656946</v>
      </c>
      <c r="E118">
        <v>57</v>
      </c>
      <c r="F118">
        <v>63</v>
      </c>
    </row>
    <row r="119" spans="2:29" ht="22.05" customHeight="1">
      <c r="B119" s="109">
        <v>10</v>
      </c>
      <c r="C119" s="116">
        <f>SUM(BT104:BZ104)</f>
        <v>5.152925141292726E-2</v>
      </c>
      <c r="D119" s="116">
        <f>BZ105</f>
        <v>0.41373800039949671</v>
      </c>
      <c r="E119" s="109">
        <v>64</v>
      </c>
      <c r="F119" s="109">
        <v>70</v>
      </c>
    </row>
    <row r="120" spans="2:29" ht="22.05" customHeight="1">
      <c r="B120">
        <v>11</v>
      </c>
      <c r="C120" s="98">
        <f>SUM(CA104:CG104)</f>
        <v>5.325648889045554E-2</v>
      </c>
      <c r="D120" s="98">
        <f>CG105</f>
        <v>0.46699448928995224</v>
      </c>
      <c r="E120">
        <v>71</v>
      </c>
      <c r="F120">
        <v>77</v>
      </c>
    </row>
    <row r="121" spans="2:29" ht="22.05" customHeight="1">
      <c r="B121" s="109">
        <v>12</v>
      </c>
      <c r="C121" s="116">
        <f>SUM(CH104:CN104)</f>
        <v>5.8918479091026585E-2</v>
      </c>
      <c r="D121" s="116">
        <f>CN105</f>
        <v>0.5259129683809789</v>
      </c>
      <c r="E121" s="109">
        <v>78</v>
      </c>
      <c r="F121" s="109">
        <v>84</v>
      </c>
    </row>
    <row r="122" spans="2:29" ht="22.05" customHeight="1">
      <c r="B122">
        <v>13</v>
      </c>
      <c r="C122" s="98">
        <f>SUM(CO104:CU104)</f>
        <v>5.9682223553879227E-2</v>
      </c>
      <c r="D122" s="98">
        <f>CU105</f>
        <v>0.58559519193485821</v>
      </c>
      <c r="E122">
        <v>85</v>
      </c>
      <c r="F122">
        <v>91</v>
      </c>
    </row>
    <row r="123" spans="2:29" ht="22.05" customHeight="1">
      <c r="B123" s="109">
        <v>14</v>
      </c>
      <c r="C123" s="116">
        <f>SUM(CV104:DB104)</f>
        <v>6.7861265818322816E-2</v>
      </c>
      <c r="D123" s="116">
        <f>DB105</f>
        <v>0.65345645775318106</v>
      </c>
      <c r="E123" s="109">
        <v>92</v>
      </c>
      <c r="F123" s="109">
        <v>98</v>
      </c>
    </row>
    <row r="124" spans="2:29" ht="22.05" customHeight="1">
      <c r="B124">
        <v>15</v>
      </c>
      <c r="C124" s="98">
        <f>SUM(DC104:DI104)</f>
        <v>6.4887068631252431E-2</v>
      </c>
      <c r="D124" s="98">
        <f>DI105</f>
        <v>0.71834352638443322</v>
      </c>
      <c r="E124">
        <v>99</v>
      </c>
      <c r="F124">
        <v>105</v>
      </c>
    </row>
    <row r="125" spans="2:29" ht="22.05" customHeight="1">
      <c r="B125" s="109">
        <v>16</v>
      </c>
      <c r="C125" s="116">
        <f>SUM(DJ104:DP104)</f>
        <v>5.5405988931580247E-2</v>
      </c>
      <c r="D125" s="116">
        <f>DP105</f>
        <v>0.77374951531601321</v>
      </c>
      <c r="E125" s="109">
        <v>106</v>
      </c>
      <c r="F125" s="109">
        <v>112</v>
      </c>
    </row>
    <row r="126" spans="2:29" ht="22.05" customHeight="1">
      <c r="B126">
        <v>17</v>
      </c>
      <c r="C126" s="98">
        <f>SUM(DQ104:DW104)</f>
        <v>8.1797031971518205E-2</v>
      </c>
      <c r="D126" s="98">
        <f>DW105</f>
        <v>0.85554654728753132</v>
      </c>
      <c r="E126">
        <v>113</v>
      </c>
      <c r="F126">
        <v>119</v>
      </c>
    </row>
    <row r="127" spans="2:29" ht="22.05" customHeight="1">
      <c r="B127" s="109">
        <v>18</v>
      </c>
      <c r="C127" s="116">
        <f>SUM(DX104:ED104)</f>
        <v>4.6741161126581825E-2</v>
      </c>
      <c r="D127" s="116">
        <f>ED105</f>
        <v>0.90228770841411332</v>
      </c>
      <c r="E127" s="109">
        <v>120</v>
      </c>
      <c r="F127" s="109">
        <v>126</v>
      </c>
    </row>
    <row r="128" spans="2:29" ht="22.05" customHeight="1">
      <c r="B128">
        <v>19</v>
      </c>
      <c r="C128" s="98">
        <f>SUM(EE104:EK104)</f>
        <v>3.1090274595509185E-2</v>
      </c>
      <c r="D128" s="98">
        <f>EK105</f>
        <v>0.93337798300962282</v>
      </c>
      <c r="E128">
        <v>127</v>
      </c>
      <c r="F128">
        <v>133</v>
      </c>
      <c r="H128">
        <f t="shared" ref="H128:AC128" si="318">SUM(H105:H126)</f>
        <v>0</v>
      </c>
      <c r="I128">
        <f t="shared" si="318"/>
        <v>1.8506115830660228E-3</v>
      </c>
      <c r="J128">
        <f t="shared" si="318"/>
        <v>3.7012231661320456E-3</v>
      </c>
      <c r="K128">
        <f t="shared" si="318"/>
        <v>5.5518347491980684E-3</v>
      </c>
      <c r="L128">
        <f t="shared" si="318"/>
        <v>7.4024463322640913E-3</v>
      </c>
      <c r="M128">
        <f t="shared" si="318"/>
        <v>9.2530579153301141E-3</v>
      </c>
      <c r="N128">
        <f t="shared" si="318"/>
        <v>1.1103669498396137E-2</v>
      </c>
      <c r="O128">
        <f t="shared" si="318"/>
        <v>1.5545137297754592E-2</v>
      </c>
      <c r="P128">
        <f t="shared" si="318"/>
        <v>1.9986605097113048E-2</v>
      </c>
      <c r="Q128">
        <f t="shared" si="318"/>
        <v>2.4428072896471503E-2</v>
      </c>
      <c r="R128">
        <f t="shared" si="318"/>
        <v>2.8869540695829959E-2</v>
      </c>
      <c r="S128">
        <f t="shared" si="318"/>
        <v>3.3311008495188414E-2</v>
      </c>
      <c r="T128">
        <f t="shared" si="318"/>
        <v>3.8560015894430227E-2</v>
      </c>
      <c r="U128">
        <f t="shared" si="318"/>
        <v>4.3809023293672034E-2</v>
      </c>
      <c r="V128">
        <f t="shared" si="318"/>
        <v>4.905803069291384E-2</v>
      </c>
      <c r="W128">
        <f t="shared" si="318"/>
        <v>5.4307038092155646E-2</v>
      </c>
      <c r="X128">
        <f t="shared" si="318"/>
        <v>5.9556045491397452E-2</v>
      </c>
      <c r="Y128">
        <f t="shared" si="318"/>
        <v>6.2584318990960036E-2</v>
      </c>
      <c r="Z128">
        <f t="shared" si="318"/>
        <v>6.561259249052262E-2</v>
      </c>
      <c r="AA128">
        <f t="shared" si="318"/>
        <v>6.8640865990085204E-2</v>
      </c>
      <c r="AB128">
        <f t="shared" si="318"/>
        <v>7.1669139489647787E-2</v>
      </c>
      <c r="AC128">
        <f t="shared" si="318"/>
        <v>7.4697412989210371E-2</v>
      </c>
    </row>
    <row r="129" spans="2:18" ht="22.05" customHeight="1">
      <c r="B129" s="109">
        <v>20</v>
      </c>
      <c r="C129" s="116">
        <f>SUM(EL104:ER104)</f>
        <v>3.1090274595509185E-2</v>
      </c>
      <c r="D129" s="116">
        <f>ER105</f>
        <v>0.96446825760513233</v>
      </c>
      <c r="E129" s="109">
        <v>134</v>
      </c>
      <c r="F129" s="109">
        <v>140</v>
      </c>
    </row>
    <row r="130" spans="2:18" ht="22.05" customHeight="1">
      <c r="B130">
        <v>21</v>
      </c>
      <c r="C130" s="98">
        <f>SUM(ES104:EY104)</f>
        <v>2.6014311396242371E-2</v>
      </c>
      <c r="D130" s="98">
        <f>EY105</f>
        <v>0.99048256900137466</v>
      </c>
      <c r="E130">
        <v>141</v>
      </c>
      <c r="F130">
        <v>147</v>
      </c>
    </row>
    <row r="131" spans="2:18" ht="22.05" customHeight="1">
      <c r="B131" s="109">
        <v>22</v>
      </c>
      <c r="C131" s="116">
        <f>SUM(EZ104:FB104)</f>
        <v>9.5174309986252592E-3</v>
      </c>
      <c r="D131" s="116">
        <f>FB105</f>
        <v>0.99999999999999978</v>
      </c>
      <c r="E131" s="109">
        <v>148</v>
      </c>
      <c r="F131" s="109">
        <v>150</v>
      </c>
    </row>
    <row r="134" spans="2:18">
      <c r="B134" s="117" t="s">
        <v>1062</v>
      </c>
      <c r="C134" s="117" t="s">
        <v>1063</v>
      </c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</row>
    <row r="135" spans="2:18">
      <c r="B135" s="117"/>
      <c r="C135" s="117" t="s">
        <v>1064</v>
      </c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</row>
    <row r="144" spans="2:18" ht="28.05" customHeight="1">
      <c r="B144" s="160" t="s">
        <v>1402</v>
      </c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</row>
    <row r="147" spans="2:160" ht="17.399999999999999">
      <c r="B147" s="99" t="s">
        <v>1065</v>
      </c>
      <c r="C147" s="99"/>
      <c r="D147" s="99"/>
      <c r="E147" s="99"/>
      <c r="F147" s="99"/>
      <c r="G147" s="99"/>
      <c r="H147" s="99"/>
    </row>
    <row r="148" spans="2:160">
      <c r="B148" s="100" t="s">
        <v>1013</v>
      </c>
      <c r="C148" s="100"/>
      <c r="D148" s="100"/>
      <c r="E148" s="100"/>
      <c r="F148" s="100"/>
      <c r="G148" s="100"/>
      <c r="H148" s="100"/>
    </row>
    <row r="149" spans="2:160">
      <c r="B149" t="s">
        <v>1066</v>
      </c>
      <c r="F149" s="101" t="s">
        <v>1015</v>
      </c>
      <c r="G149" s="101"/>
      <c r="H149" s="101"/>
    </row>
    <row r="150" spans="2:160">
      <c r="B150" s="102" t="s">
        <v>1016</v>
      </c>
      <c r="C150" s="102"/>
      <c r="D150" s="102"/>
      <c r="E150" s="102"/>
      <c r="F150" s="102"/>
      <c r="G150" s="102"/>
      <c r="H150" s="103" t="s">
        <v>1017</v>
      </c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 t="s">
        <v>1018</v>
      </c>
      <c r="AM150" s="103"/>
      <c r="AN150" s="103"/>
      <c r="AO150" s="103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3"/>
      <c r="BN150" s="103"/>
      <c r="BO150" s="103"/>
      <c r="BP150" s="103" t="s">
        <v>1019</v>
      </c>
      <c r="BQ150" s="103"/>
      <c r="BR150" s="103"/>
      <c r="BS150" s="103"/>
      <c r="BT150" s="103"/>
      <c r="BU150" s="103"/>
      <c r="BV150" s="103"/>
      <c r="BW150" s="103"/>
      <c r="BX150" s="103"/>
      <c r="BY150" s="103"/>
      <c r="BZ150" s="103"/>
      <c r="CA150" s="103"/>
      <c r="CB150" s="103"/>
      <c r="CC150" s="103"/>
      <c r="CD150" s="103"/>
      <c r="CE150" s="103"/>
      <c r="CF150" s="103"/>
      <c r="CG150" s="103"/>
      <c r="CH150" s="103"/>
      <c r="CI150" s="103"/>
      <c r="CJ150" s="103"/>
      <c r="CK150" s="103"/>
      <c r="CL150" s="103"/>
      <c r="CM150" s="103"/>
      <c r="CN150" s="103"/>
      <c r="CO150" s="103"/>
      <c r="CP150" s="103"/>
      <c r="CQ150" s="103"/>
      <c r="CR150" s="103"/>
      <c r="CS150" s="103"/>
      <c r="CT150" s="103" t="s">
        <v>1020</v>
      </c>
      <c r="CU150" s="103"/>
      <c r="CV150" s="103"/>
      <c r="CW150" s="103"/>
      <c r="CX150" s="103"/>
      <c r="CY150" s="103"/>
      <c r="CZ150" s="103"/>
      <c r="DA150" s="103"/>
      <c r="DB150" s="103"/>
      <c r="DC150" s="103"/>
      <c r="DD150" s="103"/>
      <c r="DE150" s="103"/>
      <c r="DF150" s="103"/>
      <c r="DG150" s="103"/>
      <c r="DH150" s="103"/>
      <c r="DI150" s="103"/>
      <c r="DJ150" s="103"/>
      <c r="DK150" s="103"/>
      <c r="DL150" s="103"/>
      <c r="DM150" s="103"/>
      <c r="DN150" s="103"/>
      <c r="DO150" s="103"/>
      <c r="DP150" s="103"/>
      <c r="DQ150" s="103"/>
      <c r="DR150" s="103"/>
      <c r="DS150" s="103"/>
      <c r="DT150" s="103"/>
      <c r="DU150" s="103"/>
      <c r="DV150" s="103"/>
      <c r="DW150" s="103"/>
      <c r="DX150" s="103" t="s">
        <v>1021</v>
      </c>
      <c r="DY150" s="103"/>
      <c r="DZ150" s="103"/>
      <c r="EA150" s="103"/>
      <c r="EB150" s="103"/>
      <c r="EC150" s="103"/>
      <c r="ED150" s="103"/>
      <c r="EE150" s="103"/>
      <c r="EF150" s="103"/>
      <c r="EG150" s="103"/>
      <c r="EH150" s="103"/>
      <c r="EI150" s="103"/>
      <c r="EJ150" s="103"/>
      <c r="EK150" s="103"/>
      <c r="EL150" s="103"/>
      <c r="EM150" s="103"/>
      <c r="EN150" s="103"/>
      <c r="EO150" s="103"/>
      <c r="EP150" s="103"/>
      <c r="EQ150" s="103"/>
      <c r="ER150" s="103"/>
      <c r="ES150" s="103"/>
      <c r="ET150" s="103"/>
      <c r="EU150" s="103"/>
      <c r="EV150" s="103"/>
      <c r="EW150" s="103"/>
      <c r="EX150" s="103"/>
      <c r="EY150" s="103"/>
      <c r="EZ150" s="103"/>
      <c r="FA150" s="103"/>
    </row>
    <row r="151" spans="2:160">
      <c r="H151" s="104" t="s">
        <v>1022</v>
      </c>
      <c r="I151" s="104"/>
      <c r="J151" s="104"/>
      <c r="K151" s="104"/>
      <c r="L151" s="104"/>
      <c r="M151" s="104"/>
      <c r="N151" s="104"/>
      <c r="O151" s="104" t="s">
        <v>1023</v>
      </c>
      <c r="P151" s="104"/>
      <c r="Q151" s="104"/>
      <c r="R151" s="104"/>
      <c r="S151" s="104"/>
      <c r="T151" s="104"/>
      <c r="U151" s="104"/>
      <c r="V151" s="104" t="s">
        <v>1024</v>
      </c>
      <c r="W151" s="104"/>
      <c r="X151" s="104"/>
      <c r="Y151" s="104"/>
      <c r="Z151" s="104"/>
      <c r="AA151" s="104"/>
      <c r="AB151" s="104"/>
      <c r="AC151" s="104" t="s">
        <v>1025</v>
      </c>
      <c r="AD151" s="104"/>
      <c r="AE151" s="104"/>
      <c r="AF151" s="104"/>
      <c r="AG151" s="104"/>
      <c r="AH151" s="104"/>
      <c r="AI151" s="104"/>
      <c r="AJ151" s="104" t="s">
        <v>1026</v>
      </c>
      <c r="AK151" s="104"/>
      <c r="AL151" s="104"/>
      <c r="AM151" s="104"/>
      <c r="AN151" s="104"/>
      <c r="AO151" s="104"/>
      <c r="AP151" s="104"/>
      <c r="AQ151" s="104" t="s">
        <v>1027</v>
      </c>
      <c r="AR151" s="104"/>
      <c r="AS151" s="104"/>
      <c r="AT151" s="104"/>
      <c r="AU151" s="104"/>
      <c r="AV151" s="104"/>
      <c r="AW151" s="104"/>
      <c r="AX151" s="104" t="s">
        <v>1028</v>
      </c>
      <c r="AY151" s="104"/>
      <c r="AZ151" s="104"/>
      <c r="BA151" s="104"/>
      <c r="BB151" s="104"/>
      <c r="BC151" s="104"/>
      <c r="BD151" s="104"/>
      <c r="BE151" s="104" t="s">
        <v>1029</v>
      </c>
      <c r="BF151" s="104"/>
      <c r="BG151" s="104"/>
      <c r="BH151" s="104"/>
      <c r="BI151" s="104"/>
      <c r="BJ151" s="104"/>
      <c r="BK151" s="104"/>
      <c r="BL151" s="104" t="s">
        <v>1030</v>
      </c>
      <c r="BM151" s="104"/>
      <c r="BN151" s="104"/>
      <c r="BO151" s="104"/>
      <c r="BP151" s="104"/>
      <c r="BQ151" s="104"/>
      <c r="BR151" s="104"/>
      <c r="BS151" s="104" t="s">
        <v>1031</v>
      </c>
      <c r="BT151" s="104"/>
      <c r="BU151" s="104"/>
      <c r="BV151" s="104"/>
      <c r="BW151" s="104"/>
      <c r="BX151" s="104"/>
      <c r="BY151" s="104"/>
      <c r="BZ151" s="104" t="s">
        <v>1032</v>
      </c>
      <c r="CA151" s="104"/>
      <c r="CB151" s="104"/>
      <c r="CC151" s="104"/>
      <c r="CD151" s="104"/>
      <c r="CE151" s="104"/>
      <c r="CF151" s="104"/>
      <c r="CG151" s="104" t="s">
        <v>1033</v>
      </c>
      <c r="CH151" s="104"/>
      <c r="CI151" s="104"/>
      <c r="CJ151" s="104"/>
      <c r="CK151" s="104"/>
      <c r="CL151" s="104"/>
      <c r="CM151" s="104"/>
      <c r="CN151" s="104" t="s">
        <v>1034</v>
      </c>
      <c r="CO151" s="104"/>
      <c r="CP151" s="104"/>
      <c r="CQ151" s="104"/>
      <c r="CR151" s="104"/>
      <c r="CS151" s="104"/>
      <c r="CT151" s="104"/>
      <c r="CU151" s="104" t="s">
        <v>1035</v>
      </c>
      <c r="CV151" s="104"/>
      <c r="CW151" s="104"/>
      <c r="CX151" s="104"/>
      <c r="CY151" s="104"/>
      <c r="CZ151" s="104"/>
      <c r="DA151" s="104"/>
      <c r="DB151" s="104" t="s">
        <v>1036</v>
      </c>
      <c r="DC151" s="104"/>
      <c r="DD151" s="104"/>
      <c r="DE151" s="104"/>
      <c r="DF151" s="104"/>
      <c r="DG151" s="104"/>
      <c r="DH151" s="104"/>
      <c r="DI151" s="104" t="s">
        <v>1037</v>
      </c>
      <c r="DJ151" s="104"/>
      <c r="DK151" s="104"/>
      <c r="DL151" s="104"/>
      <c r="DM151" s="104"/>
      <c r="DN151" s="104"/>
      <c r="DO151" s="104"/>
      <c r="DP151" s="104" t="s">
        <v>1038</v>
      </c>
      <c r="DQ151" s="104"/>
      <c r="DR151" s="104"/>
      <c r="DS151" s="104"/>
      <c r="DT151" s="104"/>
      <c r="DU151" s="104"/>
      <c r="DV151" s="104"/>
      <c r="DW151" s="104" t="s">
        <v>1039</v>
      </c>
      <c r="DX151" s="104"/>
      <c r="DY151" s="104"/>
      <c r="DZ151" s="104"/>
      <c r="EA151" s="104"/>
      <c r="EB151" s="104"/>
      <c r="EC151" s="104"/>
      <c r="ED151" s="104" t="s">
        <v>1040</v>
      </c>
      <c r="EE151" s="104"/>
      <c r="EF151" s="104"/>
      <c r="EG151" s="104"/>
      <c r="EH151" s="104"/>
      <c r="EI151" s="104"/>
      <c r="EJ151" s="104"/>
      <c r="EK151" s="104" t="s">
        <v>1041</v>
      </c>
      <c r="EL151" s="104"/>
      <c r="EM151" s="104"/>
      <c r="EN151" s="104"/>
      <c r="EO151" s="104"/>
      <c r="EP151" s="104"/>
      <c r="EQ151" s="104"/>
      <c r="ER151" s="104" t="s">
        <v>1042</v>
      </c>
      <c r="ES151" s="104"/>
      <c r="ET151" s="104"/>
      <c r="EU151" s="104"/>
      <c r="EV151" s="104"/>
      <c r="EW151" s="104"/>
      <c r="EX151" s="104"/>
      <c r="EY151" s="104" t="s">
        <v>1043</v>
      </c>
      <c r="EZ151" s="104"/>
      <c r="FA151" s="104"/>
    </row>
    <row r="152" spans="2:160">
      <c r="B152" s="106" t="s">
        <v>54</v>
      </c>
      <c r="C152" s="106" t="s">
        <v>56</v>
      </c>
      <c r="D152" s="106" t="s">
        <v>58</v>
      </c>
      <c r="E152" s="106" t="s">
        <v>333</v>
      </c>
      <c r="F152" s="106" t="s">
        <v>1044</v>
      </c>
      <c r="G152" s="106" t="s">
        <v>1045</v>
      </c>
      <c r="H152" s="105">
        <v>1</v>
      </c>
      <c r="I152" s="105">
        <v>2</v>
      </c>
      <c r="J152" s="105">
        <v>3</v>
      </c>
      <c r="K152" s="105">
        <v>4</v>
      </c>
      <c r="L152" s="105">
        <v>5</v>
      </c>
      <c r="M152" s="105">
        <v>6</v>
      </c>
      <c r="N152" s="105">
        <v>7</v>
      </c>
      <c r="O152" s="105">
        <v>8</v>
      </c>
      <c r="P152" s="105">
        <v>9</v>
      </c>
      <c r="Q152" s="105">
        <v>10</v>
      </c>
      <c r="R152" s="105">
        <v>11</v>
      </c>
      <c r="S152" s="105">
        <v>12</v>
      </c>
      <c r="T152" s="105">
        <v>13</v>
      </c>
      <c r="U152" s="105">
        <v>14</v>
      </c>
      <c r="V152" s="105">
        <v>15</v>
      </c>
      <c r="W152" s="105">
        <v>16</v>
      </c>
      <c r="X152" s="105">
        <v>17</v>
      </c>
      <c r="Y152" s="105">
        <v>18</v>
      </c>
      <c r="Z152" s="105">
        <v>19</v>
      </c>
      <c r="AA152" s="105">
        <v>20</v>
      </c>
      <c r="AB152" s="105">
        <v>21</v>
      </c>
      <c r="AC152" s="105">
        <v>22</v>
      </c>
      <c r="AD152" s="105">
        <v>23</v>
      </c>
      <c r="AE152" s="105">
        <v>24</v>
      </c>
      <c r="AF152" s="105">
        <v>25</v>
      </c>
      <c r="AG152" s="105">
        <v>26</v>
      </c>
      <c r="AH152" s="105">
        <v>27</v>
      </c>
      <c r="AI152" s="105">
        <v>28</v>
      </c>
      <c r="AJ152" s="105">
        <v>29</v>
      </c>
      <c r="AK152" s="105">
        <v>30</v>
      </c>
      <c r="AL152" s="105">
        <v>31</v>
      </c>
      <c r="AM152" s="105">
        <v>32</v>
      </c>
      <c r="AN152" s="105">
        <v>33</v>
      </c>
      <c r="AO152" s="105">
        <v>34</v>
      </c>
      <c r="AP152" s="105">
        <v>35</v>
      </c>
      <c r="AQ152" s="105">
        <v>36</v>
      </c>
      <c r="AR152" s="105">
        <v>37</v>
      </c>
      <c r="AS152" s="105">
        <v>38</v>
      </c>
      <c r="AT152" s="105">
        <v>39</v>
      </c>
      <c r="AU152" s="105">
        <v>40</v>
      </c>
      <c r="AV152" s="105">
        <v>41</v>
      </c>
      <c r="AW152" s="105">
        <v>42</v>
      </c>
      <c r="AX152" s="105">
        <v>43</v>
      </c>
      <c r="AY152" s="105">
        <v>44</v>
      </c>
      <c r="AZ152" s="105">
        <v>45</v>
      </c>
      <c r="BA152" s="105">
        <v>46</v>
      </c>
      <c r="BB152" s="105">
        <v>47</v>
      </c>
      <c r="BC152" s="105">
        <v>48</v>
      </c>
      <c r="BD152" s="105">
        <v>49</v>
      </c>
      <c r="BE152" s="105">
        <v>50</v>
      </c>
      <c r="BF152" s="105">
        <v>51</v>
      </c>
      <c r="BG152" s="105">
        <v>52</v>
      </c>
      <c r="BH152" s="105">
        <v>53</v>
      </c>
      <c r="BI152" s="105">
        <v>54</v>
      </c>
      <c r="BJ152" s="105">
        <v>55</v>
      </c>
      <c r="BK152" s="105">
        <v>56</v>
      </c>
      <c r="BL152" s="105">
        <v>57</v>
      </c>
      <c r="BM152" s="105">
        <v>58</v>
      </c>
      <c r="BN152" s="105">
        <v>59</v>
      </c>
      <c r="BO152" s="105">
        <v>60</v>
      </c>
      <c r="BP152" s="105">
        <v>61</v>
      </c>
      <c r="BQ152" s="105">
        <v>62</v>
      </c>
      <c r="BR152" s="105">
        <v>63</v>
      </c>
      <c r="BS152" s="105">
        <v>64</v>
      </c>
      <c r="BT152" s="105">
        <v>65</v>
      </c>
      <c r="BU152" s="105">
        <v>66</v>
      </c>
      <c r="BV152" s="105">
        <v>67</v>
      </c>
      <c r="BW152" s="105">
        <v>68</v>
      </c>
      <c r="BX152" s="105">
        <v>69</v>
      </c>
      <c r="BY152" s="105">
        <v>70</v>
      </c>
      <c r="BZ152" s="105">
        <v>71</v>
      </c>
      <c r="CA152" s="105">
        <v>72</v>
      </c>
      <c r="CB152" s="105">
        <v>73</v>
      </c>
      <c r="CC152" s="105">
        <v>74</v>
      </c>
      <c r="CD152" s="105">
        <v>75</v>
      </c>
      <c r="CE152" s="105">
        <v>76</v>
      </c>
      <c r="CF152" s="105">
        <v>77</v>
      </c>
      <c r="CG152" s="105">
        <v>78</v>
      </c>
      <c r="CH152" s="105">
        <v>79</v>
      </c>
      <c r="CI152" s="105">
        <v>80</v>
      </c>
      <c r="CJ152" s="105">
        <v>81</v>
      </c>
      <c r="CK152" s="105">
        <v>82</v>
      </c>
      <c r="CL152" s="105">
        <v>83</v>
      </c>
      <c r="CM152" s="105">
        <v>84</v>
      </c>
      <c r="CN152" s="105">
        <v>85</v>
      </c>
      <c r="CO152" s="105">
        <v>86</v>
      </c>
      <c r="CP152" s="105">
        <v>87</v>
      </c>
      <c r="CQ152" s="105">
        <v>88</v>
      </c>
      <c r="CR152" s="105">
        <v>89</v>
      </c>
      <c r="CS152" s="105">
        <v>90</v>
      </c>
      <c r="CT152" s="105">
        <v>91</v>
      </c>
      <c r="CU152" s="105">
        <v>92</v>
      </c>
      <c r="CV152" s="105">
        <v>93</v>
      </c>
      <c r="CW152" s="105">
        <v>94</v>
      </c>
      <c r="CX152" s="105">
        <v>95</v>
      </c>
      <c r="CY152" s="105">
        <v>96</v>
      </c>
      <c r="CZ152" s="105">
        <v>97</v>
      </c>
      <c r="DA152" s="105">
        <v>98</v>
      </c>
      <c r="DB152" s="105">
        <v>99</v>
      </c>
      <c r="DC152" s="105">
        <v>100</v>
      </c>
      <c r="DD152" s="105">
        <v>101</v>
      </c>
      <c r="DE152" s="105">
        <v>102</v>
      </c>
      <c r="DF152" s="105">
        <v>103</v>
      </c>
      <c r="DG152" s="105">
        <v>104</v>
      </c>
      <c r="DH152" s="105">
        <v>105</v>
      </c>
      <c r="DI152" s="105">
        <v>106</v>
      </c>
      <c r="DJ152" s="105">
        <v>107</v>
      </c>
      <c r="DK152" s="105">
        <v>108</v>
      </c>
      <c r="DL152" s="105">
        <v>109</v>
      </c>
      <c r="DM152" s="105">
        <v>110</v>
      </c>
      <c r="DN152" s="105">
        <v>111</v>
      </c>
      <c r="DO152" s="105">
        <v>112</v>
      </c>
      <c r="DP152" s="105">
        <v>113</v>
      </c>
      <c r="DQ152" s="105">
        <v>114</v>
      </c>
      <c r="DR152" s="105">
        <v>115</v>
      </c>
      <c r="DS152" s="105">
        <v>116</v>
      </c>
      <c r="DT152" s="105">
        <v>117</v>
      </c>
      <c r="DU152" s="105">
        <v>118</v>
      </c>
      <c r="DV152" s="105">
        <v>119</v>
      </c>
      <c r="DW152" s="105">
        <v>120</v>
      </c>
      <c r="DX152" s="105">
        <v>121</v>
      </c>
      <c r="DY152" s="105">
        <v>122</v>
      </c>
      <c r="DZ152" s="105">
        <v>123</v>
      </c>
      <c r="EA152" s="105">
        <v>124</v>
      </c>
      <c r="EB152" s="105">
        <v>125</v>
      </c>
      <c r="EC152" s="105">
        <v>126</v>
      </c>
      <c r="ED152" s="105">
        <v>127</v>
      </c>
      <c r="EE152" s="105">
        <v>128</v>
      </c>
      <c r="EF152" s="105">
        <v>129</v>
      </c>
      <c r="EG152" s="105">
        <v>130</v>
      </c>
      <c r="EH152" s="105">
        <v>131</v>
      </c>
      <c r="EI152" s="105">
        <v>132</v>
      </c>
      <c r="EJ152" s="105">
        <v>133</v>
      </c>
      <c r="EK152" s="105">
        <v>134</v>
      </c>
      <c r="EL152" s="105">
        <v>135</v>
      </c>
      <c r="EM152" s="105">
        <v>136</v>
      </c>
      <c r="EN152" s="105">
        <v>137</v>
      </c>
      <c r="EO152" s="105">
        <v>138</v>
      </c>
      <c r="EP152" s="105">
        <v>139</v>
      </c>
      <c r="EQ152" s="105">
        <v>140</v>
      </c>
      <c r="ER152" s="105">
        <v>141</v>
      </c>
      <c r="ES152" s="105">
        <v>142</v>
      </c>
      <c r="ET152" s="105">
        <v>143</v>
      </c>
      <c r="EU152" s="105">
        <v>144</v>
      </c>
      <c r="EV152" s="105">
        <v>145</v>
      </c>
      <c r="EW152" s="105">
        <v>146</v>
      </c>
      <c r="EX152" s="105">
        <v>147</v>
      </c>
      <c r="EY152" s="105">
        <v>148</v>
      </c>
      <c r="EZ152" s="105">
        <v>149</v>
      </c>
      <c r="FA152" s="105">
        <v>150</v>
      </c>
      <c r="FB152" s="107" t="s">
        <v>1046</v>
      </c>
      <c r="FC152" s="107" t="s">
        <v>1047</v>
      </c>
      <c r="FD152" s="107" t="s">
        <v>396</v>
      </c>
    </row>
    <row r="153" spans="2:160">
      <c r="B153" s="107" t="s">
        <v>1067</v>
      </c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7"/>
      <c r="AP153" s="107"/>
      <c r="AQ153" s="107"/>
      <c r="AR153" s="107"/>
      <c r="AS153" s="107"/>
      <c r="AT153" s="107"/>
      <c r="AU153" s="107"/>
      <c r="AV153" s="107"/>
      <c r="AW153" s="107"/>
      <c r="AX153" s="107"/>
      <c r="AY153" s="107"/>
      <c r="AZ153" s="107"/>
      <c r="BA153" s="107"/>
      <c r="BB153" s="107"/>
      <c r="BC153" s="107"/>
      <c r="BD153" s="107"/>
      <c r="BE153" s="107"/>
      <c r="BF153" s="107"/>
      <c r="BG153" s="107"/>
      <c r="BH153" s="107"/>
      <c r="BI153" s="107"/>
      <c r="BJ153" s="107"/>
      <c r="BK153" s="107"/>
      <c r="BL153" s="107"/>
      <c r="BM153" s="107"/>
      <c r="BN153" s="107"/>
      <c r="BO153" s="107"/>
      <c r="BP153" s="107"/>
      <c r="BQ153" s="107"/>
      <c r="BR153" s="107"/>
      <c r="BS153" s="107"/>
      <c r="BT153" s="107"/>
      <c r="BU153" s="107"/>
      <c r="BV153" s="107"/>
      <c r="BW153" s="107"/>
      <c r="BX153" s="107"/>
      <c r="BY153" s="107"/>
      <c r="BZ153" s="107"/>
      <c r="CA153" s="107"/>
      <c r="CB153" s="107"/>
      <c r="CC153" s="107"/>
      <c r="CD153" s="107"/>
      <c r="CE153" s="107"/>
      <c r="CF153" s="107"/>
      <c r="CG153" s="107"/>
      <c r="CH153" s="107"/>
      <c r="CI153" s="107"/>
      <c r="CJ153" s="107"/>
      <c r="CK153" s="107"/>
      <c r="CL153" s="107"/>
      <c r="CM153" s="107"/>
      <c r="CN153" s="107"/>
      <c r="CO153" s="107"/>
      <c r="CP153" s="107"/>
      <c r="CQ153" s="107"/>
      <c r="CR153" s="107"/>
      <c r="CS153" s="107"/>
      <c r="CT153" s="107"/>
      <c r="CU153" s="107"/>
      <c r="CV153" s="107"/>
      <c r="CW153" s="107"/>
      <c r="CX153" s="107"/>
      <c r="CY153" s="107"/>
      <c r="CZ153" s="107"/>
      <c r="DA153" s="107"/>
      <c r="DB153" s="107"/>
      <c r="DC153" s="107"/>
      <c r="DD153" s="107"/>
      <c r="DE153" s="107"/>
      <c r="DF153" s="107"/>
      <c r="DG153" s="107"/>
      <c r="DH153" s="107"/>
      <c r="DI153" s="107"/>
      <c r="DJ153" s="107"/>
      <c r="DK153" s="107"/>
      <c r="DL153" s="107"/>
      <c r="DM153" s="107"/>
      <c r="DN153" s="107"/>
      <c r="DO153" s="107"/>
      <c r="DP153" s="107"/>
      <c r="DQ153" s="107"/>
      <c r="DR153" s="107"/>
      <c r="DS153" s="107"/>
      <c r="DT153" s="107"/>
      <c r="DU153" s="107"/>
      <c r="DV153" s="107"/>
      <c r="DW153" s="107"/>
      <c r="DX153" s="107"/>
      <c r="DY153" s="107"/>
      <c r="DZ153" s="107"/>
      <c r="EA153" s="107"/>
      <c r="EB153" s="107"/>
      <c r="EC153" s="107"/>
      <c r="ED153" s="107"/>
      <c r="EE153" s="107"/>
      <c r="EF153" s="107"/>
      <c r="EG153" s="107"/>
      <c r="EH153" s="107"/>
      <c r="EI153" s="107"/>
      <c r="EJ153" s="107"/>
      <c r="EK153" s="107"/>
      <c r="EL153" s="107"/>
      <c r="EM153" s="107"/>
      <c r="EN153" s="107"/>
      <c r="EO153" s="107"/>
      <c r="EP153" s="107"/>
      <c r="EQ153" s="107"/>
      <c r="ER153" s="107"/>
      <c r="ES153" s="107"/>
      <c r="ET153" s="107"/>
      <c r="EU153" s="107"/>
      <c r="EV153" s="107"/>
      <c r="EW153" s="107"/>
      <c r="EX153" s="107"/>
      <c r="EY153" s="107"/>
      <c r="EZ153" s="107"/>
      <c r="FA153" s="107"/>
    </row>
    <row r="154" spans="2:160">
      <c r="B154" t="str">
        <f>'06_Presupuesto'!K9</f>
        <v>A.1.1/a)</v>
      </c>
      <c r="C154" t="str">
        <f>'06_Presupuesto'!L9</f>
        <v>Oficina (con servicios básicos)</v>
      </c>
      <c r="D154" t="str">
        <f>'06_Presupuesto'!M9</f>
        <v>UNI</v>
      </c>
      <c r="E154" s="90">
        <f>'06_Presupuesto'!N9</f>
        <v>1</v>
      </c>
      <c r="F154" s="90">
        <f>'06_Presupuesto'!O9</f>
        <v>2624999.9999999995</v>
      </c>
      <c r="G154" s="90">
        <f>'06_Presupuesto'!P9</f>
        <v>2624999.9999999995</v>
      </c>
      <c r="H154" s="90">
        <f t="shared" ref="H154:H161" si="319">IF(AND(H$152&gt;=FB154,H$152&lt;=FC154),IFERROR($G154/FD154,0),"")</f>
        <v>437499.99999999994</v>
      </c>
      <c r="I154" s="90">
        <f t="shared" ref="I154:I185" si="320">IF(AND(I$152&gt;=FB154,I$152&lt;=FC154),IFERROR($G154/FD154,0),"")</f>
        <v>437499.99999999994</v>
      </c>
      <c r="J154" s="90">
        <f t="shared" ref="J154:J161" si="321">IF(AND(J$152&gt;=FB154,J$152&lt;=FC154),IFERROR($G154/FD154,0),"")</f>
        <v>437499.99999999994</v>
      </c>
      <c r="K154" s="90">
        <f t="shared" ref="K154:K161" si="322">IF(AND(K$152&gt;=FB154,K$152&lt;=FC154),IFERROR($G154/FD154,0),"")</f>
        <v>437499.99999999994</v>
      </c>
      <c r="L154" s="90">
        <f t="shared" ref="L154:L161" si="323">IF(AND(L$152&gt;=FB154,L$152&lt;=FC154),IFERROR($G154/FD154,0),"")</f>
        <v>437499.99999999994</v>
      </c>
      <c r="M154" s="90">
        <f t="shared" ref="M154:M161" si="324">IF(AND(M$152&gt;=FB154,M$152&lt;=FC154),IFERROR($G154/FD154,0),"")</f>
        <v>437499.99999999994</v>
      </c>
      <c r="N154" s="90" t="str">
        <f t="shared" ref="N154:N161" si="325">IF(AND(N$152&gt;=FB154,N$152&lt;=FC154),IFERROR($G154/FD154,0),"")</f>
        <v/>
      </c>
      <c r="O154" s="90" t="str">
        <f t="shared" ref="O154:O161" si="326">IF(AND(O$152&gt;=FB154,O$152&lt;=FC154),IFERROR($G154/FD154,0),"")</f>
        <v/>
      </c>
      <c r="P154" s="90" t="str">
        <f t="shared" ref="P154:P161" si="327">IF(AND(P$152&gt;=FB154,P$152&lt;=FC154),IFERROR($G154/FD154,0),"")</f>
        <v/>
      </c>
      <c r="Q154" s="90" t="str">
        <f t="shared" ref="Q154:Q161" si="328">IF(AND(Q$152&gt;=FB154,Q$152&lt;=FC154),IFERROR($G154/FD154,0),"")</f>
        <v/>
      </c>
      <c r="R154" s="90" t="str">
        <f t="shared" ref="R154:R161" si="329">IF(AND(R$152&gt;=FB154,R$152&lt;=FC154),IFERROR($G154/FD154,0),"")</f>
        <v/>
      </c>
      <c r="S154" s="90" t="str">
        <f t="shared" ref="S154:S161" si="330">IF(AND(S$152&gt;=FB154,S$152&lt;=FC154),IFERROR($G154/FD154,0),"")</f>
        <v/>
      </c>
      <c r="T154" s="90" t="str">
        <f t="shared" ref="T154:T161" si="331">IF(AND(T$152&gt;=FB154,T$152&lt;=FC154),IFERROR($G154/FD154,0),"")</f>
        <v/>
      </c>
      <c r="U154" s="90" t="str">
        <f t="shared" ref="U154:U161" si="332">IF(AND(U$152&gt;=FB154,U$152&lt;=FC154),IFERROR($G154/FD154,0),"")</f>
        <v/>
      </c>
      <c r="V154" s="90" t="str">
        <f t="shared" ref="V154:V161" si="333">IF(AND(V$152&gt;=FB154,V$152&lt;=FC154),IFERROR($G154/FD154,0),"")</f>
        <v/>
      </c>
      <c r="W154" s="90" t="str">
        <f t="shared" ref="W154:W161" si="334">IF(AND(W$152&gt;=FB154,W$152&lt;=FC154),IFERROR($G154/FD154,0),"")</f>
        <v/>
      </c>
      <c r="X154" s="90" t="str">
        <f t="shared" ref="X154:X161" si="335">IF(AND(X$152&gt;=FB154,X$152&lt;=FC154),IFERROR($G154/FD154,0),"")</f>
        <v/>
      </c>
      <c r="Y154" s="90" t="str">
        <f t="shared" ref="Y154:Y161" si="336">IF(AND(Y$152&gt;=FB154,Y$152&lt;=FC154),IFERROR($G154/FD154,0),"")</f>
        <v/>
      </c>
      <c r="Z154" s="90" t="str">
        <f t="shared" ref="Z154:Z161" si="337">IF(AND(Z$152&gt;=FB154,Z$152&lt;=FC154),IFERROR($G154/FD154,0),"")</f>
        <v/>
      </c>
      <c r="AA154" s="90" t="str">
        <f t="shared" ref="AA154:AA161" si="338">IF(AND(AA$152&gt;=FB154,AA$152&lt;=FC154),IFERROR($G154/FD154,0),"")</f>
        <v/>
      </c>
      <c r="AB154" s="90" t="str">
        <f t="shared" ref="AB154:AB161" si="339">IF(AND(AB$152&gt;=FB154,AB$152&lt;=FC154),IFERROR($G154/FD154,0),"")</f>
        <v/>
      </c>
      <c r="AC154" s="90" t="str">
        <f t="shared" ref="AC154:AC161" si="340">IF(AND(AC$152&gt;=FB154,AC$152&lt;=FC154),IFERROR($G154/FD154,0),"")</f>
        <v/>
      </c>
      <c r="AD154" s="90" t="str">
        <f t="shared" ref="AD154:AD161" si="341">IF(AND(AD$152&gt;=FB154,AD$152&lt;=FC154),IFERROR($G154/FD154,0),"")</f>
        <v/>
      </c>
      <c r="AE154" s="90" t="str">
        <f t="shared" ref="AE154:AE161" si="342">IF(AND(AE$152&gt;=FB154,AE$152&lt;=FC154),IFERROR($G154/FD154,0),"")</f>
        <v/>
      </c>
      <c r="AF154" s="90" t="str">
        <f t="shared" ref="AF154:AF161" si="343">IF(AND(AF$152&gt;=FB154,AF$152&lt;=FC154),IFERROR($G154/FD154,0),"")</f>
        <v/>
      </c>
      <c r="AG154" s="90" t="str">
        <f t="shared" ref="AG154:AG161" si="344">IF(AND(AG$152&gt;=FB154,AG$152&lt;=FC154),IFERROR($G154/FD154,0),"")</f>
        <v/>
      </c>
      <c r="AH154" s="90" t="str">
        <f t="shared" ref="AH154:AH161" si="345">IF(AND(AH$152&gt;=FB154,AH$152&lt;=FC154),IFERROR($G154/FD154,0),"")</f>
        <v/>
      </c>
      <c r="AI154" s="90" t="str">
        <f t="shared" ref="AI154:AI161" si="346">IF(AND(AI$152&gt;=FB154,AI$152&lt;=FC154),IFERROR($G154/FD154,0),"")</f>
        <v/>
      </c>
      <c r="AJ154" s="90" t="str">
        <f t="shared" ref="AJ154:AJ161" si="347">IF(AND(AJ$152&gt;=FB154,AJ$152&lt;=FC154),IFERROR($G154/FD154,0),"")</f>
        <v/>
      </c>
      <c r="AK154" s="90" t="str">
        <f t="shared" ref="AK154:AK161" si="348">IF(AND(AK$152&gt;=FB154,AK$152&lt;=FC154),IFERROR($G154/FD154,0),"")</f>
        <v/>
      </c>
      <c r="AL154" s="90" t="str">
        <f t="shared" ref="AL154:AL161" si="349">IF(AND(AL$152&gt;=FB154,AL$152&lt;=FC154),IFERROR($G154/FD154,0),"")</f>
        <v/>
      </c>
      <c r="AM154" s="90" t="str">
        <f t="shared" ref="AM154:AM161" si="350">IF(AND(AM$152&gt;=FB154,AM$152&lt;=FC154),IFERROR($G154/FD154,0),"")</f>
        <v/>
      </c>
      <c r="AN154" s="90" t="str">
        <f t="shared" ref="AN154:AN161" si="351">IF(AND(AN$152&gt;=FB154,AN$152&lt;=FC154),IFERROR($G154/FD154,0),"")</f>
        <v/>
      </c>
      <c r="AO154" s="90" t="str">
        <f t="shared" ref="AO154:AO161" si="352">IF(AND(AO$152&gt;=FB154,AO$152&lt;=FC154),IFERROR($G154/FD154,0),"")</f>
        <v/>
      </c>
      <c r="AP154" s="90" t="str">
        <f t="shared" ref="AP154:AP161" si="353">IF(AND(AP$152&gt;=FB154,AP$152&lt;=FC154),IFERROR($G154/FD154,0),"")</f>
        <v/>
      </c>
      <c r="AQ154" s="90" t="str">
        <f t="shared" ref="AQ154:AQ161" si="354">IF(AND(AQ$152&gt;=FB154,AQ$152&lt;=FC154),IFERROR($G154/FD154,0),"")</f>
        <v/>
      </c>
      <c r="AR154" s="90" t="str">
        <f t="shared" ref="AR154:AR161" si="355">IF(AND(AR$152&gt;=FB154,AR$152&lt;=FC154),IFERROR($G154/FD154,0),"")</f>
        <v/>
      </c>
      <c r="AS154" s="90" t="str">
        <f t="shared" ref="AS154:AS161" si="356">IF(AND(AS$152&gt;=FB154,AS$152&lt;=FC154),IFERROR($G154/FD154,0),"")</f>
        <v/>
      </c>
      <c r="AT154" s="90" t="str">
        <f t="shared" ref="AT154:AT161" si="357">IF(AND(AT$152&gt;=FB154,AT$152&lt;=FC154),IFERROR($G154/FD154,0),"")</f>
        <v/>
      </c>
      <c r="AU154" s="90" t="str">
        <f t="shared" ref="AU154:AU161" si="358">IF(AND(AU$152&gt;=FB154,AU$152&lt;=FC154),IFERROR($G154/FD154,0),"")</f>
        <v/>
      </c>
      <c r="AV154" s="90" t="str">
        <f t="shared" ref="AV154:AV161" si="359">IF(AND(AV$152&gt;=FB154,AV$152&lt;=FC154),IFERROR($G154/FD154,0),"")</f>
        <v/>
      </c>
      <c r="AW154" s="90" t="str">
        <f t="shared" ref="AW154:AW161" si="360">IF(AND(AW$152&gt;=FB154,AW$152&lt;=FC154),IFERROR($G154/FD154,0),"")</f>
        <v/>
      </c>
      <c r="AX154" s="90" t="str">
        <f t="shared" ref="AX154:AX161" si="361">IF(AND(AX$152&gt;=FB154,AX$152&lt;=FC154),IFERROR($G154/FD154,0),"")</f>
        <v/>
      </c>
      <c r="AY154" s="90" t="str">
        <f t="shared" ref="AY154:AY161" si="362">IF(AND(AY$152&gt;=FB154,AY$152&lt;=FC154),IFERROR($G154/FD154,0),"")</f>
        <v/>
      </c>
      <c r="AZ154" s="90" t="str">
        <f t="shared" ref="AZ154:AZ161" si="363">IF(AND(AZ$152&gt;=FB154,AZ$152&lt;=FC154),IFERROR($G154/FD154,0),"")</f>
        <v/>
      </c>
      <c r="BA154" s="90" t="str">
        <f t="shared" ref="BA154:BA161" si="364">IF(AND(BA$152&gt;=FB154,BA$152&lt;=FC154),IFERROR($G154/FD154,0),"")</f>
        <v/>
      </c>
      <c r="BB154" s="90" t="str">
        <f t="shared" ref="BB154:BB161" si="365">IF(AND(BB$152&gt;=FB154,BB$152&lt;=FC154),IFERROR($G154/FD154,0),"")</f>
        <v/>
      </c>
      <c r="BC154" s="90" t="str">
        <f t="shared" ref="BC154:BC161" si="366">IF(AND(BC$152&gt;=FB154,BC$152&lt;=FC154),IFERROR($G154/FD154,0),"")</f>
        <v/>
      </c>
      <c r="BD154" s="90" t="str">
        <f t="shared" ref="BD154:BD161" si="367">IF(AND(BD$152&gt;=FB154,BD$152&lt;=FC154),IFERROR($G154/FD154,0),"")</f>
        <v/>
      </c>
      <c r="BE154" s="90" t="str">
        <f t="shared" ref="BE154:BE161" si="368">IF(AND(BE$152&gt;=FB154,BE$152&lt;=FC154),IFERROR($G154/FD154,0),"")</f>
        <v/>
      </c>
      <c r="BF154" s="90" t="str">
        <f t="shared" ref="BF154:BF161" si="369">IF(AND(BF$152&gt;=FB154,BF$152&lt;=FC154),IFERROR($G154/FD154,0),"")</f>
        <v/>
      </c>
      <c r="BG154" s="90" t="str">
        <f t="shared" ref="BG154:BG161" si="370">IF(AND(BG$152&gt;=FB154,BG$152&lt;=FC154),IFERROR($G154/FD154,0),"")</f>
        <v/>
      </c>
      <c r="BH154" s="90" t="str">
        <f t="shared" ref="BH154:BH161" si="371">IF(AND(BH$152&gt;=FB154,BH$152&lt;=FC154),IFERROR($G154/FD154,0),"")</f>
        <v/>
      </c>
      <c r="BI154" s="90" t="str">
        <f t="shared" ref="BI154:BI161" si="372">IF(AND(BI$152&gt;=FB154,BI$152&lt;=FC154),IFERROR($G154/FD154,0),"")</f>
        <v/>
      </c>
      <c r="BJ154" s="90" t="str">
        <f t="shared" ref="BJ154:BJ161" si="373">IF(AND(BJ$152&gt;=FB154,BJ$152&lt;=FC154),IFERROR($G154/FD154,0),"")</f>
        <v/>
      </c>
      <c r="BK154" s="90" t="str">
        <f t="shared" ref="BK154:BK161" si="374">IF(AND(BK$152&gt;=FB154,BK$152&lt;=FC154),IFERROR($G154/FD154,0),"")</f>
        <v/>
      </c>
      <c r="BL154" s="90" t="str">
        <f t="shared" ref="BL154:BL161" si="375">IF(AND(BL$152&gt;=FB154,BL$152&lt;=FC154),IFERROR($G154/FD154,0),"")</f>
        <v/>
      </c>
      <c r="BM154" s="90" t="str">
        <f t="shared" ref="BM154:BM161" si="376">IF(AND(BM$152&gt;=FB154,BM$152&lt;=FC154),IFERROR($G154/FD154,0),"")</f>
        <v/>
      </c>
      <c r="BN154" s="90" t="str">
        <f t="shared" ref="BN154:BN161" si="377">IF(AND(BN$152&gt;=FB154,BN$152&lt;=FC154),IFERROR($G154/FD154,0),"")</f>
        <v/>
      </c>
      <c r="BO154" s="90" t="str">
        <f t="shared" ref="BO154:BO161" si="378">IF(AND(BO$152&gt;=FB154,BO$152&lt;=FC154),IFERROR($G154/FD154,0),"")</f>
        <v/>
      </c>
      <c r="BP154" s="90" t="str">
        <f t="shared" ref="BP154:BP161" si="379">IF(AND(BP$152&gt;=FB154,BP$152&lt;=FC154),IFERROR($G154/FD154,0),"")</f>
        <v/>
      </c>
      <c r="BQ154" s="90" t="str">
        <f t="shared" ref="BQ154:BQ161" si="380">IF(AND(BQ$152&gt;=FB154,BQ$152&lt;=FC154),IFERROR($G154/FD154,0),"")</f>
        <v/>
      </c>
      <c r="BR154" s="90" t="str">
        <f t="shared" ref="BR154:BR161" si="381">IF(AND(BR$152&gt;=FB154,BR$152&lt;=FC154),IFERROR($G154/FD154,0),"")</f>
        <v/>
      </c>
      <c r="BS154" s="90" t="str">
        <f t="shared" ref="BS154:BS161" si="382">IF(AND(BS$152&gt;=FB154,BS$152&lt;=FC154),IFERROR($G154/FD154,0),"")</f>
        <v/>
      </c>
      <c r="BT154" s="90" t="str">
        <f t="shared" ref="BT154:BT161" si="383">IF(AND(BT$152&gt;=FB154,BT$152&lt;=FC154),IFERROR($G154/FD154,0),"")</f>
        <v/>
      </c>
      <c r="BU154" s="90" t="str">
        <f t="shared" ref="BU154:BU161" si="384">IF(AND(BU$152&gt;=FB154,BU$152&lt;=FC154),IFERROR($G154/FD154,0),"")</f>
        <v/>
      </c>
      <c r="BV154" s="90" t="str">
        <f t="shared" ref="BV154:BV161" si="385">IF(AND(BV$152&gt;=FB154,BV$152&lt;=FC154),IFERROR($G154/FD154,0),"")</f>
        <v/>
      </c>
      <c r="BW154" s="90" t="str">
        <f t="shared" ref="BW154:BW161" si="386">IF(AND(BW$152&gt;=FB154,BW$152&lt;=FC154),IFERROR($G154/FD154,0),"")</f>
        <v/>
      </c>
      <c r="BX154" s="90" t="str">
        <f t="shared" ref="BX154:BX161" si="387">IF(AND(BX$152&gt;=FB154,BX$152&lt;=FC154),IFERROR($G154/FD154,0),"")</f>
        <v/>
      </c>
      <c r="BY154" s="90" t="str">
        <f t="shared" ref="BY154:BY161" si="388">IF(AND(BY$152&gt;=FB154,BY$152&lt;=FC154),IFERROR($G154/FD154,0),"")</f>
        <v/>
      </c>
      <c r="BZ154" s="90" t="str">
        <f t="shared" ref="BZ154:BZ161" si="389">IF(AND(BZ$152&gt;=FB154,BZ$152&lt;=FC154),IFERROR($G154/FD154,0),"")</f>
        <v/>
      </c>
      <c r="CA154" s="90" t="str">
        <f t="shared" ref="CA154:CA161" si="390">IF(AND(CA$152&gt;=FB154,CA$152&lt;=FC154),IFERROR($G154/FD154,0),"")</f>
        <v/>
      </c>
      <c r="CB154" s="90" t="str">
        <f t="shared" ref="CB154:CB161" si="391">IF(AND(CB$152&gt;=FB154,CB$152&lt;=FC154),IFERROR($G154/FD154,0),"")</f>
        <v/>
      </c>
      <c r="CC154" s="90" t="str">
        <f t="shared" ref="CC154:CC161" si="392">IF(AND(CC$152&gt;=FB154,CC$152&lt;=FC154),IFERROR($G154/FD154,0),"")</f>
        <v/>
      </c>
      <c r="CD154" s="90" t="str">
        <f t="shared" ref="CD154:CD161" si="393">IF(AND(CD$152&gt;=FB154,CD$152&lt;=FC154),IFERROR($G154/FD154,0),"")</f>
        <v/>
      </c>
      <c r="CE154" s="90" t="str">
        <f t="shared" ref="CE154:CE161" si="394">IF(AND(CE$152&gt;=FB154,CE$152&lt;=FC154),IFERROR($G154/FD154,0),"")</f>
        <v/>
      </c>
      <c r="CF154" s="90" t="str">
        <f t="shared" ref="CF154:CF161" si="395">IF(AND(CF$152&gt;=FB154,CF$152&lt;=FC154),IFERROR($G154/FD154,0),"")</f>
        <v/>
      </c>
      <c r="CG154" s="90" t="str">
        <f t="shared" ref="CG154:CG161" si="396">IF(AND(CG$152&gt;=FB154,CG$152&lt;=FC154),IFERROR($G154/FD154,0),"")</f>
        <v/>
      </c>
      <c r="CH154" s="90" t="str">
        <f t="shared" ref="CH154:CH161" si="397">IF(AND(CH$152&gt;=FB154,CH$152&lt;=FC154),IFERROR($G154/FD154,0),"")</f>
        <v/>
      </c>
      <c r="CI154" s="90" t="str">
        <f t="shared" ref="CI154:CI161" si="398">IF(AND(CI$152&gt;=FB154,CI$152&lt;=FC154),IFERROR($G154/FD154,0),"")</f>
        <v/>
      </c>
      <c r="CJ154" s="90" t="str">
        <f t="shared" ref="CJ154:CJ161" si="399">IF(AND(CJ$152&gt;=FB154,CJ$152&lt;=FC154),IFERROR($G154/FD154,0),"")</f>
        <v/>
      </c>
      <c r="CK154" s="90" t="str">
        <f t="shared" ref="CK154:CK161" si="400">IF(AND(CK$152&gt;=FB154,CK$152&lt;=FC154),IFERROR($G154/FD154,0),"")</f>
        <v/>
      </c>
      <c r="CL154" s="90" t="str">
        <f t="shared" ref="CL154:CL161" si="401">IF(AND(CL$152&gt;=FB154,CL$152&lt;=FC154),IFERROR($G154/FD154,0),"")</f>
        <v/>
      </c>
      <c r="CM154" s="90" t="str">
        <f t="shared" ref="CM154:CM161" si="402">IF(AND(CM$152&gt;=FB154,CM$152&lt;=FC154),IFERROR($G154/FD154,0),"")</f>
        <v/>
      </c>
      <c r="CN154" s="90" t="str">
        <f t="shared" ref="CN154:CN161" si="403">IF(AND(CN$152&gt;=FB154,CN$152&lt;=FC154),IFERROR($G154/FD154,0),"")</f>
        <v/>
      </c>
      <c r="CO154" s="90" t="str">
        <f t="shared" ref="CO154:CO161" si="404">IF(AND(CO$152&gt;=FB154,CO$152&lt;=FC154),IFERROR($G154/FD154,0),"")</f>
        <v/>
      </c>
      <c r="CP154" s="90" t="str">
        <f t="shared" ref="CP154:CP161" si="405">IF(AND(CP$152&gt;=FB154,CP$152&lt;=FC154),IFERROR($G154/FD154,0),"")</f>
        <v/>
      </c>
      <c r="CQ154" s="90" t="str">
        <f t="shared" ref="CQ154:CQ161" si="406">IF(AND(CQ$152&gt;=FB154,CQ$152&lt;=FC154),IFERROR($G154/FD154,0),"")</f>
        <v/>
      </c>
      <c r="CR154" s="90" t="str">
        <f t="shared" ref="CR154:CR161" si="407">IF(AND(CR$152&gt;=FB154,CR$152&lt;=FC154),IFERROR($G154/FD154,0),"")</f>
        <v/>
      </c>
      <c r="CS154" s="90" t="str">
        <f t="shared" ref="CS154:CS161" si="408">IF(AND(CS$152&gt;=FB154,CS$152&lt;=FC154),IFERROR($G154/FD154,0),"")</f>
        <v/>
      </c>
      <c r="CT154" s="90" t="str">
        <f t="shared" ref="CT154:CT161" si="409">IF(AND(CT$152&gt;=FB154,CT$152&lt;=FC154),IFERROR($G154/FD154,0),"")</f>
        <v/>
      </c>
      <c r="CU154" s="90" t="str">
        <f t="shared" ref="CU154:CU161" si="410">IF(AND(CU$152&gt;=FB154,CU$152&lt;=FC154),IFERROR($G154/FD154,0),"")</f>
        <v/>
      </c>
      <c r="CV154" s="90" t="str">
        <f t="shared" ref="CV154:CV161" si="411">IF(AND(CV$152&gt;=FB154,CV$152&lt;=FC154),IFERROR($G154/FD154,0),"")</f>
        <v/>
      </c>
      <c r="CW154" s="90" t="str">
        <f t="shared" ref="CW154:CW161" si="412">IF(AND(CW$152&gt;=FB154,CW$152&lt;=FC154),IFERROR($G154/FD154,0),"")</f>
        <v/>
      </c>
      <c r="CX154" s="90" t="str">
        <f t="shared" ref="CX154:CX161" si="413">IF(AND(CX$152&gt;=FB154,CX$152&lt;=FC154),IFERROR($G154/FD154,0),"")</f>
        <v/>
      </c>
      <c r="CY154" s="90" t="str">
        <f t="shared" ref="CY154:CY161" si="414">IF(AND(CY$152&gt;=FB154,CY$152&lt;=FC154),IFERROR($G154/FD154,0),"")</f>
        <v/>
      </c>
      <c r="CZ154" s="90" t="str">
        <f t="shared" ref="CZ154:CZ161" si="415">IF(AND(CZ$152&gt;=FB154,CZ$152&lt;=FC154),IFERROR($G154/FD154,0),"")</f>
        <v/>
      </c>
      <c r="DA154" s="90" t="str">
        <f t="shared" ref="DA154:DA161" si="416">IF(AND(DA$152&gt;=FB154,DA$152&lt;=FC154),IFERROR($G154/FD154,0),"")</f>
        <v/>
      </c>
      <c r="DB154" s="90" t="str">
        <f t="shared" ref="DB154:DB161" si="417">IF(AND(DB$152&gt;=FB154,DB$152&lt;=FC154),IFERROR($G154/FD154,0),"")</f>
        <v/>
      </c>
      <c r="DC154" s="90" t="str">
        <f t="shared" ref="DC154:DC161" si="418">IF(AND(DC$152&gt;=FB154,DC$152&lt;=FC154),IFERROR($G154/FD154,0),"")</f>
        <v/>
      </c>
      <c r="DD154" s="90" t="str">
        <f t="shared" ref="DD154:DD161" si="419">IF(AND(DD$152&gt;=FB154,DD$152&lt;=FC154),IFERROR($G154/FD154,0),"")</f>
        <v/>
      </c>
      <c r="DE154" s="90" t="str">
        <f t="shared" ref="DE154:DE161" si="420">IF(AND(DE$152&gt;=FB154,DE$152&lt;=FC154),IFERROR($G154/FD154,0),"")</f>
        <v/>
      </c>
      <c r="DF154" s="90" t="str">
        <f t="shared" ref="DF154:DF161" si="421">IF(AND(DF$152&gt;=FB154,DF$152&lt;=FC154),IFERROR($G154/FD154,0),"")</f>
        <v/>
      </c>
      <c r="DG154" s="90" t="str">
        <f t="shared" ref="DG154:DG161" si="422">IF(AND(DG$152&gt;=FB154,DG$152&lt;=FC154),IFERROR($G154/FD154,0),"")</f>
        <v/>
      </c>
      <c r="DH154" s="90" t="str">
        <f t="shared" ref="DH154:DH161" si="423">IF(AND(DH$152&gt;=FB154,DH$152&lt;=FC154),IFERROR($G154/FD154,0),"")</f>
        <v/>
      </c>
      <c r="DI154" s="90" t="str">
        <f t="shared" ref="DI154:DI161" si="424">IF(AND(DI$152&gt;=FB154,DI$152&lt;=FC154),IFERROR($G154/FD154,0),"")</f>
        <v/>
      </c>
      <c r="DJ154" s="90" t="str">
        <f t="shared" ref="DJ154:DJ161" si="425">IF(AND(DJ$152&gt;=FB154,DJ$152&lt;=FC154),IFERROR($G154/FD154,0),"")</f>
        <v/>
      </c>
      <c r="DK154" s="90" t="str">
        <f t="shared" ref="DK154:DK161" si="426">IF(AND(DK$152&gt;=FB154,DK$152&lt;=FC154),IFERROR($G154/FD154,0),"")</f>
        <v/>
      </c>
      <c r="DL154" s="90" t="str">
        <f t="shared" ref="DL154:DL161" si="427">IF(AND(DL$152&gt;=FB154,DL$152&lt;=FC154),IFERROR($G154/FD154,0),"")</f>
        <v/>
      </c>
      <c r="DM154" s="90" t="str">
        <f t="shared" ref="DM154:DM161" si="428">IF(AND(DM$152&gt;=FB154,DM$152&lt;=FC154),IFERROR($G154/FD154,0),"")</f>
        <v/>
      </c>
      <c r="DN154" s="90" t="str">
        <f t="shared" ref="DN154:DN161" si="429">IF(AND(DN$152&gt;=FB154,DN$152&lt;=FC154),IFERROR($G154/FD154,0),"")</f>
        <v/>
      </c>
      <c r="DO154" s="90" t="str">
        <f t="shared" ref="DO154:DO161" si="430">IF(AND(DO$152&gt;=FB154,DO$152&lt;=FC154),IFERROR($G154/FD154,0),"")</f>
        <v/>
      </c>
      <c r="DP154" s="90" t="str">
        <f t="shared" ref="DP154:DP161" si="431">IF(AND(DP$152&gt;=FB154,DP$152&lt;=FC154),IFERROR($G154/FD154,0),"")</f>
        <v/>
      </c>
      <c r="DQ154" s="90" t="str">
        <f t="shared" ref="DQ154:DQ161" si="432">IF(AND(DQ$152&gt;=FB154,DQ$152&lt;=FC154),IFERROR($G154/FD154,0),"")</f>
        <v/>
      </c>
      <c r="DR154" s="90" t="str">
        <f t="shared" ref="DR154:DR161" si="433">IF(AND(DR$152&gt;=FB154,DR$152&lt;=FC154),IFERROR($G154/FD154,0),"")</f>
        <v/>
      </c>
      <c r="DS154" s="90" t="str">
        <f t="shared" ref="DS154:DS161" si="434">IF(AND(DS$152&gt;=FB154,DS$152&lt;=FC154),IFERROR($G154/FD154,0),"")</f>
        <v/>
      </c>
      <c r="DT154" s="90" t="str">
        <f t="shared" ref="DT154:DT161" si="435">IF(AND(DT$152&gt;=FB154,DT$152&lt;=FC154),IFERROR($G154/FD154,0),"")</f>
        <v/>
      </c>
      <c r="DU154" s="90" t="str">
        <f t="shared" ref="DU154:DU161" si="436">IF(AND(DU$152&gt;=FB154,DU$152&lt;=FC154),IFERROR($G154/FD154,0),"")</f>
        <v/>
      </c>
      <c r="DV154" s="90" t="str">
        <f t="shared" ref="DV154:DV161" si="437">IF(AND(DV$152&gt;=FB154,DV$152&lt;=FC154),IFERROR($G154/FD154,0),"")</f>
        <v/>
      </c>
      <c r="DW154" s="90" t="str">
        <f t="shared" ref="DW154:DW161" si="438">IF(AND(DW$152&gt;=FB154,DW$152&lt;=FC154),IFERROR($G154/FD154,0),"")</f>
        <v/>
      </c>
      <c r="DX154" s="90" t="str">
        <f t="shared" ref="DX154:DX161" si="439">IF(AND(DX$152&gt;=FB154,DX$152&lt;=FC154),IFERROR($G154/FD154,0),"")</f>
        <v/>
      </c>
      <c r="DY154" s="90" t="str">
        <f t="shared" ref="DY154:DY161" si="440">IF(AND(DY$152&gt;=FB154,DY$152&lt;=FC154),IFERROR($G154/FD154,0),"")</f>
        <v/>
      </c>
      <c r="DZ154" s="90" t="str">
        <f t="shared" ref="DZ154:DZ161" si="441">IF(AND(DZ$152&gt;=FB154,DZ$152&lt;=FC154),IFERROR($G154/FD154,0),"")</f>
        <v/>
      </c>
      <c r="EA154" s="90" t="str">
        <f t="shared" ref="EA154:EA161" si="442">IF(AND(EA$152&gt;=FB154,EA$152&lt;=FC154),IFERROR($G154/FD154,0),"")</f>
        <v/>
      </c>
      <c r="EB154" s="90" t="str">
        <f t="shared" ref="EB154:EB161" si="443">IF(AND(EB$152&gt;=FB154,EB$152&lt;=FC154),IFERROR($G154/FD154,0),"")</f>
        <v/>
      </c>
      <c r="EC154" s="90" t="str">
        <f t="shared" ref="EC154:EC161" si="444">IF(AND(EC$152&gt;=FB154,EC$152&lt;=FC154),IFERROR($G154/FD154,0),"")</f>
        <v/>
      </c>
      <c r="ED154" s="90" t="str">
        <f t="shared" ref="ED154:ED161" si="445">IF(AND(ED$152&gt;=FB154,ED$152&lt;=FC154),IFERROR($G154/FD154,0),"")</f>
        <v/>
      </c>
      <c r="EE154" s="90" t="str">
        <f t="shared" ref="EE154:EE161" si="446">IF(AND(EE$152&gt;=FB154,EE$152&lt;=FC154),IFERROR($G154/FD154,0),"")</f>
        <v/>
      </c>
      <c r="EF154" s="90" t="str">
        <f t="shared" ref="EF154:EF161" si="447">IF(AND(EF$152&gt;=FB154,EF$152&lt;=FC154),IFERROR($G154/FD154,0),"")</f>
        <v/>
      </c>
      <c r="EG154" s="90" t="str">
        <f t="shared" ref="EG154:EG161" si="448">IF(AND(EG$152&gt;=FB154,EG$152&lt;=FC154),IFERROR($G154/FD154,0),"")</f>
        <v/>
      </c>
      <c r="EH154" s="90" t="str">
        <f t="shared" ref="EH154:EH161" si="449">IF(AND(EH$152&gt;=FB154,EH$152&lt;=FC154),IFERROR($G154/FD154,0),"")</f>
        <v/>
      </c>
      <c r="EI154" s="90" t="str">
        <f t="shared" ref="EI154:EI161" si="450">IF(AND(EI$152&gt;=FB154,EI$152&lt;=FC154),IFERROR($G154/FD154,0),"")</f>
        <v/>
      </c>
      <c r="EJ154" s="90" t="str">
        <f t="shared" ref="EJ154:EJ161" si="451">IF(AND(EJ$152&gt;=FB154,EJ$152&lt;=FC154),IFERROR($G154/FD154,0),"")</f>
        <v/>
      </c>
      <c r="EK154" s="90" t="str">
        <f t="shared" ref="EK154:EK161" si="452">IF(AND(EK$152&gt;=FB154,EK$152&lt;=FC154),IFERROR($G154/FD154,0),"")</f>
        <v/>
      </c>
      <c r="EL154" s="90" t="str">
        <f t="shared" ref="EL154:EL161" si="453">IF(AND(EL$152&gt;=FB154,EL$152&lt;=FC154),IFERROR($G154/FD154,0),"")</f>
        <v/>
      </c>
      <c r="EM154" s="90" t="str">
        <f t="shared" ref="EM154:EM161" si="454">IF(AND(EM$152&gt;=FB154,EM$152&lt;=FC154),IFERROR($G154/FD154,0),"")</f>
        <v/>
      </c>
      <c r="EN154" s="90" t="str">
        <f t="shared" ref="EN154:EN161" si="455">IF(AND(EN$152&gt;=FB154,EN$152&lt;=FC154),IFERROR($G154/FD154,0),"")</f>
        <v/>
      </c>
      <c r="EO154" s="90" t="str">
        <f t="shared" ref="EO154:EO161" si="456">IF(AND(EO$152&gt;=FB154,EO$152&lt;=FC154),IFERROR($G154/FD154,0),"")</f>
        <v/>
      </c>
      <c r="EP154" s="90" t="str">
        <f t="shared" ref="EP154:EP161" si="457">IF(AND(EP$152&gt;=FB154,EP$152&lt;=FC154),IFERROR($G154/FD154,0),"")</f>
        <v/>
      </c>
      <c r="EQ154" s="90" t="str">
        <f t="shared" ref="EQ154:EQ161" si="458">IF(AND(EQ$152&gt;=FB154,EQ$152&lt;=FC154),IFERROR($G154/FD154,0),"")</f>
        <v/>
      </c>
      <c r="ER154" s="90" t="str">
        <f t="shared" ref="ER154:ER161" si="459">IF(AND(ER$152&gt;=FB154,ER$152&lt;=FC154),IFERROR($G154/FD154,0),"")</f>
        <v/>
      </c>
      <c r="ES154" s="90" t="str">
        <f t="shared" ref="ES154:ES161" si="460">IF(AND(ES$152&gt;=FB154,ES$152&lt;=FC154),IFERROR($G154/FD154,0),"")</f>
        <v/>
      </c>
      <c r="ET154" s="90" t="str">
        <f t="shared" ref="ET154:ET161" si="461">IF(AND(ET$152&gt;=FB154,ET$152&lt;=FC154),IFERROR($G154/FD154,0),"")</f>
        <v/>
      </c>
      <c r="EU154" s="90" t="str">
        <f t="shared" ref="EU154:EU161" si="462">IF(AND(EU$152&gt;=FB154,EU$152&lt;=FC154),IFERROR($G154/FD154,0),"")</f>
        <v/>
      </c>
      <c r="EV154" s="90" t="str">
        <f t="shared" ref="EV154:EV161" si="463">IF(AND(EV$152&gt;=FB154,EV$152&lt;=FC154),IFERROR($G154/FD154,0),"")</f>
        <v/>
      </c>
      <c r="EW154" s="90" t="str">
        <f t="shared" ref="EW154:EW161" si="464">IF(AND(EW$152&gt;=FB154,EW$152&lt;=FC154),IFERROR($G154/FD154,0),"")</f>
        <v/>
      </c>
      <c r="EX154" s="90" t="str">
        <f t="shared" ref="EX154:EX161" si="465">IF(AND(EX$152&gt;=FB154,EX$152&lt;=FC154),IFERROR($G154/FD154,0),"")</f>
        <v/>
      </c>
      <c r="EY154" s="90" t="str">
        <f t="shared" ref="EY154:EY161" si="466">IF(AND(EY$152&gt;=FB154,EY$152&lt;=FC154),IFERROR($G154/FD154,0),"")</f>
        <v/>
      </c>
      <c r="EZ154" s="90" t="str">
        <f t="shared" ref="EZ154:EZ161" si="467">IF(AND(EZ$152&gt;=FB154,EZ$152&lt;=FC154),IFERROR($G154/FD154,0),"")</f>
        <v/>
      </c>
      <c r="FA154" s="90" t="str">
        <f t="shared" ref="FA154:FA161" si="468">IF(AND(FA$152&gt;=FB154,FA$152&lt;=FC154),IFERROR($G154/FD154,0),"")</f>
        <v/>
      </c>
      <c r="FB154">
        <f>'06_Presupuesto'!J175-'02_Rendimientos'!$B$79+1</f>
        <v>1</v>
      </c>
      <c r="FC154">
        <f>'06_Presupuesto'!K175-'02_Rendimientos'!$B$79+1</f>
        <v>6</v>
      </c>
      <c r="FD154">
        <f t="shared" ref="FD154:FD161" si="469">FC154-FB154+1</f>
        <v>6</v>
      </c>
    </row>
    <row r="155" spans="2:160">
      <c r="B155" s="109" t="str">
        <f>'06_Presupuesto'!K10</f>
        <v>A.1.1/b)</v>
      </c>
      <c r="C155" s="109" t="str">
        <f>'06_Presupuesto'!L10</f>
        <v>Bodega de Materiales</v>
      </c>
      <c r="D155" s="109" t="str">
        <f>'06_Presupuesto'!M10</f>
        <v>UNI</v>
      </c>
      <c r="E155" s="110">
        <f>'06_Presupuesto'!N10</f>
        <v>1</v>
      </c>
      <c r="F155" s="110">
        <f>'06_Presupuesto'!O10</f>
        <v>1499999.9999999998</v>
      </c>
      <c r="G155" s="110">
        <f>'06_Presupuesto'!P10</f>
        <v>1499999.9999999998</v>
      </c>
      <c r="H155" s="110">
        <f t="shared" si="319"/>
        <v>249999.99999999997</v>
      </c>
      <c r="I155" s="110">
        <f t="shared" si="320"/>
        <v>249999.99999999997</v>
      </c>
      <c r="J155" s="110">
        <f t="shared" si="321"/>
        <v>249999.99999999997</v>
      </c>
      <c r="K155" s="110">
        <f t="shared" si="322"/>
        <v>249999.99999999997</v>
      </c>
      <c r="L155" s="110">
        <f t="shared" si="323"/>
        <v>249999.99999999997</v>
      </c>
      <c r="M155" s="110">
        <f t="shared" si="324"/>
        <v>249999.99999999997</v>
      </c>
      <c r="N155" s="110" t="str">
        <f t="shared" si="325"/>
        <v/>
      </c>
      <c r="O155" s="110" t="str">
        <f t="shared" si="326"/>
        <v/>
      </c>
      <c r="P155" s="110" t="str">
        <f t="shared" si="327"/>
        <v/>
      </c>
      <c r="Q155" s="110" t="str">
        <f t="shared" si="328"/>
        <v/>
      </c>
      <c r="R155" s="110" t="str">
        <f t="shared" si="329"/>
        <v/>
      </c>
      <c r="S155" s="110" t="str">
        <f t="shared" si="330"/>
        <v/>
      </c>
      <c r="T155" s="110" t="str">
        <f t="shared" si="331"/>
        <v/>
      </c>
      <c r="U155" s="110" t="str">
        <f t="shared" si="332"/>
        <v/>
      </c>
      <c r="V155" s="110" t="str">
        <f t="shared" si="333"/>
        <v/>
      </c>
      <c r="W155" s="110" t="str">
        <f t="shared" si="334"/>
        <v/>
      </c>
      <c r="X155" s="110" t="str">
        <f t="shared" si="335"/>
        <v/>
      </c>
      <c r="Y155" s="110" t="str">
        <f t="shared" si="336"/>
        <v/>
      </c>
      <c r="Z155" s="110" t="str">
        <f t="shared" si="337"/>
        <v/>
      </c>
      <c r="AA155" s="110" t="str">
        <f t="shared" si="338"/>
        <v/>
      </c>
      <c r="AB155" s="110" t="str">
        <f t="shared" si="339"/>
        <v/>
      </c>
      <c r="AC155" s="110" t="str">
        <f t="shared" si="340"/>
        <v/>
      </c>
      <c r="AD155" s="110" t="str">
        <f t="shared" si="341"/>
        <v/>
      </c>
      <c r="AE155" s="110" t="str">
        <f t="shared" si="342"/>
        <v/>
      </c>
      <c r="AF155" s="110" t="str">
        <f t="shared" si="343"/>
        <v/>
      </c>
      <c r="AG155" s="110" t="str">
        <f t="shared" si="344"/>
        <v/>
      </c>
      <c r="AH155" s="110" t="str">
        <f t="shared" si="345"/>
        <v/>
      </c>
      <c r="AI155" s="110" t="str">
        <f t="shared" si="346"/>
        <v/>
      </c>
      <c r="AJ155" s="110" t="str">
        <f t="shared" si="347"/>
        <v/>
      </c>
      <c r="AK155" s="110" t="str">
        <f t="shared" si="348"/>
        <v/>
      </c>
      <c r="AL155" s="110" t="str">
        <f t="shared" si="349"/>
        <v/>
      </c>
      <c r="AM155" s="110" t="str">
        <f t="shared" si="350"/>
        <v/>
      </c>
      <c r="AN155" s="110" t="str">
        <f t="shared" si="351"/>
        <v/>
      </c>
      <c r="AO155" s="110" t="str">
        <f t="shared" si="352"/>
        <v/>
      </c>
      <c r="AP155" s="110" t="str">
        <f t="shared" si="353"/>
        <v/>
      </c>
      <c r="AQ155" s="110" t="str">
        <f t="shared" si="354"/>
        <v/>
      </c>
      <c r="AR155" s="110" t="str">
        <f t="shared" si="355"/>
        <v/>
      </c>
      <c r="AS155" s="110" t="str">
        <f t="shared" si="356"/>
        <v/>
      </c>
      <c r="AT155" s="110" t="str">
        <f t="shared" si="357"/>
        <v/>
      </c>
      <c r="AU155" s="110" t="str">
        <f t="shared" si="358"/>
        <v/>
      </c>
      <c r="AV155" s="110" t="str">
        <f t="shared" si="359"/>
        <v/>
      </c>
      <c r="AW155" s="110" t="str">
        <f t="shared" si="360"/>
        <v/>
      </c>
      <c r="AX155" s="110" t="str">
        <f t="shared" si="361"/>
        <v/>
      </c>
      <c r="AY155" s="110" t="str">
        <f t="shared" si="362"/>
        <v/>
      </c>
      <c r="AZ155" s="110" t="str">
        <f t="shared" si="363"/>
        <v/>
      </c>
      <c r="BA155" s="110" t="str">
        <f t="shared" si="364"/>
        <v/>
      </c>
      <c r="BB155" s="110" t="str">
        <f t="shared" si="365"/>
        <v/>
      </c>
      <c r="BC155" s="110" t="str">
        <f t="shared" si="366"/>
        <v/>
      </c>
      <c r="BD155" s="110" t="str">
        <f t="shared" si="367"/>
        <v/>
      </c>
      <c r="BE155" s="110" t="str">
        <f t="shared" si="368"/>
        <v/>
      </c>
      <c r="BF155" s="110" t="str">
        <f t="shared" si="369"/>
        <v/>
      </c>
      <c r="BG155" s="110" t="str">
        <f t="shared" si="370"/>
        <v/>
      </c>
      <c r="BH155" s="110" t="str">
        <f t="shared" si="371"/>
        <v/>
      </c>
      <c r="BI155" s="110" t="str">
        <f t="shared" si="372"/>
        <v/>
      </c>
      <c r="BJ155" s="110" t="str">
        <f t="shared" si="373"/>
        <v/>
      </c>
      <c r="BK155" s="110" t="str">
        <f t="shared" si="374"/>
        <v/>
      </c>
      <c r="BL155" s="110" t="str">
        <f t="shared" si="375"/>
        <v/>
      </c>
      <c r="BM155" s="110" t="str">
        <f t="shared" si="376"/>
        <v/>
      </c>
      <c r="BN155" s="110" t="str">
        <f t="shared" si="377"/>
        <v/>
      </c>
      <c r="BO155" s="110" t="str">
        <f t="shared" si="378"/>
        <v/>
      </c>
      <c r="BP155" s="110" t="str">
        <f t="shared" si="379"/>
        <v/>
      </c>
      <c r="BQ155" s="110" t="str">
        <f t="shared" si="380"/>
        <v/>
      </c>
      <c r="BR155" s="110" t="str">
        <f t="shared" si="381"/>
        <v/>
      </c>
      <c r="BS155" s="110" t="str">
        <f t="shared" si="382"/>
        <v/>
      </c>
      <c r="BT155" s="110" t="str">
        <f t="shared" si="383"/>
        <v/>
      </c>
      <c r="BU155" s="110" t="str">
        <f t="shared" si="384"/>
        <v/>
      </c>
      <c r="BV155" s="110" t="str">
        <f t="shared" si="385"/>
        <v/>
      </c>
      <c r="BW155" s="110" t="str">
        <f t="shared" si="386"/>
        <v/>
      </c>
      <c r="BX155" s="110" t="str">
        <f t="shared" si="387"/>
        <v/>
      </c>
      <c r="BY155" s="110" t="str">
        <f t="shared" si="388"/>
        <v/>
      </c>
      <c r="BZ155" s="110" t="str">
        <f t="shared" si="389"/>
        <v/>
      </c>
      <c r="CA155" s="110" t="str">
        <f t="shared" si="390"/>
        <v/>
      </c>
      <c r="CB155" s="110" t="str">
        <f t="shared" si="391"/>
        <v/>
      </c>
      <c r="CC155" s="110" t="str">
        <f t="shared" si="392"/>
        <v/>
      </c>
      <c r="CD155" s="110" t="str">
        <f t="shared" si="393"/>
        <v/>
      </c>
      <c r="CE155" s="110" t="str">
        <f t="shared" si="394"/>
        <v/>
      </c>
      <c r="CF155" s="110" t="str">
        <f t="shared" si="395"/>
        <v/>
      </c>
      <c r="CG155" s="110" t="str">
        <f t="shared" si="396"/>
        <v/>
      </c>
      <c r="CH155" s="110" t="str">
        <f t="shared" si="397"/>
        <v/>
      </c>
      <c r="CI155" s="110" t="str">
        <f t="shared" si="398"/>
        <v/>
      </c>
      <c r="CJ155" s="110" t="str">
        <f t="shared" si="399"/>
        <v/>
      </c>
      <c r="CK155" s="110" t="str">
        <f t="shared" si="400"/>
        <v/>
      </c>
      <c r="CL155" s="110" t="str">
        <f t="shared" si="401"/>
        <v/>
      </c>
      <c r="CM155" s="110" t="str">
        <f t="shared" si="402"/>
        <v/>
      </c>
      <c r="CN155" s="110" t="str">
        <f t="shared" si="403"/>
        <v/>
      </c>
      <c r="CO155" s="110" t="str">
        <f t="shared" si="404"/>
        <v/>
      </c>
      <c r="CP155" s="110" t="str">
        <f t="shared" si="405"/>
        <v/>
      </c>
      <c r="CQ155" s="110" t="str">
        <f t="shared" si="406"/>
        <v/>
      </c>
      <c r="CR155" s="110" t="str">
        <f t="shared" si="407"/>
        <v/>
      </c>
      <c r="CS155" s="110" t="str">
        <f t="shared" si="408"/>
        <v/>
      </c>
      <c r="CT155" s="110" t="str">
        <f t="shared" si="409"/>
        <v/>
      </c>
      <c r="CU155" s="110" t="str">
        <f t="shared" si="410"/>
        <v/>
      </c>
      <c r="CV155" s="110" t="str">
        <f t="shared" si="411"/>
        <v/>
      </c>
      <c r="CW155" s="110" t="str">
        <f t="shared" si="412"/>
        <v/>
      </c>
      <c r="CX155" s="110" t="str">
        <f t="shared" si="413"/>
        <v/>
      </c>
      <c r="CY155" s="110" t="str">
        <f t="shared" si="414"/>
        <v/>
      </c>
      <c r="CZ155" s="110" t="str">
        <f t="shared" si="415"/>
        <v/>
      </c>
      <c r="DA155" s="110" t="str">
        <f t="shared" si="416"/>
        <v/>
      </c>
      <c r="DB155" s="110" t="str">
        <f t="shared" si="417"/>
        <v/>
      </c>
      <c r="DC155" s="110" t="str">
        <f t="shared" si="418"/>
        <v/>
      </c>
      <c r="DD155" s="110" t="str">
        <f t="shared" si="419"/>
        <v/>
      </c>
      <c r="DE155" s="110" t="str">
        <f t="shared" si="420"/>
        <v/>
      </c>
      <c r="DF155" s="110" t="str">
        <f t="shared" si="421"/>
        <v/>
      </c>
      <c r="DG155" s="110" t="str">
        <f t="shared" si="422"/>
        <v/>
      </c>
      <c r="DH155" s="110" t="str">
        <f t="shared" si="423"/>
        <v/>
      </c>
      <c r="DI155" s="110" t="str">
        <f t="shared" si="424"/>
        <v/>
      </c>
      <c r="DJ155" s="110" t="str">
        <f t="shared" si="425"/>
        <v/>
      </c>
      <c r="DK155" s="110" t="str">
        <f t="shared" si="426"/>
        <v/>
      </c>
      <c r="DL155" s="110" t="str">
        <f t="shared" si="427"/>
        <v/>
      </c>
      <c r="DM155" s="110" t="str">
        <f t="shared" si="428"/>
        <v/>
      </c>
      <c r="DN155" s="110" t="str">
        <f t="shared" si="429"/>
        <v/>
      </c>
      <c r="DO155" s="110" t="str">
        <f t="shared" si="430"/>
        <v/>
      </c>
      <c r="DP155" s="110" t="str">
        <f t="shared" si="431"/>
        <v/>
      </c>
      <c r="DQ155" s="110" t="str">
        <f t="shared" si="432"/>
        <v/>
      </c>
      <c r="DR155" s="110" t="str">
        <f t="shared" si="433"/>
        <v/>
      </c>
      <c r="DS155" s="110" t="str">
        <f t="shared" si="434"/>
        <v/>
      </c>
      <c r="DT155" s="110" t="str">
        <f t="shared" si="435"/>
        <v/>
      </c>
      <c r="DU155" s="110" t="str">
        <f t="shared" si="436"/>
        <v/>
      </c>
      <c r="DV155" s="110" t="str">
        <f t="shared" si="437"/>
        <v/>
      </c>
      <c r="DW155" s="110" t="str">
        <f t="shared" si="438"/>
        <v/>
      </c>
      <c r="DX155" s="110" t="str">
        <f t="shared" si="439"/>
        <v/>
      </c>
      <c r="DY155" s="110" t="str">
        <f t="shared" si="440"/>
        <v/>
      </c>
      <c r="DZ155" s="110" t="str">
        <f t="shared" si="441"/>
        <v/>
      </c>
      <c r="EA155" s="110" t="str">
        <f t="shared" si="442"/>
        <v/>
      </c>
      <c r="EB155" s="110" t="str">
        <f t="shared" si="443"/>
        <v/>
      </c>
      <c r="EC155" s="110" t="str">
        <f t="shared" si="444"/>
        <v/>
      </c>
      <c r="ED155" s="110" t="str">
        <f t="shared" si="445"/>
        <v/>
      </c>
      <c r="EE155" s="110" t="str">
        <f t="shared" si="446"/>
        <v/>
      </c>
      <c r="EF155" s="110" t="str">
        <f t="shared" si="447"/>
        <v/>
      </c>
      <c r="EG155" s="110" t="str">
        <f t="shared" si="448"/>
        <v/>
      </c>
      <c r="EH155" s="110" t="str">
        <f t="shared" si="449"/>
        <v/>
      </c>
      <c r="EI155" s="110" t="str">
        <f t="shared" si="450"/>
        <v/>
      </c>
      <c r="EJ155" s="110" t="str">
        <f t="shared" si="451"/>
        <v/>
      </c>
      <c r="EK155" s="110" t="str">
        <f t="shared" si="452"/>
        <v/>
      </c>
      <c r="EL155" s="110" t="str">
        <f t="shared" si="453"/>
        <v/>
      </c>
      <c r="EM155" s="110" t="str">
        <f t="shared" si="454"/>
        <v/>
      </c>
      <c r="EN155" s="110" t="str">
        <f t="shared" si="455"/>
        <v/>
      </c>
      <c r="EO155" s="110" t="str">
        <f t="shared" si="456"/>
        <v/>
      </c>
      <c r="EP155" s="110" t="str">
        <f t="shared" si="457"/>
        <v/>
      </c>
      <c r="EQ155" s="110" t="str">
        <f t="shared" si="458"/>
        <v/>
      </c>
      <c r="ER155" s="110" t="str">
        <f t="shared" si="459"/>
        <v/>
      </c>
      <c r="ES155" s="110" t="str">
        <f t="shared" si="460"/>
        <v/>
      </c>
      <c r="ET155" s="110" t="str">
        <f t="shared" si="461"/>
        <v/>
      </c>
      <c r="EU155" s="110" t="str">
        <f t="shared" si="462"/>
        <v/>
      </c>
      <c r="EV155" s="110" t="str">
        <f t="shared" si="463"/>
        <v/>
      </c>
      <c r="EW155" s="110" t="str">
        <f t="shared" si="464"/>
        <v/>
      </c>
      <c r="EX155" s="110" t="str">
        <f t="shared" si="465"/>
        <v/>
      </c>
      <c r="EY155" s="110" t="str">
        <f t="shared" si="466"/>
        <v/>
      </c>
      <c r="EZ155" s="110" t="str">
        <f t="shared" si="467"/>
        <v/>
      </c>
      <c r="FA155" s="110" t="str">
        <f t="shared" si="468"/>
        <v/>
      </c>
      <c r="FB155">
        <f>'06_Presupuesto'!J176-'02_Rendimientos'!$B$79+1</f>
        <v>1</v>
      </c>
      <c r="FC155">
        <f>'06_Presupuesto'!K176-'02_Rendimientos'!$B$79+1</f>
        <v>6</v>
      </c>
      <c r="FD155">
        <f t="shared" si="469"/>
        <v>6</v>
      </c>
    </row>
    <row r="156" spans="2:160">
      <c r="B156" t="str">
        <f>'06_Presupuesto'!K11</f>
        <v>A.1.1/c)</v>
      </c>
      <c r="C156" t="str">
        <f>'06_Presupuesto'!L11</f>
        <v>Servicios higiénicos tipo químicos</v>
      </c>
      <c r="D156" t="str">
        <f>'06_Presupuesto'!M11</f>
        <v>UNI</v>
      </c>
      <c r="E156" s="90">
        <f>'06_Presupuesto'!N11</f>
        <v>2</v>
      </c>
      <c r="F156" s="90">
        <f>'06_Presupuesto'!O11</f>
        <v>1062500</v>
      </c>
      <c r="G156" s="90">
        <f>'06_Presupuesto'!P11</f>
        <v>2125000</v>
      </c>
      <c r="H156" s="90">
        <f t="shared" si="319"/>
        <v>354166.66666666669</v>
      </c>
      <c r="I156" s="90">
        <f t="shared" si="320"/>
        <v>354166.66666666669</v>
      </c>
      <c r="J156" s="90">
        <f t="shared" si="321"/>
        <v>354166.66666666669</v>
      </c>
      <c r="K156" s="90">
        <f t="shared" si="322"/>
        <v>354166.66666666669</v>
      </c>
      <c r="L156" s="90">
        <f t="shared" si="323"/>
        <v>354166.66666666669</v>
      </c>
      <c r="M156" s="90">
        <f t="shared" si="324"/>
        <v>354166.66666666669</v>
      </c>
      <c r="N156" s="90" t="str">
        <f t="shared" si="325"/>
        <v/>
      </c>
      <c r="O156" s="90" t="str">
        <f t="shared" si="326"/>
        <v/>
      </c>
      <c r="P156" s="90" t="str">
        <f t="shared" si="327"/>
        <v/>
      </c>
      <c r="Q156" s="90" t="str">
        <f t="shared" si="328"/>
        <v/>
      </c>
      <c r="R156" s="90" t="str">
        <f t="shared" si="329"/>
        <v/>
      </c>
      <c r="S156" s="90" t="str">
        <f t="shared" si="330"/>
        <v/>
      </c>
      <c r="T156" s="90" t="str">
        <f t="shared" si="331"/>
        <v/>
      </c>
      <c r="U156" s="90" t="str">
        <f t="shared" si="332"/>
        <v/>
      </c>
      <c r="V156" s="90" t="str">
        <f t="shared" si="333"/>
        <v/>
      </c>
      <c r="W156" s="90" t="str">
        <f t="shared" si="334"/>
        <v/>
      </c>
      <c r="X156" s="90" t="str">
        <f t="shared" si="335"/>
        <v/>
      </c>
      <c r="Y156" s="90" t="str">
        <f t="shared" si="336"/>
        <v/>
      </c>
      <c r="Z156" s="90" t="str">
        <f t="shared" si="337"/>
        <v/>
      </c>
      <c r="AA156" s="90" t="str">
        <f t="shared" si="338"/>
        <v/>
      </c>
      <c r="AB156" s="90" t="str">
        <f t="shared" si="339"/>
        <v/>
      </c>
      <c r="AC156" s="90" t="str">
        <f t="shared" si="340"/>
        <v/>
      </c>
      <c r="AD156" s="90" t="str">
        <f t="shared" si="341"/>
        <v/>
      </c>
      <c r="AE156" s="90" t="str">
        <f t="shared" si="342"/>
        <v/>
      </c>
      <c r="AF156" s="90" t="str">
        <f t="shared" si="343"/>
        <v/>
      </c>
      <c r="AG156" s="90" t="str">
        <f t="shared" si="344"/>
        <v/>
      </c>
      <c r="AH156" s="90" t="str">
        <f t="shared" si="345"/>
        <v/>
      </c>
      <c r="AI156" s="90" t="str">
        <f t="shared" si="346"/>
        <v/>
      </c>
      <c r="AJ156" s="90" t="str">
        <f t="shared" si="347"/>
        <v/>
      </c>
      <c r="AK156" s="90" t="str">
        <f t="shared" si="348"/>
        <v/>
      </c>
      <c r="AL156" s="90" t="str">
        <f t="shared" si="349"/>
        <v/>
      </c>
      <c r="AM156" s="90" t="str">
        <f t="shared" si="350"/>
        <v/>
      </c>
      <c r="AN156" s="90" t="str">
        <f t="shared" si="351"/>
        <v/>
      </c>
      <c r="AO156" s="90" t="str">
        <f t="shared" si="352"/>
        <v/>
      </c>
      <c r="AP156" s="90" t="str">
        <f t="shared" si="353"/>
        <v/>
      </c>
      <c r="AQ156" s="90" t="str">
        <f t="shared" si="354"/>
        <v/>
      </c>
      <c r="AR156" s="90" t="str">
        <f t="shared" si="355"/>
        <v/>
      </c>
      <c r="AS156" s="90" t="str">
        <f t="shared" si="356"/>
        <v/>
      </c>
      <c r="AT156" s="90" t="str">
        <f t="shared" si="357"/>
        <v/>
      </c>
      <c r="AU156" s="90" t="str">
        <f t="shared" si="358"/>
        <v/>
      </c>
      <c r="AV156" s="90" t="str">
        <f t="shared" si="359"/>
        <v/>
      </c>
      <c r="AW156" s="90" t="str">
        <f t="shared" si="360"/>
        <v/>
      </c>
      <c r="AX156" s="90" t="str">
        <f t="shared" si="361"/>
        <v/>
      </c>
      <c r="AY156" s="90" t="str">
        <f t="shared" si="362"/>
        <v/>
      </c>
      <c r="AZ156" s="90" t="str">
        <f t="shared" si="363"/>
        <v/>
      </c>
      <c r="BA156" s="90" t="str">
        <f t="shared" si="364"/>
        <v/>
      </c>
      <c r="BB156" s="90" t="str">
        <f t="shared" si="365"/>
        <v/>
      </c>
      <c r="BC156" s="90" t="str">
        <f t="shared" si="366"/>
        <v/>
      </c>
      <c r="BD156" s="90" t="str">
        <f t="shared" si="367"/>
        <v/>
      </c>
      <c r="BE156" s="90" t="str">
        <f t="shared" si="368"/>
        <v/>
      </c>
      <c r="BF156" s="90" t="str">
        <f t="shared" si="369"/>
        <v/>
      </c>
      <c r="BG156" s="90" t="str">
        <f t="shared" si="370"/>
        <v/>
      </c>
      <c r="BH156" s="90" t="str">
        <f t="shared" si="371"/>
        <v/>
      </c>
      <c r="BI156" s="90" t="str">
        <f t="shared" si="372"/>
        <v/>
      </c>
      <c r="BJ156" s="90" t="str">
        <f t="shared" si="373"/>
        <v/>
      </c>
      <c r="BK156" s="90" t="str">
        <f t="shared" si="374"/>
        <v/>
      </c>
      <c r="BL156" s="90" t="str">
        <f t="shared" si="375"/>
        <v/>
      </c>
      <c r="BM156" s="90" t="str">
        <f t="shared" si="376"/>
        <v/>
      </c>
      <c r="BN156" s="90" t="str">
        <f t="shared" si="377"/>
        <v/>
      </c>
      <c r="BO156" s="90" t="str">
        <f t="shared" si="378"/>
        <v/>
      </c>
      <c r="BP156" s="90" t="str">
        <f t="shared" si="379"/>
        <v/>
      </c>
      <c r="BQ156" s="90" t="str">
        <f t="shared" si="380"/>
        <v/>
      </c>
      <c r="BR156" s="90" t="str">
        <f t="shared" si="381"/>
        <v/>
      </c>
      <c r="BS156" s="90" t="str">
        <f t="shared" si="382"/>
        <v/>
      </c>
      <c r="BT156" s="90" t="str">
        <f t="shared" si="383"/>
        <v/>
      </c>
      <c r="BU156" s="90" t="str">
        <f t="shared" si="384"/>
        <v/>
      </c>
      <c r="BV156" s="90" t="str">
        <f t="shared" si="385"/>
        <v/>
      </c>
      <c r="BW156" s="90" t="str">
        <f t="shared" si="386"/>
        <v/>
      </c>
      <c r="BX156" s="90" t="str">
        <f t="shared" si="387"/>
        <v/>
      </c>
      <c r="BY156" s="90" t="str">
        <f t="shared" si="388"/>
        <v/>
      </c>
      <c r="BZ156" s="90" t="str">
        <f t="shared" si="389"/>
        <v/>
      </c>
      <c r="CA156" s="90" t="str">
        <f t="shared" si="390"/>
        <v/>
      </c>
      <c r="CB156" s="90" t="str">
        <f t="shared" si="391"/>
        <v/>
      </c>
      <c r="CC156" s="90" t="str">
        <f t="shared" si="392"/>
        <v/>
      </c>
      <c r="CD156" s="90" t="str">
        <f t="shared" si="393"/>
        <v/>
      </c>
      <c r="CE156" s="90" t="str">
        <f t="shared" si="394"/>
        <v/>
      </c>
      <c r="CF156" s="90" t="str">
        <f t="shared" si="395"/>
        <v/>
      </c>
      <c r="CG156" s="90" t="str">
        <f t="shared" si="396"/>
        <v/>
      </c>
      <c r="CH156" s="90" t="str">
        <f t="shared" si="397"/>
        <v/>
      </c>
      <c r="CI156" s="90" t="str">
        <f t="shared" si="398"/>
        <v/>
      </c>
      <c r="CJ156" s="90" t="str">
        <f t="shared" si="399"/>
        <v/>
      </c>
      <c r="CK156" s="90" t="str">
        <f t="shared" si="400"/>
        <v/>
      </c>
      <c r="CL156" s="90" t="str">
        <f t="shared" si="401"/>
        <v/>
      </c>
      <c r="CM156" s="90" t="str">
        <f t="shared" si="402"/>
        <v/>
      </c>
      <c r="CN156" s="90" t="str">
        <f t="shared" si="403"/>
        <v/>
      </c>
      <c r="CO156" s="90" t="str">
        <f t="shared" si="404"/>
        <v/>
      </c>
      <c r="CP156" s="90" t="str">
        <f t="shared" si="405"/>
        <v/>
      </c>
      <c r="CQ156" s="90" t="str">
        <f t="shared" si="406"/>
        <v/>
      </c>
      <c r="CR156" s="90" t="str">
        <f t="shared" si="407"/>
        <v/>
      </c>
      <c r="CS156" s="90" t="str">
        <f t="shared" si="408"/>
        <v/>
      </c>
      <c r="CT156" s="90" t="str">
        <f t="shared" si="409"/>
        <v/>
      </c>
      <c r="CU156" s="90" t="str">
        <f t="shared" si="410"/>
        <v/>
      </c>
      <c r="CV156" s="90" t="str">
        <f t="shared" si="411"/>
        <v/>
      </c>
      <c r="CW156" s="90" t="str">
        <f t="shared" si="412"/>
        <v/>
      </c>
      <c r="CX156" s="90" t="str">
        <f t="shared" si="413"/>
        <v/>
      </c>
      <c r="CY156" s="90" t="str">
        <f t="shared" si="414"/>
        <v/>
      </c>
      <c r="CZ156" s="90" t="str">
        <f t="shared" si="415"/>
        <v/>
      </c>
      <c r="DA156" s="90" t="str">
        <f t="shared" si="416"/>
        <v/>
      </c>
      <c r="DB156" s="90" t="str">
        <f t="shared" si="417"/>
        <v/>
      </c>
      <c r="DC156" s="90" t="str">
        <f t="shared" si="418"/>
        <v/>
      </c>
      <c r="DD156" s="90" t="str">
        <f t="shared" si="419"/>
        <v/>
      </c>
      <c r="DE156" s="90" t="str">
        <f t="shared" si="420"/>
        <v/>
      </c>
      <c r="DF156" s="90" t="str">
        <f t="shared" si="421"/>
        <v/>
      </c>
      <c r="DG156" s="90" t="str">
        <f t="shared" si="422"/>
        <v/>
      </c>
      <c r="DH156" s="90" t="str">
        <f t="shared" si="423"/>
        <v/>
      </c>
      <c r="DI156" s="90" t="str">
        <f t="shared" si="424"/>
        <v/>
      </c>
      <c r="DJ156" s="90" t="str">
        <f t="shared" si="425"/>
        <v/>
      </c>
      <c r="DK156" s="90" t="str">
        <f t="shared" si="426"/>
        <v/>
      </c>
      <c r="DL156" s="90" t="str">
        <f t="shared" si="427"/>
        <v/>
      </c>
      <c r="DM156" s="90" t="str">
        <f t="shared" si="428"/>
        <v/>
      </c>
      <c r="DN156" s="90" t="str">
        <f t="shared" si="429"/>
        <v/>
      </c>
      <c r="DO156" s="90" t="str">
        <f t="shared" si="430"/>
        <v/>
      </c>
      <c r="DP156" s="90" t="str">
        <f t="shared" si="431"/>
        <v/>
      </c>
      <c r="DQ156" s="90" t="str">
        <f t="shared" si="432"/>
        <v/>
      </c>
      <c r="DR156" s="90" t="str">
        <f t="shared" si="433"/>
        <v/>
      </c>
      <c r="DS156" s="90" t="str">
        <f t="shared" si="434"/>
        <v/>
      </c>
      <c r="DT156" s="90" t="str">
        <f t="shared" si="435"/>
        <v/>
      </c>
      <c r="DU156" s="90" t="str">
        <f t="shared" si="436"/>
        <v/>
      </c>
      <c r="DV156" s="90" t="str">
        <f t="shared" si="437"/>
        <v/>
      </c>
      <c r="DW156" s="90" t="str">
        <f t="shared" si="438"/>
        <v/>
      </c>
      <c r="DX156" s="90" t="str">
        <f t="shared" si="439"/>
        <v/>
      </c>
      <c r="DY156" s="90" t="str">
        <f t="shared" si="440"/>
        <v/>
      </c>
      <c r="DZ156" s="90" t="str">
        <f t="shared" si="441"/>
        <v/>
      </c>
      <c r="EA156" s="90" t="str">
        <f t="shared" si="442"/>
        <v/>
      </c>
      <c r="EB156" s="90" t="str">
        <f t="shared" si="443"/>
        <v/>
      </c>
      <c r="EC156" s="90" t="str">
        <f t="shared" si="444"/>
        <v/>
      </c>
      <c r="ED156" s="90" t="str">
        <f t="shared" si="445"/>
        <v/>
      </c>
      <c r="EE156" s="90" t="str">
        <f t="shared" si="446"/>
        <v/>
      </c>
      <c r="EF156" s="90" t="str">
        <f t="shared" si="447"/>
        <v/>
      </c>
      <c r="EG156" s="90" t="str">
        <f t="shared" si="448"/>
        <v/>
      </c>
      <c r="EH156" s="90" t="str">
        <f t="shared" si="449"/>
        <v/>
      </c>
      <c r="EI156" s="90" t="str">
        <f t="shared" si="450"/>
        <v/>
      </c>
      <c r="EJ156" s="90" t="str">
        <f t="shared" si="451"/>
        <v/>
      </c>
      <c r="EK156" s="90" t="str">
        <f t="shared" si="452"/>
        <v/>
      </c>
      <c r="EL156" s="90" t="str">
        <f t="shared" si="453"/>
        <v/>
      </c>
      <c r="EM156" s="90" t="str">
        <f t="shared" si="454"/>
        <v/>
      </c>
      <c r="EN156" s="90" t="str">
        <f t="shared" si="455"/>
        <v/>
      </c>
      <c r="EO156" s="90" t="str">
        <f t="shared" si="456"/>
        <v/>
      </c>
      <c r="EP156" s="90" t="str">
        <f t="shared" si="457"/>
        <v/>
      </c>
      <c r="EQ156" s="90" t="str">
        <f t="shared" si="458"/>
        <v/>
      </c>
      <c r="ER156" s="90" t="str">
        <f t="shared" si="459"/>
        <v/>
      </c>
      <c r="ES156" s="90" t="str">
        <f t="shared" si="460"/>
        <v/>
      </c>
      <c r="ET156" s="90" t="str">
        <f t="shared" si="461"/>
        <v/>
      </c>
      <c r="EU156" s="90" t="str">
        <f t="shared" si="462"/>
        <v/>
      </c>
      <c r="EV156" s="90" t="str">
        <f t="shared" si="463"/>
        <v/>
      </c>
      <c r="EW156" s="90" t="str">
        <f t="shared" si="464"/>
        <v/>
      </c>
      <c r="EX156" s="90" t="str">
        <f t="shared" si="465"/>
        <v/>
      </c>
      <c r="EY156" s="90" t="str">
        <f t="shared" si="466"/>
        <v/>
      </c>
      <c r="EZ156" s="90" t="str">
        <f t="shared" si="467"/>
        <v/>
      </c>
      <c r="FA156" s="90" t="str">
        <f t="shared" si="468"/>
        <v/>
      </c>
      <c r="FB156">
        <f>'06_Presupuesto'!J177-'02_Rendimientos'!$B$79+1</f>
        <v>1</v>
      </c>
      <c r="FC156">
        <f>'06_Presupuesto'!K177-'02_Rendimientos'!$B$79+1</f>
        <v>6</v>
      </c>
      <c r="FD156">
        <f t="shared" si="469"/>
        <v>6</v>
      </c>
    </row>
    <row r="157" spans="2:160">
      <c r="B157" s="109" t="str">
        <f>'06_Presupuesto'!K12</f>
        <v>A.1.1/d)</v>
      </c>
      <c r="C157" s="109" t="str">
        <f>'06_Presupuesto'!L12</f>
        <v>Comedor</v>
      </c>
      <c r="D157" s="109" t="str">
        <f>'06_Presupuesto'!M12</f>
        <v>M2</v>
      </c>
      <c r="E157" s="110">
        <f>'06_Presupuesto'!N12</f>
        <v>10</v>
      </c>
      <c r="F157" s="110">
        <f>'06_Presupuesto'!O12</f>
        <v>106250</v>
      </c>
      <c r="G157" s="110">
        <f>'06_Presupuesto'!P12</f>
        <v>1062500</v>
      </c>
      <c r="H157" s="110">
        <f t="shared" si="319"/>
        <v>177083.33333333334</v>
      </c>
      <c r="I157" s="110">
        <f t="shared" si="320"/>
        <v>177083.33333333334</v>
      </c>
      <c r="J157" s="110">
        <f t="shared" si="321"/>
        <v>177083.33333333334</v>
      </c>
      <c r="K157" s="110">
        <f t="shared" si="322"/>
        <v>177083.33333333334</v>
      </c>
      <c r="L157" s="110">
        <f t="shared" si="323"/>
        <v>177083.33333333334</v>
      </c>
      <c r="M157" s="110">
        <f t="shared" si="324"/>
        <v>177083.33333333334</v>
      </c>
      <c r="N157" s="110" t="str">
        <f t="shared" si="325"/>
        <v/>
      </c>
      <c r="O157" s="110" t="str">
        <f t="shared" si="326"/>
        <v/>
      </c>
      <c r="P157" s="110" t="str">
        <f t="shared" si="327"/>
        <v/>
      </c>
      <c r="Q157" s="110" t="str">
        <f t="shared" si="328"/>
        <v/>
      </c>
      <c r="R157" s="110" t="str">
        <f t="shared" si="329"/>
        <v/>
      </c>
      <c r="S157" s="110" t="str">
        <f t="shared" si="330"/>
        <v/>
      </c>
      <c r="T157" s="110" t="str">
        <f t="shared" si="331"/>
        <v/>
      </c>
      <c r="U157" s="110" t="str">
        <f t="shared" si="332"/>
        <v/>
      </c>
      <c r="V157" s="110" t="str">
        <f t="shared" si="333"/>
        <v/>
      </c>
      <c r="W157" s="110" t="str">
        <f t="shared" si="334"/>
        <v/>
      </c>
      <c r="X157" s="110" t="str">
        <f t="shared" si="335"/>
        <v/>
      </c>
      <c r="Y157" s="110" t="str">
        <f t="shared" si="336"/>
        <v/>
      </c>
      <c r="Z157" s="110" t="str">
        <f t="shared" si="337"/>
        <v/>
      </c>
      <c r="AA157" s="110" t="str">
        <f t="shared" si="338"/>
        <v/>
      </c>
      <c r="AB157" s="110" t="str">
        <f t="shared" si="339"/>
        <v/>
      </c>
      <c r="AC157" s="110" t="str">
        <f t="shared" si="340"/>
        <v/>
      </c>
      <c r="AD157" s="110" t="str">
        <f t="shared" si="341"/>
        <v/>
      </c>
      <c r="AE157" s="110" t="str">
        <f t="shared" si="342"/>
        <v/>
      </c>
      <c r="AF157" s="110" t="str">
        <f t="shared" si="343"/>
        <v/>
      </c>
      <c r="AG157" s="110" t="str">
        <f t="shared" si="344"/>
        <v/>
      </c>
      <c r="AH157" s="110" t="str">
        <f t="shared" si="345"/>
        <v/>
      </c>
      <c r="AI157" s="110" t="str">
        <f t="shared" si="346"/>
        <v/>
      </c>
      <c r="AJ157" s="110" t="str">
        <f t="shared" si="347"/>
        <v/>
      </c>
      <c r="AK157" s="110" t="str">
        <f t="shared" si="348"/>
        <v/>
      </c>
      <c r="AL157" s="110" t="str">
        <f t="shared" si="349"/>
        <v/>
      </c>
      <c r="AM157" s="110" t="str">
        <f t="shared" si="350"/>
        <v/>
      </c>
      <c r="AN157" s="110" t="str">
        <f t="shared" si="351"/>
        <v/>
      </c>
      <c r="AO157" s="110" t="str">
        <f t="shared" si="352"/>
        <v/>
      </c>
      <c r="AP157" s="110" t="str">
        <f t="shared" si="353"/>
        <v/>
      </c>
      <c r="AQ157" s="110" t="str">
        <f t="shared" si="354"/>
        <v/>
      </c>
      <c r="AR157" s="110" t="str">
        <f t="shared" si="355"/>
        <v/>
      </c>
      <c r="AS157" s="110" t="str">
        <f t="shared" si="356"/>
        <v/>
      </c>
      <c r="AT157" s="110" t="str">
        <f t="shared" si="357"/>
        <v/>
      </c>
      <c r="AU157" s="110" t="str">
        <f t="shared" si="358"/>
        <v/>
      </c>
      <c r="AV157" s="110" t="str">
        <f t="shared" si="359"/>
        <v/>
      </c>
      <c r="AW157" s="110" t="str">
        <f t="shared" si="360"/>
        <v/>
      </c>
      <c r="AX157" s="110" t="str">
        <f t="shared" si="361"/>
        <v/>
      </c>
      <c r="AY157" s="110" t="str">
        <f t="shared" si="362"/>
        <v/>
      </c>
      <c r="AZ157" s="110" t="str">
        <f t="shared" si="363"/>
        <v/>
      </c>
      <c r="BA157" s="110" t="str">
        <f t="shared" si="364"/>
        <v/>
      </c>
      <c r="BB157" s="110" t="str">
        <f t="shared" si="365"/>
        <v/>
      </c>
      <c r="BC157" s="110" t="str">
        <f t="shared" si="366"/>
        <v/>
      </c>
      <c r="BD157" s="110" t="str">
        <f t="shared" si="367"/>
        <v/>
      </c>
      <c r="BE157" s="110" t="str">
        <f t="shared" si="368"/>
        <v/>
      </c>
      <c r="BF157" s="110" t="str">
        <f t="shared" si="369"/>
        <v/>
      </c>
      <c r="BG157" s="110" t="str">
        <f t="shared" si="370"/>
        <v/>
      </c>
      <c r="BH157" s="110" t="str">
        <f t="shared" si="371"/>
        <v/>
      </c>
      <c r="BI157" s="110" t="str">
        <f t="shared" si="372"/>
        <v/>
      </c>
      <c r="BJ157" s="110" t="str">
        <f t="shared" si="373"/>
        <v/>
      </c>
      <c r="BK157" s="110" t="str">
        <f t="shared" si="374"/>
        <v/>
      </c>
      <c r="BL157" s="110" t="str">
        <f t="shared" si="375"/>
        <v/>
      </c>
      <c r="BM157" s="110" t="str">
        <f t="shared" si="376"/>
        <v/>
      </c>
      <c r="BN157" s="110" t="str">
        <f t="shared" si="377"/>
        <v/>
      </c>
      <c r="BO157" s="110" t="str">
        <f t="shared" si="378"/>
        <v/>
      </c>
      <c r="BP157" s="110" t="str">
        <f t="shared" si="379"/>
        <v/>
      </c>
      <c r="BQ157" s="110" t="str">
        <f t="shared" si="380"/>
        <v/>
      </c>
      <c r="BR157" s="110" t="str">
        <f t="shared" si="381"/>
        <v/>
      </c>
      <c r="BS157" s="110" t="str">
        <f t="shared" si="382"/>
        <v/>
      </c>
      <c r="BT157" s="110" t="str">
        <f t="shared" si="383"/>
        <v/>
      </c>
      <c r="BU157" s="110" t="str">
        <f t="shared" si="384"/>
        <v/>
      </c>
      <c r="BV157" s="110" t="str">
        <f t="shared" si="385"/>
        <v/>
      </c>
      <c r="BW157" s="110" t="str">
        <f t="shared" si="386"/>
        <v/>
      </c>
      <c r="BX157" s="110" t="str">
        <f t="shared" si="387"/>
        <v/>
      </c>
      <c r="BY157" s="110" t="str">
        <f t="shared" si="388"/>
        <v/>
      </c>
      <c r="BZ157" s="110" t="str">
        <f t="shared" si="389"/>
        <v/>
      </c>
      <c r="CA157" s="110" t="str">
        <f t="shared" si="390"/>
        <v/>
      </c>
      <c r="CB157" s="110" t="str">
        <f t="shared" si="391"/>
        <v/>
      </c>
      <c r="CC157" s="110" t="str">
        <f t="shared" si="392"/>
        <v/>
      </c>
      <c r="CD157" s="110" t="str">
        <f t="shared" si="393"/>
        <v/>
      </c>
      <c r="CE157" s="110" t="str">
        <f t="shared" si="394"/>
        <v/>
      </c>
      <c r="CF157" s="110" t="str">
        <f t="shared" si="395"/>
        <v/>
      </c>
      <c r="CG157" s="110" t="str">
        <f t="shared" si="396"/>
        <v/>
      </c>
      <c r="CH157" s="110" t="str">
        <f t="shared" si="397"/>
        <v/>
      </c>
      <c r="CI157" s="110" t="str">
        <f t="shared" si="398"/>
        <v/>
      </c>
      <c r="CJ157" s="110" t="str">
        <f t="shared" si="399"/>
        <v/>
      </c>
      <c r="CK157" s="110" t="str">
        <f t="shared" si="400"/>
        <v/>
      </c>
      <c r="CL157" s="110" t="str">
        <f t="shared" si="401"/>
        <v/>
      </c>
      <c r="CM157" s="110" t="str">
        <f t="shared" si="402"/>
        <v/>
      </c>
      <c r="CN157" s="110" t="str">
        <f t="shared" si="403"/>
        <v/>
      </c>
      <c r="CO157" s="110" t="str">
        <f t="shared" si="404"/>
        <v/>
      </c>
      <c r="CP157" s="110" t="str">
        <f t="shared" si="405"/>
        <v/>
      </c>
      <c r="CQ157" s="110" t="str">
        <f t="shared" si="406"/>
        <v/>
      </c>
      <c r="CR157" s="110" t="str">
        <f t="shared" si="407"/>
        <v/>
      </c>
      <c r="CS157" s="110" t="str">
        <f t="shared" si="408"/>
        <v/>
      </c>
      <c r="CT157" s="110" t="str">
        <f t="shared" si="409"/>
        <v/>
      </c>
      <c r="CU157" s="110" t="str">
        <f t="shared" si="410"/>
        <v/>
      </c>
      <c r="CV157" s="110" t="str">
        <f t="shared" si="411"/>
        <v/>
      </c>
      <c r="CW157" s="110" t="str">
        <f t="shared" si="412"/>
        <v/>
      </c>
      <c r="CX157" s="110" t="str">
        <f t="shared" si="413"/>
        <v/>
      </c>
      <c r="CY157" s="110" t="str">
        <f t="shared" si="414"/>
        <v/>
      </c>
      <c r="CZ157" s="110" t="str">
        <f t="shared" si="415"/>
        <v/>
      </c>
      <c r="DA157" s="110" t="str">
        <f t="shared" si="416"/>
        <v/>
      </c>
      <c r="DB157" s="110" t="str">
        <f t="shared" si="417"/>
        <v/>
      </c>
      <c r="DC157" s="110" t="str">
        <f t="shared" si="418"/>
        <v/>
      </c>
      <c r="DD157" s="110" t="str">
        <f t="shared" si="419"/>
        <v/>
      </c>
      <c r="DE157" s="110" t="str">
        <f t="shared" si="420"/>
        <v/>
      </c>
      <c r="DF157" s="110" t="str">
        <f t="shared" si="421"/>
        <v/>
      </c>
      <c r="DG157" s="110" t="str">
        <f t="shared" si="422"/>
        <v/>
      </c>
      <c r="DH157" s="110" t="str">
        <f t="shared" si="423"/>
        <v/>
      </c>
      <c r="DI157" s="110" t="str">
        <f t="shared" si="424"/>
        <v/>
      </c>
      <c r="DJ157" s="110" t="str">
        <f t="shared" si="425"/>
        <v/>
      </c>
      <c r="DK157" s="110" t="str">
        <f t="shared" si="426"/>
        <v/>
      </c>
      <c r="DL157" s="110" t="str">
        <f t="shared" si="427"/>
        <v/>
      </c>
      <c r="DM157" s="110" t="str">
        <f t="shared" si="428"/>
        <v/>
      </c>
      <c r="DN157" s="110" t="str">
        <f t="shared" si="429"/>
        <v/>
      </c>
      <c r="DO157" s="110" t="str">
        <f t="shared" si="430"/>
        <v/>
      </c>
      <c r="DP157" s="110" t="str">
        <f t="shared" si="431"/>
        <v/>
      </c>
      <c r="DQ157" s="110" t="str">
        <f t="shared" si="432"/>
        <v/>
      </c>
      <c r="DR157" s="110" t="str">
        <f t="shared" si="433"/>
        <v/>
      </c>
      <c r="DS157" s="110" t="str">
        <f t="shared" si="434"/>
        <v/>
      </c>
      <c r="DT157" s="110" t="str">
        <f t="shared" si="435"/>
        <v/>
      </c>
      <c r="DU157" s="110" t="str">
        <f t="shared" si="436"/>
        <v/>
      </c>
      <c r="DV157" s="110" t="str">
        <f t="shared" si="437"/>
        <v/>
      </c>
      <c r="DW157" s="110" t="str">
        <f t="shared" si="438"/>
        <v/>
      </c>
      <c r="DX157" s="110" t="str">
        <f t="shared" si="439"/>
        <v/>
      </c>
      <c r="DY157" s="110" t="str">
        <f t="shared" si="440"/>
        <v/>
      </c>
      <c r="DZ157" s="110" t="str">
        <f t="shared" si="441"/>
        <v/>
      </c>
      <c r="EA157" s="110" t="str">
        <f t="shared" si="442"/>
        <v/>
      </c>
      <c r="EB157" s="110" t="str">
        <f t="shared" si="443"/>
        <v/>
      </c>
      <c r="EC157" s="110" t="str">
        <f t="shared" si="444"/>
        <v/>
      </c>
      <c r="ED157" s="110" t="str">
        <f t="shared" si="445"/>
        <v/>
      </c>
      <c r="EE157" s="110" t="str">
        <f t="shared" si="446"/>
        <v/>
      </c>
      <c r="EF157" s="110" t="str">
        <f t="shared" si="447"/>
        <v/>
      </c>
      <c r="EG157" s="110" t="str">
        <f t="shared" si="448"/>
        <v/>
      </c>
      <c r="EH157" s="110" t="str">
        <f t="shared" si="449"/>
        <v/>
      </c>
      <c r="EI157" s="110" t="str">
        <f t="shared" si="450"/>
        <v/>
      </c>
      <c r="EJ157" s="110" t="str">
        <f t="shared" si="451"/>
        <v/>
      </c>
      <c r="EK157" s="110" t="str">
        <f t="shared" si="452"/>
        <v/>
      </c>
      <c r="EL157" s="110" t="str">
        <f t="shared" si="453"/>
        <v/>
      </c>
      <c r="EM157" s="110" t="str">
        <f t="shared" si="454"/>
        <v/>
      </c>
      <c r="EN157" s="110" t="str">
        <f t="shared" si="455"/>
        <v/>
      </c>
      <c r="EO157" s="110" t="str">
        <f t="shared" si="456"/>
        <v/>
      </c>
      <c r="EP157" s="110" t="str">
        <f t="shared" si="457"/>
        <v/>
      </c>
      <c r="EQ157" s="110" t="str">
        <f t="shared" si="458"/>
        <v/>
      </c>
      <c r="ER157" s="110" t="str">
        <f t="shared" si="459"/>
        <v/>
      </c>
      <c r="ES157" s="110" t="str">
        <f t="shared" si="460"/>
        <v/>
      </c>
      <c r="ET157" s="110" t="str">
        <f t="shared" si="461"/>
        <v/>
      </c>
      <c r="EU157" s="110" t="str">
        <f t="shared" si="462"/>
        <v/>
      </c>
      <c r="EV157" s="110" t="str">
        <f t="shared" si="463"/>
        <v/>
      </c>
      <c r="EW157" s="110" t="str">
        <f t="shared" si="464"/>
        <v/>
      </c>
      <c r="EX157" s="110" t="str">
        <f t="shared" si="465"/>
        <v/>
      </c>
      <c r="EY157" s="110" t="str">
        <f t="shared" si="466"/>
        <v/>
      </c>
      <c r="EZ157" s="110" t="str">
        <f t="shared" si="467"/>
        <v/>
      </c>
      <c r="FA157" s="110" t="str">
        <f t="shared" si="468"/>
        <v/>
      </c>
      <c r="FB157">
        <f>'06_Presupuesto'!J178-'02_Rendimientos'!$B$79+1</f>
        <v>1</v>
      </c>
      <c r="FC157">
        <f>'06_Presupuesto'!K178-'02_Rendimientos'!$B$79+1</f>
        <v>6</v>
      </c>
      <c r="FD157">
        <f t="shared" si="469"/>
        <v>6</v>
      </c>
    </row>
    <row r="158" spans="2:160">
      <c r="B158" t="str">
        <f>'06_Presupuesto'!K13</f>
        <v>A.1.2</v>
      </c>
      <c r="C158" t="str">
        <f>'06_Presupuesto'!L13</f>
        <v>CIERRE PROVISORIO</v>
      </c>
      <c r="D158" t="str">
        <f>'06_Presupuesto'!M13</f>
        <v>ML</v>
      </c>
      <c r="E158" s="90">
        <f>'06_Presupuesto'!N13</f>
        <v>84</v>
      </c>
      <c r="F158" s="90">
        <f>'06_Presupuesto'!O13</f>
        <v>18125</v>
      </c>
      <c r="G158" s="90">
        <f>'06_Presupuesto'!P13</f>
        <v>1522500</v>
      </c>
      <c r="H158" s="90">
        <f t="shared" si="319"/>
        <v>253750</v>
      </c>
      <c r="I158" s="90">
        <f t="shared" si="320"/>
        <v>253750</v>
      </c>
      <c r="J158" s="90">
        <f t="shared" si="321"/>
        <v>253750</v>
      </c>
      <c r="K158" s="90">
        <f t="shared" si="322"/>
        <v>253750</v>
      </c>
      <c r="L158" s="90">
        <f t="shared" si="323"/>
        <v>253750</v>
      </c>
      <c r="M158" s="90">
        <f t="shared" si="324"/>
        <v>253750</v>
      </c>
      <c r="N158" s="90" t="str">
        <f t="shared" si="325"/>
        <v/>
      </c>
      <c r="O158" s="90" t="str">
        <f t="shared" si="326"/>
        <v/>
      </c>
      <c r="P158" s="90" t="str">
        <f t="shared" si="327"/>
        <v/>
      </c>
      <c r="Q158" s="90" t="str">
        <f t="shared" si="328"/>
        <v/>
      </c>
      <c r="R158" s="90" t="str">
        <f t="shared" si="329"/>
        <v/>
      </c>
      <c r="S158" s="90" t="str">
        <f t="shared" si="330"/>
        <v/>
      </c>
      <c r="T158" s="90" t="str">
        <f t="shared" si="331"/>
        <v/>
      </c>
      <c r="U158" s="90" t="str">
        <f t="shared" si="332"/>
        <v/>
      </c>
      <c r="V158" s="90" t="str">
        <f t="shared" si="333"/>
        <v/>
      </c>
      <c r="W158" s="90" t="str">
        <f t="shared" si="334"/>
        <v/>
      </c>
      <c r="X158" s="90" t="str">
        <f t="shared" si="335"/>
        <v/>
      </c>
      <c r="Y158" s="90" t="str">
        <f t="shared" si="336"/>
        <v/>
      </c>
      <c r="Z158" s="90" t="str">
        <f t="shared" si="337"/>
        <v/>
      </c>
      <c r="AA158" s="90" t="str">
        <f t="shared" si="338"/>
        <v/>
      </c>
      <c r="AB158" s="90" t="str">
        <f t="shared" si="339"/>
        <v/>
      </c>
      <c r="AC158" s="90" t="str">
        <f t="shared" si="340"/>
        <v/>
      </c>
      <c r="AD158" s="90" t="str">
        <f t="shared" si="341"/>
        <v/>
      </c>
      <c r="AE158" s="90" t="str">
        <f t="shared" si="342"/>
        <v/>
      </c>
      <c r="AF158" s="90" t="str">
        <f t="shared" si="343"/>
        <v/>
      </c>
      <c r="AG158" s="90" t="str">
        <f t="shared" si="344"/>
        <v/>
      </c>
      <c r="AH158" s="90" t="str">
        <f t="shared" si="345"/>
        <v/>
      </c>
      <c r="AI158" s="90" t="str">
        <f t="shared" si="346"/>
        <v/>
      </c>
      <c r="AJ158" s="90" t="str">
        <f t="shared" si="347"/>
        <v/>
      </c>
      <c r="AK158" s="90" t="str">
        <f t="shared" si="348"/>
        <v/>
      </c>
      <c r="AL158" s="90" t="str">
        <f t="shared" si="349"/>
        <v/>
      </c>
      <c r="AM158" s="90" t="str">
        <f t="shared" si="350"/>
        <v/>
      </c>
      <c r="AN158" s="90" t="str">
        <f t="shared" si="351"/>
        <v/>
      </c>
      <c r="AO158" s="90" t="str">
        <f t="shared" si="352"/>
        <v/>
      </c>
      <c r="AP158" s="90" t="str">
        <f t="shared" si="353"/>
        <v/>
      </c>
      <c r="AQ158" s="90" t="str">
        <f t="shared" si="354"/>
        <v/>
      </c>
      <c r="AR158" s="90" t="str">
        <f t="shared" si="355"/>
        <v/>
      </c>
      <c r="AS158" s="90" t="str">
        <f t="shared" si="356"/>
        <v/>
      </c>
      <c r="AT158" s="90" t="str">
        <f t="shared" si="357"/>
        <v/>
      </c>
      <c r="AU158" s="90" t="str">
        <f t="shared" si="358"/>
        <v/>
      </c>
      <c r="AV158" s="90" t="str">
        <f t="shared" si="359"/>
        <v/>
      </c>
      <c r="AW158" s="90" t="str">
        <f t="shared" si="360"/>
        <v/>
      </c>
      <c r="AX158" s="90" t="str">
        <f t="shared" si="361"/>
        <v/>
      </c>
      <c r="AY158" s="90" t="str">
        <f t="shared" si="362"/>
        <v/>
      </c>
      <c r="AZ158" s="90" t="str">
        <f t="shared" si="363"/>
        <v/>
      </c>
      <c r="BA158" s="90" t="str">
        <f t="shared" si="364"/>
        <v/>
      </c>
      <c r="BB158" s="90" t="str">
        <f t="shared" si="365"/>
        <v/>
      </c>
      <c r="BC158" s="90" t="str">
        <f t="shared" si="366"/>
        <v/>
      </c>
      <c r="BD158" s="90" t="str">
        <f t="shared" si="367"/>
        <v/>
      </c>
      <c r="BE158" s="90" t="str">
        <f t="shared" si="368"/>
        <v/>
      </c>
      <c r="BF158" s="90" t="str">
        <f t="shared" si="369"/>
        <v/>
      </c>
      <c r="BG158" s="90" t="str">
        <f t="shared" si="370"/>
        <v/>
      </c>
      <c r="BH158" s="90" t="str">
        <f t="shared" si="371"/>
        <v/>
      </c>
      <c r="BI158" s="90" t="str">
        <f t="shared" si="372"/>
        <v/>
      </c>
      <c r="BJ158" s="90" t="str">
        <f t="shared" si="373"/>
        <v/>
      </c>
      <c r="BK158" s="90" t="str">
        <f t="shared" si="374"/>
        <v/>
      </c>
      <c r="BL158" s="90" t="str">
        <f t="shared" si="375"/>
        <v/>
      </c>
      <c r="BM158" s="90" t="str">
        <f t="shared" si="376"/>
        <v/>
      </c>
      <c r="BN158" s="90" t="str">
        <f t="shared" si="377"/>
        <v/>
      </c>
      <c r="BO158" s="90" t="str">
        <f t="shared" si="378"/>
        <v/>
      </c>
      <c r="BP158" s="90" t="str">
        <f t="shared" si="379"/>
        <v/>
      </c>
      <c r="BQ158" s="90" t="str">
        <f t="shared" si="380"/>
        <v/>
      </c>
      <c r="BR158" s="90" t="str">
        <f t="shared" si="381"/>
        <v/>
      </c>
      <c r="BS158" s="90" t="str">
        <f t="shared" si="382"/>
        <v/>
      </c>
      <c r="BT158" s="90" t="str">
        <f t="shared" si="383"/>
        <v/>
      </c>
      <c r="BU158" s="90" t="str">
        <f t="shared" si="384"/>
        <v/>
      </c>
      <c r="BV158" s="90" t="str">
        <f t="shared" si="385"/>
        <v/>
      </c>
      <c r="BW158" s="90" t="str">
        <f t="shared" si="386"/>
        <v/>
      </c>
      <c r="BX158" s="90" t="str">
        <f t="shared" si="387"/>
        <v/>
      </c>
      <c r="BY158" s="90" t="str">
        <f t="shared" si="388"/>
        <v/>
      </c>
      <c r="BZ158" s="90" t="str">
        <f t="shared" si="389"/>
        <v/>
      </c>
      <c r="CA158" s="90" t="str">
        <f t="shared" si="390"/>
        <v/>
      </c>
      <c r="CB158" s="90" t="str">
        <f t="shared" si="391"/>
        <v/>
      </c>
      <c r="CC158" s="90" t="str">
        <f t="shared" si="392"/>
        <v/>
      </c>
      <c r="CD158" s="90" t="str">
        <f t="shared" si="393"/>
        <v/>
      </c>
      <c r="CE158" s="90" t="str">
        <f t="shared" si="394"/>
        <v/>
      </c>
      <c r="CF158" s="90" t="str">
        <f t="shared" si="395"/>
        <v/>
      </c>
      <c r="CG158" s="90" t="str">
        <f t="shared" si="396"/>
        <v/>
      </c>
      <c r="CH158" s="90" t="str">
        <f t="shared" si="397"/>
        <v/>
      </c>
      <c r="CI158" s="90" t="str">
        <f t="shared" si="398"/>
        <v/>
      </c>
      <c r="CJ158" s="90" t="str">
        <f t="shared" si="399"/>
        <v/>
      </c>
      <c r="CK158" s="90" t="str">
        <f t="shared" si="400"/>
        <v/>
      </c>
      <c r="CL158" s="90" t="str">
        <f t="shared" si="401"/>
        <v/>
      </c>
      <c r="CM158" s="90" t="str">
        <f t="shared" si="402"/>
        <v/>
      </c>
      <c r="CN158" s="90" t="str">
        <f t="shared" si="403"/>
        <v/>
      </c>
      <c r="CO158" s="90" t="str">
        <f t="shared" si="404"/>
        <v/>
      </c>
      <c r="CP158" s="90" t="str">
        <f t="shared" si="405"/>
        <v/>
      </c>
      <c r="CQ158" s="90" t="str">
        <f t="shared" si="406"/>
        <v/>
      </c>
      <c r="CR158" s="90" t="str">
        <f t="shared" si="407"/>
        <v/>
      </c>
      <c r="CS158" s="90" t="str">
        <f t="shared" si="408"/>
        <v/>
      </c>
      <c r="CT158" s="90" t="str">
        <f t="shared" si="409"/>
        <v/>
      </c>
      <c r="CU158" s="90" t="str">
        <f t="shared" si="410"/>
        <v/>
      </c>
      <c r="CV158" s="90" t="str">
        <f t="shared" si="411"/>
        <v/>
      </c>
      <c r="CW158" s="90" t="str">
        <f t="shared" si="412"/>
        <v/>
      </c>
      <c r="CX158" s="90" t="str">
        <f t="shared" si="413"/>
        <v/>
      </c>
      <c r="CY158" s="90" t="str">
        <f t="shared" si="414"/>
        <v/>
      </c>
      <c r="CZ158" s="90" t="str">
        <f t="shared" si="415"/>
        <v/>
      </c>
      <c r="DA158" s="90" t="str">
        <f t="shared" si="416"/>
        <v/>
      </c>
      <c r="DB158" s="90" t="str">
        <f t="shared" si="417"/>
        <v/>
      </c>
      <c r="DC158" s="90" t="str">
        <f t="shared" si="418"/>
        <v/>
      </c>
      <c r="DD158" s="90" t="str">
        <f t="shared" si="419"/>
        <v/>
      </c>
      <c r="DE158" s="90" t="str">
        <f t="shared" si="420"/>
        <v/>
      </c>
      <c r="DF158" s="90" t="str">
        <f t="shared" si="421"/>
        <v/>
      </c>
      <c r="DG158" s="90" t="str">
        <f t="shared" si="422"/>
        <v/>
      </c>
      <c r="DH158" s="90" t="str">
        <f t="shared" si="423"/>
        <v/>
      </c>
      <c r="DI158" s="90" t="str">
        <f t="shared" si="424"/>
        <v/>
      </c>
      <c r="DJ158" s="90" t="str">
        <f t="shared" si="425"/>
        <v/>
      </c>
      <c r="DK158" s="90" t="str">
        <f t="shared" si="426"/>
        <v/>
      </c>
      <c r="DL158" s="90" t="str">
        <f t="shared" si="427"/>
        <v/>
      </c>
      <c r="DM158" s="90" t="str">
        <f t="shared" si="428"/>
        <v/>
      </c>
      <c r="DN158" s="90" t="str">
        <f t="shared" si="429"/>
        <v/>
      </c>
      <c r="DO158" s="90" t="str">
        <f t="shared" si="430"/>
        <v/>
      </c>
      <c r="DP158" s="90" t="str">
        <f t="shared" si="431"/>
        <v/>
      </c>
      <c r="DQ158" s="90" t="str">
        <f t="shared" si="432"/>
        <v/>
      </c>
      <c r="DR158" s="90" t="str">
        <f t="shared" si="433"/>
        <v/>
      </c>
      <c r="DS158" s="90" t="str">
        <f t="shared" si="434"/>
        <v/>
      </c>
      <c r="DT158" s="90" t="str">
        <f t="shared" si="435"/>
        <v/>
      </c>
      <c r="DU158" s="90" t="str">
        <f t="shared" si="436"/>
        <v/>
      </c>
      <c r="DV158" s="90" t="str">
        <f t="shared" si="437"/>
        <v/>
      </c>
      <c r="DW158" s="90" t="str">
        <f t="shared" si="438"/>
        <v/>
      </c>
      <c r="DX158" s="90" t="str">
        <f t="shared" si="439"/>
        <v/>
      </c>
      <c r="DY158" s="90" t="str">
        <f t="shared" si="440"/>
        <v/>
      </c>
      <c r="DZ158" s="90" t="str">
        <f t="shared" si="441"/>
        <v/>
      </c>
      <c r="EA158" s="90" t="str">
        <f t="shared" si="442"/>
        <v/>
      </c>
      <c r="EB158" s="90" t="str">
        <f t="shared" si="443"/>
        <v/>
      </c>
      <c r="EC158" s="90" t="str">
        <f t="shared" si="444"/>
        <v/>
      </c>
      <c r="ED158" s="90" t="str">
        <f t="shared" si="445"/>
        <v/>
      </c>
      <c r="EE158" s="90" t="str">
        <f t="shared" si="446"/>
        <v/>
      </c>
      <c r="EF158" s="90" t="str">
        <f t="shared" si="447"/>
        <v/>
      </c>
      <c r="EG158" s="90" t="str">
        <f t="shared" si="448"/>
        <v/>
      </c>
      <c r="EH158" s="90" t="str">
        <f t="shared" si="449"/>
        <v/>
      </c>
      <c r="EI158" s="90" t="str">
        <f t="shared" si="450"/>
        <v/>
      </c>
      <c r="EJ158" s="90" t="str">
        <f t="shared" si="451"/>
        <v/>
      </c>
      <c r="EK158" s="90" t="str">
        <f t="shared" si="452"/>
        <v/>
      </c>
      <c r="EL158" s="90" t="str">
        <f t="shared" si="453"/>
        <v/>
      </c>
      <c r="EM158" s="90" t="str">
        <f t="shared" si="454"/>
        <v/>
      </c>
      <c r="EN158" s="90" t="str">
        <f t="shared" si="455"/>
        <v/>
      </c>
      <c r="EO158" s="90" t="str">
        <f t="shared" si="456"/>
        <v/>
      </c>
      <c r="EP158" s="90" t="str">
        <f t="shared" si="457"/>
        <v/>
      </c>
      <c r="EQ158" s="90" t="str">
        <f t="shared" si="458"/>
        <v/>
      </c>
      <c r="ER158" s="90" t="str">
        <f t="shared" si="459"/>
        <v/>
      </c>
      <c r="ES158" s="90" t="str">
        <f t="shared" si="460"/>
        <v/>
      </c>
      <c r="ET158" s="90" t="str">
        <f t="shared" si="461"/>
        <v/>
      </c>
      <c r="EU158" s="90" t="str">
        <f t="shared" si="462"/>
        <v/>
      </c>
      <c r="EV158" s="90" t="str">
        <f t="shared" si="463"/>
        <v/>
      </c>
      <c r="EW158" s="90" t="str">
        <f t="shared" si="464"/>
        <v/>
      </c>
      <c r="EX158" s="90" t="str">
        <f t="shared" si="465"/>
        <v/>
      </c>
      <c r="EY158" s="90" t="str">
        <f t="shared" si="466"/>
        <v/>
      </c>
      <c r="EZ158" s="90" t="str">
        <f t="shared" si="467"/>
        <v/>
      </c>
      <c r="FA158" s="90" t="str">
        <f t="shared" si="468"/>
        <v/>
      </c>
      <c r="FB158">
        <f>'06_Presupuesto'!J179-'02_Rendimientos'!$B$79+1</f>
        <v>1</v>
      </c>
      <c r="FC158">
        <f>'06_Presupuesto'!K179-'02_Rendimientos'!$B$79+1</f>
        <v>6</v>
      </c>
      <c r="FD158">
        <f t="shared" si="469"/>
        <v>6</v>
      </c>
    </row>
    <row r="159" spans="2:160">
      <c r="B159" s="109" t="str">
        <f>'06_Presupuesto'!K14</f>
        <v>A.1.3</v>
      </c>
      <c r="C159" s="109" t="str">
        <f>'06_Presupuesto'!L14</f>
        <v>LETRERO DE OBRA</v>
      </c>
      <c r="D159" s="109" t="str">
        <f>'06_Presupuesto'!M14</f>
        <v>UNI</v>
      </c>
      <c r="E159" s="110">
        <f>'06_Presupuesto'!N14</f>
        <v>1</v>
      </c>
      <c r="F159" s="110">
        <f>'06_Presupuesto'!O14</f>
        <v>487500</v>
      </c>
      <c r="G159" s="110">
        <f>'06_Presupuesto'!P14</f>
        <v>487500</v>
      </c>
      <c r="H159" s="110">
        <f t="shared" si="319"/>
        <v>81250</v>
      </c>
      <c r="I159" s="110">
        <f t="shared" si="320"/>
        <v>81250</v>
      </c>
      <c r="J159" s="110">
        <f t="shared" si="321"/>
        <v>81250</v>
      </c>
      <c r="K159" s="110">
        <f t="shared" si="322"/>
        <v>81250</v>
      </c>
      <c r="L159" s="110">
        <f t="shared" si="323"/>
        <v>81250</v>
      </c>
      <c r="M159" s="110">
        <f t="shared" si="324"/>
        <v>81250</v>
      </c>
      <c r="N159" s="110" t="str">
        <f t="shared" si="325"/>
        <v/>
      </c>
      <c r="O159" s="110" t="str">
        <f t="shared" si="326"/>
        <v/>
      </c>
      <c r="P159" s="110" t="str">
        <f t="shared" si="327"/>
        <v/>
      </c>
      <c r="Q159" s="110" t="str">
        <f t="shared" si="328"/>
        <v/>
      </c>
      <c r="R159" s="110" t="str">
        <f t="shared" si="329"/>
        <v/>
      </c>
      <c r="S159" s="110" t="str">
        <f t="shared" si="330"/>
        <v/>
      </c>
      <c r="T159" s="110" t="str">
        <f t="shared" si="331"/>
        <v/>
      </c>
      <c r="U159" s="110" t="str">
        <f t="shared" si="332"/>
        <v/>
      </c>
      <c r="V159" s="110" t="str">
        <f t="shared" si="333"/>
        <v/>
      </c>
      <c r="W159" s="110" t="str">
        <f t="shared" si="334"/>
        <v/>
      </c>
      <c r="X159" s="110" t="str">
        <f t="shared" si="335"/>
        <v/>
      </c>
      <c r="Y159" s="110" t="str">
        <f t="shared" si="336"/>
        <v/>
      </c>
      <c r="Z159" s="110" t="str">
        <f t="shared" si="337"/>
        <v/>
      </c>
      <c r="AA159" s="110" t="str">
        <f t="shared" si="338"/>
        <v/>
      </c>
      <c r="AB159" s="110" t="str">
        <f t="shared" si="339"/>
        <v/>
      </c>
      <c r="AC159" s="110" t="str">
        <f t="shared" si="340"/>
        <v/>
      </c>
      <c r="AD159" s="110" t="str">
        <f t="shared" si="341"/>
        <v/>
      </c>
      <c r="AE159" s="110" t="str">
        <f t="shared" si="342"/>
        <v/>
      </c>
      <c r="AF159" s="110" t="str">
        <f t="shared" si="343"/>
        <v/>
      </c>
      <c r="AG159" s="110" t="str">
        <f t="shared" si="344"/>
        <v/>
      </c>
      <c r="AH159" s="110" t="str">
        <f t="shared" si="345"/>
        <v/>
      </c>
      <c r="AI159" s="110" t="str">
        <f t="shared" si="346"/>
        <v/>
      </c>
      <c r="AJ159" s="110" t="str">
        <f t="shared" si="347"/>
        <v/>
      </c>
      <c r="AK159" s="110" t="str">
        <f t="shared" si="348"/>
        <v/>
      </c>
      <c r="AL159" s="110" t="str">
        <f t="shared" si="349"/>
        <v/>
      </c>
      <c r="AM159" s="110" t="str">
        <f t="shared" si="350"/>
        <v/>
      </c>
      <c r="AN159" s="110" t="str">
        <f t="shared" si="351"/>
        <v/>
      </c>
      <c r="AO159" s="110" t="str">
        <f t="shared" si="352"/>
        <v/>
      </c>
      <c r="AP159" s="110" t="str">
        <f t="shared" si="353"/>
        <v/>
      </c>
      <c r="AQ159" s="110" t="str">
        <f t="shared" si="354"/>
        <v/>
      </c>
      <c r="AR159" s="110" t="str">
        <f t="shared" si="355"/>
        <v/>
      </c>
      <c r="AS159" s="110" t="str">
        <f t="shared" si="356"/>
        <v/>
      </c>
      <c r="AT159" s="110" t="str">
        <f t="shared" si="357"/>
        <v/>
      </c>
      <c r="AU159" s="110" t="str">
        <f t="shared" si="358"/>
        <v/>
      </c>
      <c r="AV159" s="110" t="str">
        <f t="shared" si="359"/>
        <v/>
      </c>
      <c r="AW159" s="110" t="str">
        <f t="shared" si="360"/>
        <v/>
      </c>
      <c r="AX159" s="110" t="str">
        <f t="shared" si="361"/>
        <v/>
      </c>
      <c r="AY159" s="110" t="str">
        <f t="shared" si="362"/>
        <v/>
      </c>
      <c r="AZ159" s="110" t="str">
        <f t="shared" si="363"/>
        <v/>
      </c>
      <c r="BA159" s="110" t="str">
        <f t="shared" si="364"/>
        <v/>
      </c>
      <c r="BB159" s="110" t="str">
        <f t="shared" si="365"/>
        <v/>
      </c>
      <c r="BC159" s="110" t="str">
        <f t="shared" si="366"/>
        <v/>
      </c>
      <c r="BD159" s="110" t="str">
        <f t="shared" si="367"/>
        <v/>
      </c>
      <c r="BE159" s="110" t="str">
        <f t="shared" si="368"/>
        <v/>
      </c>
      <c r="BF159" s="110" t="str">
        <f t="shared" si="369"/>
        <v/>
      </c>
      <c r="BG159" s="110" t="str">
        <f t="shared" si="370"/>
        <v/>
      </c>
      <c r="BH159" s="110" t="str">
        <f t="shared" si="371"/>
        <v/>
      </c>
      <c r="BI159" s="110" t="str">
        <f t="shared" si="372"/>
        <v/>
      </c>
      <c r="BJ159" s="110" t="str">
        <f t="shared" si="373"/>
        <v/>
      </c>
      <c r="BK159" s="110" t="str">
        <f t="shared" si="374"/>
        <v/>
      </c>
      <c r="BL159" s="110" t="str">
        <f t="shared" si="375"/>
        <v/>
      </c>
      <c r="BM159" s="110" t="str">
        <f t="shared" si="376"/>
        <v/>
      </c>
      <c r="BN159" s="110" t="str">
        <f t="shared" si="377"/>
        <v/>
      </c>
      <c r="BO159" s="110" t="str">
        <f t="shared" si="378"/>
        <v/>
      </c>
      <c r="BP159" s="110" t="str">
        <f t="shared" si="379"/>
        <v/>
      </c>
      <c r="BQ159" s="110" t="str">
        <f t="shared" si="380"/>
        <v/>
      </c>
      <c r="BR159" s="110" t="str">
        <f t="shared" si="381"/>
        <v/>
      </c>
      <c r="BS159" s="110" t="str">
        <f t="shared" si="382"/>
        <v/>
      </c>
      <c r="BT159" s="110" t="str">
        <f t="shared" si="383"/>
        <v/>
      </c>
      <c r="BU159" s="110" t="str">
        <f t="shared" si="384"/>
        <v/>
      </c>
      <c r="BV159" s="110" t="str">
        <f t="shared" si="385"/>
        <v/>
      </c>
      <c r="BW159" s="110" t="str">
        <f t="shared" si="386"/>
        <v/>
      </c>
      <c r="BX159" s="110" t="str">
        <f t="shared" si="387"/>
        <v/>
      </c>
      <c r="BY159" s="110" t="str">
        <f t="shared" si="388"/>
        <v/>
      </c>
      <c r="BZ159" s="110" t="str">
        <f t="shared" si="389"/>
        <v/>
      </c>
      <c r="CA159" s="110" t="str">
        <f t="shared" si="390"/>
        <v/>
      </c>
      <c r="CB159" s="110" t="str">
        <f t="shared" si="391"/>
        <v/>
      </c>
      <c r="CC159" s="110" t="str">
        <f t="shared" si="392"/>
        <v/>
      </c>
      <c r="CD159" s="110" t="str">
        <f t="shared" si="393"/>
        <v/>
      </c>
      <c r="CE159" s="110" t="str">
        <f t="shared" si="394"/>
        <v/>
      </c>
      <c r="CF159" s="110" t="str">
        <f t="shared" si="395"/>
        <v/>
      </c>
      <c r="CG159" s="110" t="str">
        <f t="shared" si="396"/>
        <v/>
      </c>
      <c r="CH159" s="110" t="str">
        <f t="shared" si="397"/>
        <v/>
      </c>
      <c r="CI159" s="110" t="str">
        <f t="shared" si="398"/>
        <v/>
      </c>
      <c r="CJ159" s="110" t="str">
        <f t="shared" si="399"/>
        <v/>
      </c>
      <c r="CK159" s="110" t="str">
        <f t="shared" si="400"/>
        <v/>
      </c>
      <c r="CL159" s="110" t="str">
        <f t="shared" si="401"/>
        <v/>
      </c>
      <c r="CM159" s="110" t="str">
        <f t="shared" si="402"/>
        <v/>
      </c>
      <c r="CN159" s="110" t="str">
        <f t="shared" si="403"/>
        <v/>
      </c>
      <c r="CO159" s="110" t="str">
        <f t="shared" si="404"/>
        <v/>
      </c>
      <c r="CP159" s="110" t="str">
        <f t="shared" si="405"/>
        <v/>
      </c>
      <c r="CQ159" s="110" t="str">
        <f t="shared" si="406"/>
        <v/>
      </c>
      <c r="CR159" s="110" t="str">
        <f t="shared" si="407"/>
        <v/>
      </c>
      <c r="CS159" s="110" t="str">
        <f t="shared" si="408"/>
        <v/>
      </c>
      <c r="CT159" s="110" t="str">
        <f t="shared" si="409"/>
        <v/>
      </c>
      <c r="CU159" s="110" t="str">
        <f t="shared" si="410"/>
        <v/>
      </c>
      <c r="CV159" s="110" t="str">
        <f t="shared" si="411"/>
        <v/>
      </c>
      <c r="CW159" s="110" t="str">
        <f t="shared" si="412"/>
        <v/>
      </c>
      <c r="CX159" s="110" t="str">
        <f t="shared" si="413"/>
        <v/>
      </c>
      <c r="CY159" s="110" t="str">
        <f t="shared" si="414"/>
        <v/>
      </c>
      <c r="CZ159" s="110" t="str">
        <f t="shared" si="415"/>
        <v/>
      </c>
      <c r="DA159" s="110" t="str">
        <f t="shared" si="416"/>
        <v/>
      </c>
      <c r="DB159" s="110" t="str">
        <f t="shared" si="417"/>
        <v/>
      </c>
      <c r="DC159" s="110" t="str">
        <f t="shared" si="418"/>
        <v/>
      </c>
      <c r="DD159" s="110" t="str">
        <f t="shared" si="419"/>
        <v/>
      </c>
      <c r="DE159" s="110" t="str">
        <f t="shared" si="420"/>
        <v/>
      </c>
      <c r="DF159" s="110" t="str">
        <f t="shared" si="421"/>
        <v/>
      </c>
      <c r="DG159" s="110" t="str">
        <f t="shared" si="422"/>
        <v/>
      </c>
      <c r="DH159" s="110" t="str">
        <f t="shared" si="423"/>
        <v/>
      </c>
      <c r="DI159" s="110" t="str">
        <f t="shared" si="424"/>
        <v/>
      </c>
      <c r="DJ159" s="110" t="str">
        <f t="shared" si="425"/>
        <v/>
      </c>
      <c r="DK159" s="110" t="str">
        <f t="shared" si="426"/>
        <v/>
      </c>
      <c r="DL159" s="110" t="str">
        <f t="shared" si="427"/>
        <v/>
      </c>
      <c r="DM159" s="110" t="str">
        <f t="shared" si="428"/>
        <v/>
      </c>
      <c r="DN159" s="110" t="str">
        <f t="shared" si="429"/>
        <v/>
      </c>
      <c r="DO159" s="110" t="str">
        <f t="shared" si="430"/>
        <v/>
      </c>
      <c r="DP159" s="110" t="str">
        <f t="shared" si="431"/>
        <v/>
      </c>
      <c r="DQ159" s="110" t="str">
        <f t="shared" si="432"/>
        <v/>
      </c>
      <c r="DR159" s="110" t="str">
        <f t="shared" si="433"/>
        <v/>
      </c>
      <c r="DS159" s="110" t="str">
        <f t="shared" si="434"/>
        <v/>
      </c>
      <c r="DT159" s="110" t="str">
        <f t="shared" si="435"/>
        <v/>
      </c>
      <c r="DU159" s="110" t="str">
        <f t="shared" si="436"/>
        <v/>
      </c>
      <c r="DV159" s="110" t="str">
        <f t="shared" si="437"/>
        <v/>
      </c>
      <c r="DW159" s="110" t="str">
        <f t="shared" si="438"/>
        <v/>
      </c>
      <c r="DX159" s="110" t="str">
        <f t="shared" si="439"/>
        <v/>
      </c>
      <c r="DY159" s="110" t="str">
        <f t="shared" si="440"/>
        <v/>
      </c>
      <c r="DZ159" s="110" t="str">
        <f t="shared" si="441"/>
        <v/>
      </c>
      <c r="EA159" s="110" t="str">
        <f t="shared" si="442"/>
        <v/>
      </c>
      <c r="EB159" s="110" t="str">
        <f t="shared" si="443"/>
        <v/>
      </c>
      <c r="EC159" s="110" t="str">
        <f t="shared" si="444"/>
        <v/>
      </c>
      <c r="ED159" s="110" t="str">
        <f t="shared" si="445"/>
        <v/>
      </c>
      <c r="EE159" s="110" t="str">
        <f t="shared" si="446"/>
        <v/>
      </c>
      <c r="EF159" s="110" t="str">
        <f t="shared" si="447"/>
        <v/>
      </c>
      <c r="EG159" s="110" t="str">
        <f t="shared" si="448"/>
        <v/>
      </c>
      <c r="EH159" s="110" t="str">
        <f t="shared" si="449"/>
        <v/>
      </c>
      <c r="EI159" s="110" t="str">
        <f t="shared" si="450"/>
        <v/>
      </c>
      <c r="EJ159" s="110" t="str">
        <f t="shared" si="451"/>
        <v/>
      </c>
      <c r="EK159" s="110" t="str">
        <f t="shared" si="452"/>
        <v/>
      </c>
      <c r="EL159" s="110" t="str">
        <f t="shared" si="453"/>
        <v/>
      </c>
      <c r="EM159" s="110" t="str">
        <f t="shared" si="454"/>
        <v/>
      </c>
      <c r="EN159" s="110" t="str">
        <f t="shared" si="455"/>
        <v/>
      </c>
      <c r="EO159" s="110" t="str">
        <f t="shared" si="456"/>
        <v/>
      </c>
      <c r="EP159" s="110" t="str">
        <f t="shared" si="457"/>
        <v/>
      </c>
      <c r="EQ159" s="110" t="str">
        <f t="shared" si="458"/>
        <v/>
      </c>
      <c r="ER159" s="110" t="str">
        <f t="shared" si="459"/>
        <v/>
      </c>
      <c r="ES159" s="110" t="str">
        <f t="shared" si="460"/>
        <v/>
      </c>
      <c r="ET159" s="110" t="str">
        <f t="shared" si="461"/>
        <v/>
      </c>
      <c r="EU159" s="110" t="str">
        <f t="shared" si="462"/>
        <v/>
      </c>
      <c r="EV159" s="110" t="str">
        <f t="shared" si="463"/>
        <v/>
      </c>
      <c r="EW159" s="110" t="str">
        <f t="shared" si="464"/>
        <v/>
      </c>
      <c r="EX159" s="110" t="str">
        <f t="shared" si="465"/>
        <v/>
      </c>
      <c r="EY159" s="110" t="str">
        <f t="shared" si="466"/>
        <v/>
      </c>
      <c r="EZ159" s="110" t="str">
        <f t="shared" si="467"/>
        <v/>
      </c>
      <c r="FA159" s="110" t="str">
        <f t="shared" si="468"/>
        <v/>
      </c>
      <c r="FB159">
        <f>'06_Presupuesto'!J180-'02_Rendimientos'!$B$79+1</f>
        <v>1</v>
      </c>
      <c r="FC159">
        <f>'06_Presupuesto'!K180-'02_Rendimientos'!$B$79+1</f>
        <v>6</v>
      </c>
      <c r="FD159">
        <f t="shared" si="469"/>
        <v>6</v>
      </c>
    </row>
    <row r="160" spans="2:160">
      <c r="B160" t="str">
        <f>'06_Presupuesto'!K15</f>
        <v>A.2.1</v>
      </c>
      <c r="C160" t="str">
        <f>'06_Presupuesto'!L15</f>
        <v>Limpieza y despeje de Terreno</v>
      </c>
      <c r="D160" t="str">
        <f>'06_Presupuesto'!M15</f>
        <v>M2</v>
      </c>
      <c r="E160" s="90">
        <f>'06_Presupuesto'!N15</f>
        <v>444.51</v>
      </c>
      <c r="F160" s="90">
        <f>'06_Presupuesto'!O15</f>
        <v>2750</v>
      </c>
      <c r="G160" s="90">
        <f>'06_Presupuesto'!P15</f>
        <v>1222402.5</v>
      </c>
      <c r="H160" s="90">
        <f t="shared" si="319"/>
        <v>203733.75</v>
      </c>
      <c r="I160" s="90">
        <f t="shared" si="320"/>
        <v>203733.75</v>
      </c>
      <c r="J160" s="90">
        <f t="shared" si="321"/>
        <v>203733.75</v>
      </c>
      <c r="K160" s="90">
        <f t="shared" si="322"/>
        <v>203733.75</v>
      </c>
      <c r="L160" s="90">
        <f t="shared" si="323"/>
        <v>203733.75</v>
      </c>
      <c r="M160" s="90">
        <f t="shared" si="324"/>
        <v>203733.75</v>
      </c>
      <c r="N160" s="90" t="str">
        <f t="shared" si="325"/>
        <v/>
      </c>
      <c r="O160" s="90" t="str">
        <f t="shared" si="326"/>
        <v/>
      </c>
      <c r="P160" s="90" t="str">
        <f t="shared" si="327"/>
        <v/>
      </c>
      <c r="Q160" s="90" t="str">
        <f t="shared" si="328"/>
        <v/>
      </c>
      <c r="R160" s="90" t="str">
        <f t="shared" si="329"/>
        <v/>
      </c>
      <c r="S160" s="90" t="str">
        <f t="shared" si="330"/>
        <v/>
      </c>
      <c r="T160" s="90" t="str">
        <f t="shared" si="331"/>
        <v/>
      </c>
      <c r="U160" s="90" t="str">
        <f t="shared" si="332"/>
        <v/>
      </c>
      <c r="V160" s="90" t="str">
        <f t="shared" si="333"/>
        <v/>
      </c>
      <c r="W160" s="90" t="str">
        <f t="shared" si="334"/>
        <v/>
      </c>
      <c r="X160" s="90" t="str">
        <f t="shared" si="335"/>
        <v/>
      </c>
      <c r="Y160" s="90" t="str">
        <f t="shared" si="336"/>
        <v/>
      </c>
      <c r="Z160" s="90" t="str">
        <f t="shared" si="337"/>
        <v/>
      </c>
      <c r="AA160" s="90" t="str">
        <f t="shared" si="338"/>
        <v/>
      </c>
      <c r="AB160" s="90" t="str">
        <f t="shared" si="339"/>
        <v/>
      </c>
      <c r="AC160" s="90" t="str">
        <f t="shared" si="340"/>
        <v/>
      </c>
      <c r="AD160" s="90" t="str">
        <f t="shared" si="341"/>
        <v/>
      </c>
      <c r="AE160" s="90" t="str">
        <f t="shared" si="342"/>
        <v/>
      </c>
      <c r="AF160" s="90" t="str">
        <f t="shared" si="343"/>
        <v/>
      </c>
      <c r="AG160" s="90" t="str">
        <f t="shared" si="344"/>
        <v/>
      </c>
      <c r="AH160" s="90" t="str">
        <f t="shared" si="345"/>
        <v/>
      </c>
      <c r="AI160" s="90" t="str">
        <f t="shared" si="346"/>
        <v/>
      </c>
      <c r="AJ160" s="90" t="str">
        <f t="shared" si="347"/>
        <v/>
      </c>
      <c r="AK160" s="90" t="str">
        <f t="shared" si="348"/>
        <v/>
      </c>
      <c r="AL160" s="90" t="str">
        <f t="shared" si="349"/>
        <v/>
      </c>
      <c r="AM160" s="90" t="str">
        <f t="shared" si="350"/>
        <v/>
      </c>
      <c r="AN160" s="90" t="str">
        <f t="shared" si="351"/>
        <v/>
      </c>
      <c r="AO160" s="90" t="str">
        <f t="shared" si="352"/>
        <v/>
      </c>
      <c r="AP160" s="90" t="str">
        <f t="shared" si="353"/>
        <v/>
      </c>
      <c r="AQ160" s="90" t="str">
        <f t="shared" si="354"/>
        <v/>
      </c>
      <c r="AR160" s="90" t="str">
        <f t="shared" si="355"/>
        <v/>
      </c>
      <c r="AS160" s="90" t="str">
        <f t="shared" si="356"/>
        <v/>
      </c>
      <c r="AT160" s="90" t="str">
        <f t="shared" si="357"/>
        <v/>
      </c>
      <c r="AU160" s="90" t="str">
        <f t="shared" si="358"/>
        <v/>
      </c>
      <c r="AV160" s="90" t="str">
        <f t="shared" si="359"/>
        <v/>
      </c>
      <c r="AW160" s="90" t="str">
        <f t="shared" si="360"/>
        <v/>
      </c>
      <c r="AX160" s="90" t="str">
        <f t="shared" si="361"/>
        <v/>
      </c>
      <c r="AY160" s="90" t="str">
        <f t="shared" si="362"/>
        <v/>
      </c>
      <c r="AZ160" s="90" t="str">
        <f t="shared" si="363"/>
        <v/>
      </c>
      <c r="BA160" s="90" t="str">
        <f t="shared" si="364"/>
        <v/>
      </c>
      <c r="BB160" s="90" t="str">
        <f t="shared" si="365"/>
        <v/>
      </c>
      <c r="BC160" s="90" t="str">
        <f t="shared" si="366"/>
        <v/>
      </c>
      <c r="BD160" s="90" t="str">
        <f t="shared" si="367"/>
        <v/>
      </c>
      <c r="BE160" s="90" t="str">
        <f t="shared" si="368"/>
        <v/>
      </c>
      <c r="BF160" s="90" t="str">
        <f t="shared" si="369"/>
        <v/>
      </c>
      <c r="BG160" s="90" t="str">
        <f t="shared" si="370"/>
        <v/>
      </c>
      <c r="BH160" s="90" t="str">
        <f t="shared" si="371"/>
        <v/>
      </c>
      <c r="BI160" s="90" t="str">
        <f t="shared" si="372"/>
        <v/>
      </c>
      <c r="BJ160" s="90" t="str">
        <f t="shared" si="373"/>
        <v/>
      </c>
      <c r="BK160" s="90" t="str">
        <f t="shared" si="374"/>
        <v/>
      </c>
      <c r="BL160" s="90" t="str">
        <f t="shared" si="375"/>
        <v/>
      </c>
      <c r="BM160" s="90" t="str">
        <f t="shared" si="376"/>
        <v/>
      </c>
      <c r="BN160" s="90" t="str">
        <f t="shared" si="377"/>
        <v/>
      </c>
      <c r="BO160" s="90" t="str">
        <f t="shared" si="378"/>
        <v/>
      </c>
      <c r="BP160" s="90" t="str">
        <f t="shared" si="379"/>
        <v/>
      </c>
      <c r="BQ160" s="90" t="str">
        <f t="shared" si="380"/>
        <v/>
      </c>
      <c r="BR160" s="90" t="str">
        <f t="shared" si="381"/>
        <v/>
      </c>
      <c r="BS160" s="90" t="str">
        <f t="shared" si="382"/>
        <v/>
      </c>
      <c r="BT160" s="90" t="str">
        <f t="shared" si="383"/>
        <v/>
      </c>
      <c r="BU160" s="90" t="str">
        <f t="shared" si="384"/>
        <v/>
      </c>
      <c r="BV160" s="90" t="str">
        <f t="shared" si="385"/>
        <v/>
      </c>
      <c r="BW160" s="90" t="str">
        <f t="shared" si="386"/>
        <v/>
      </c>
      <c r="BX160" s="90" t="str">
        <f t="shared" si="387"/>
        <v/>
      </c>
      <c r="BY160" s="90" t="str">
        <f t="shared" si="388"/>
        <v/>
      </c>
      <c r="BZ160" s="90" t="str">
        <f t="shared" si="389"/>
        <v/>
      </c>
      <c r="CA160" s="90" t="str">
        <f t="shared" si="390"/>
        <v/>
      </c>
      <c r="CB160" s="90" t="str">
        <f t="shared" si="391"/>
        <v/>
      </c>
      <c r="CC160" s="90" t="str">
        <f t="shared" si="392"/>
        <v/>
      </c>
      <c r="CD160" s="90" t="str">
        <f t="shared" si="393"/>
        <v/>
      </c>
      <c r="CE160" s="90" t="str">
        <f t="shared" si="394"/>
        <v/>
      </c>
      <c r="CF160" s="90" t="str">
        <f t="shared" si="395"/>
        <v/>
      </c>
      <c r="CG160" s="90" t="str">
        <f t="shared" si="396"/>
        <v/>
      </c>
      <c r="CH160" s="90" t="str">
        <f t="shared" si="397"/>
        <v/>
      </c>
      <c r="CI160" s="90" t="str">
        <f t="shared" si="398"/>
        <v/>
      </c>
      <c r="CJ160" s="90" t="str">
        <f t="shared" si="399"/>
        <v/>
      </c>
      <c r="CK160" s="90" t="str">
        <f t="shared" si="400"/>
        <v/>
      </c>
      <c r="CL160" s="90" t="str">
        <f t="shared" si="401"/>
        <v/>
      </c>
      <c r="CM160" s="90" t="str">
        <f t="shared" si="402"/>
        <v/>
      </c>
      <c r="CN160" s="90" t="str">
        <f t="shared" si="403"/>
        <v/>
      </c>
      <c r="CO160" s="90" t="str">
        <f t="shared" si="404"/>
        <v/>
      </c>
      <c r="CP160" s="90" t="str">
        <f t="shared" si="405"/>
        <v/>
      </c>
      <c r="CQ160" s="90" t="str">
        <f t="shared" si="406"/>
        <v/>
      </c>
      <c r="CR160" s="90" t="str">
        <f t="shared" si="407"/>
        <v/>
      </c>
      <c r="CS160" s="90" t="str">
        <f t="shared" si="408"/>
        <v/>
      </c>
      <c r="CT160" s="90" t="str">
        <f t="shared" si="409"/>
        <v/>
      </c>
      <c r="CU160" s="90" t="str">
        <f t="shared" si="410"/>
        <v/>
      </c>
      <c r="CV160" s="90" t="str">
        <f t="shared" si="411"/>
        <v/>
      </c>
      <c r="CW160" s="90" t="str">
        <f t="shared" si="412"/>
        <v/>
      </c>
      <c r="CX160" s="90" t="str">
        <f t="shared" si="413"/>
        <v/>
      </c>
      <c r="CY160" s="90" t="str">
        <f t="shared" si="414"/>
        <v/>
      </c>
      <c r="CZ160" s="90" t="str">
        <f t="shared" si="415"/>
        <v/>
      </c>
      <c r="DA160" s="90" t="str">
        <f t="shared" si="416"/>
        <v/>
      </c>
      <c r="DB160" s="90" t="str">
        <f t="shared" si="417"/>
        <v/>
      </c>
      <c r="DC160" s="90" t="str">
        <f t="shared" si="418"/>
        <v/>
      </c>
      <c r="DD160" s="90" t="str">
        <f t="shared" si="419"/>
        <v/>
      </c>
      <c r="DE160" s="90" t="str">
        <f t="shared" si="420"/>
        <v/>
      </c>
      <c r="DF160" s="90" t="str">
        <f t="shared" si="421"/>
        <v/>
      </c>
      <c r="DG160" s="90" t="str">
        <f t="shared" si="422"/>
        <v/>
      </c>
      <c r="DH160" s="90" t="str">
        <f t="shared" si="423"/>
        <v/>
      </c>
      <c r="DI160" s="90" t="str">
        <f t="shared" si="424"/>
        <v/>
      </c>
      <c r="DJ160" s="90" t="str">
        <f t="shared" si="425"/>
        <v/>
      </c>
      <c r="DK160" s="90" t="str">
        <f t="shared" si="426"/>
        <v/>
      </c>
      <c r="DL160" s="90" t="str">
        <f t="shared" si="427"/>
        <v/>
      </c>
      <c r="DM160" s="90" t="str">
        <f t="shared" si="428"/>
        <v/>
      </c>
      <c r="DN160" s="90" t="str">
        <f t="shared" si="429"/>
        <v/>
      </c>
      <c r="DO160" s="90" t="str">
        <f t="shared" si="430"/>
        <v/>
      </c>
      <c r="DP160" s="90" t="str">
        <f t="shared" si="431"/>
        <v/>
      </c>
      <c r="DQ160" s="90" t="str">
        <f t="shared" si="432"/>
        <v/>
      </c>
      <c r="DR160" s="90" t="str">
        <f t="shared" si="433"/>
        <v/>
      </c>
      <c r="DS160" s="90" t="str">
        <f t="shared" si="434"/>
        <v/>
      </c>
      <c r="DT160" s="90" t="str">
        <f t="shared" si="435"/>
        <v/>
      </c>
      <c r="DU160" s="90" t="str">
        <f t="shared" si="436"/>
        <v/>
      </c>
      <c r="DV160" s="90" t="str">
        <f t="shared" si="437"/>
        <v/>
      </c>
      <c r="DW160" s="90" t="str">
        <f t="shared" si="438"/>
        <v/>
      </c>
      <c r="DX160" s="90" t="str">
        <f t="shared" si="439"/>
        <v/>
      </c>
      <c r="DY160" s="90" t="str">
        <f t="shared" si="440"/>
        <v/>
      </c>
      <c r="DZ160" s="90" t="str">
        <f t="shared" si="441"/>
        <v/>
      </c>
      <c r="EA160" s="90" t="str">
        <f t="shared" si="442"/>
        <v/>
      </c>
      <c r="EB160" s="90" t="str">
        <f t="shared" si="443"/>
        <v/>
      </c>
      <c r="EC160" s="90" t="str">
        <f t="shared" si="444"/>
        <v/>
      </c>
      <c r="ED160" s="90" t="str">
        <f t="shared" si="445"/>
        <v/>
      </c>
      <c r="EE160" s="90" t="str">
        <f t="shared" si="446"/>
        <v/>
      </c>
      <c r="EF160" s="90" t="str">
        <f t="shared" si="447"/>
        <v/>
      </c>
      <c r="EG160" s="90" t="str">
        <f t="shared" si="448"/>
        <v/>
      </c>
      <c r="EH160" s="90" t="str">
        <f t="shared" si="449"/>
        <v/>
      </c>
      <c r="EI160" s="90" t="str">
        <f t="shared" si="450"/>
        <v/>
      </c>
      <c r="EJ160" s="90" t="str">
        <f t="shared" si="451"/>
        <v/>
      </c>
      <c r="EK160" s="90" t="str">
        <f t="shared" si="452"/>
        <v/>
      </c>
      <c r="EL160" s="90" t="str">
        <f t="shared" si="453"/>
        <v/>
      </c>
      <c r="EM160" s="90" t="str">
        <f t="shared" si="454"/>
        <v/>
      </c>
      <c r="EN160" s="90" t="str">
        <f t="shared" si="455"/>
        <v/>
      </c>
      <c r="EO160" s="90" t="str">
        <f t="shared" si="456"/>
        <v/>
      </c>
      <c r="EP160" s="90" t="str">
        <f t="shared" si="457"/>
        <v/>
      </c>
      <c r="EQ160" s="90" t="str">
        <f t="shared" si="458"/>
        <v/>
      </c>
      <c r="ER160" s="90" t="str">
        <f t="shared" si="459"/>
        <v/>
      </c>
      <c r="ES160" s="90" t="str">
        <f t="shared" si="460"/>
        <v/>
      </c>
      <c r="ET160" s="90" t="str">
        <f t="shared" si="461"/>
        <v/>
      </c>
      <c r="EU160" s="90" t="str">
        <f t="shared" si="462"/>
        <v/>
      </c>
      <c r="EV160" s="90" t="str">
        <f t="shared" si="463"/>
        <v/>
      </c>
      <c r="EW160" s="90" t="str">
        <f t="shared" si="464"/>
        <v/>
      </c>
      <c r="EX160" s="90" t="str">
        <f t="shared" si="465"/>
        <v/>
      </c>
      <c r="EY160" s="90" t="str">
        <f t="shared" si="466"/>
        <v/>
      </c>
      <c r="EZ160" s="90" t="str">
        <f t="shared" si="467"/>
        <v/>
      </c>
      <c r="FA160" s="90" t="str">
        <f t="shared" si="468"/>
        <v/>
      </c>
      <c r="FB160">
        <f>'06_Presupuesto'!J181-'02_Rendimientos'!$B$79+1</f>
        <v>1</v>
      </c>
      <c r="FC160">
        <f>'06_Presupuesto'!K181-'02_Rendimientos'!$B$79+1</f>
        <v>6</v>
      </c>
      <c r="FD160">
        <f t="shared" si="469"/>
        <v>6</v>
      </c>
    </row>
    <row r="161" spans="2:160">
      <c r="B161" s="109" t="str">
        <f>'06_Presupuesto'!K16</f>
        <v>A.2.2</v>
      </c>
      <c r="C161" s="109" t="str">
        <f>'06_Presupuesto'!L16</f>
        <v>Replanteo, trazado y niveles</v>
      </c>
      <c r="D161" s="109" t="str">
        <f>'06_Presupuesto'!M16</f>
        <v>M2</v>
      </c>
      <c r="E161" s="110">
        <f>'06_Presupuesto'!N16</f>
        <v>444.51</v>
      </c>
      <c r="F161" s="110">
        <f>'06_Presupuesto'!O16</f>
        <v>2624.9999999999995</v>
      </c>
      <c r="G161" s="110">
        <f>'06_Presupuesto'!P16</f>
        <v>1166838.7499999998</v>
      </c>
      <c r="H161" s="110" t="str">
        <f t="shared" si="319"/>
        <v/>
      </c>
      <c r="I161" s="110" t="str">
        <f t="shared" si="320"/>
        <v/>
      </c>
      <c r="J161" s="110" t="str">
        <f t="shared" si="321"/>
        <v/>
      </c>
      <c r="K161" s="110" t="str">
        <f t="shared" si="322"/>
        <v/>
      </c>
      <c r="L161" s="110" t="str">
        <f t="shared" si="323"/>
        <v/>
      </c>
      <c r="M161" s="110" t="str">
        <f t="shared" si="324"/>
        <v/>
      </c>
      <c r="N161" s="110">
        <f t="shared" si="325"/>
        <v>233367.74999999994</v>
      </c>
      <c r="O161" s="110">
        <f t="shared" si="326"/>
        <v>233367.74999999994</v>
      </c>
      <c r="P161" s="110">
        <f t="shared" si="327"/>
        <v>233367.74999999994</v>
      </c>
      <c r="Q161" s="110">
        <f t="shared" si="328"/>
        <v>233367.74999999994</v>
      </c>
      <c r="R161" s="110">
        <f t="shared" si="329"/>
        <v>233367.74999999994</v>
      </c>
      <c r="S161" s="110" t="str">
        <f t="shared" si="330"/>
        <v/>
      </c>
      <c r="T161" s="110" t="str">
        <f t="shared" si="331"/>
        <v/>
      </c>
      <c r="U161" s="110" t="str">
        <f t="shared" si="332"/>
        <v/>
      </c>
      <c r="V161" s="110" t="str">
        <f t="shared" si="333"/>
        <v/>
      </c>
      <c r="W161" s="110" t="str">
        <f t="shared" si="334"/>
        <v/>
      </c>
      <c r="X161" s="110" t="str">
        <f t="shared" si="335"/>
        <v/>
      </c>
      <c r="Y161" s="110" t="str">
        <f t="shared" si="336"/>
        <v/>
      </c>
      <c r="Z161" s="110" t="str">
        <f t="shared" si="337"/>
        <v/>
      </c>
      <c r="AA161" s="110" t="str">
        <f t="shared" si="338"/>
        <v/>
      </c>
      <c r="AB161" s="110" t="str">
        <f t="shared" si="339"/>
        <v/>
      </c>
      <c r="AC161" s="110" t="str">
        <f t="shared" si="340"/>
        <v/>
      </c>
      <c r="AD161" s="110" t="str">
        <f t="shared" si="341"/>
        <v/>
      </c>
      <c r="AE161" s="110" t="str">
        <f t="shared" si="342"/>
        <v/>
      </c>
      <c r="AF161" s="110" t="str">
        <f t="shared" si="343"/>
        <v/>
      </c>
      <c r="AG161" s="110" t="str">
        <f t="shared" si="344"/>
        <v/>
      </c>
      <c r="AH161" s="110" t="str">
        <f t="shared" si="345"/>
        <v/>
      </c>
      <c r="AI161" s="110" t="str">
        <f t="shared" si="346"/>
        <v/>
      </c>
      <c r="AJ161" s="110" t="str">
        <f t="shared" si="347"/>
        <v/>
      </c>
      <c r="AK161" s="110" t="str">
        <f t="shared" si="348"/>
        <v/>
      </c>
      <c r="AL161" s="110" t="str">
        <f t="shared" si="349"/>
        <v/>
      </c>
      <c r="AM161" s="110" t="str">
        <f t="shared" si="350"/>
        <v/>
      </c>
      <c r="AN161" s="110" t="str">
        <f t="shared" si="351"/>
        <v/>
      </c>
      <c r="AO161" s="110" t="str">
        <f t="shared" si="352"/>
        <v/>
      </c>
      <c r="AP161" s="110" t="str">
        <f t="shared" si="353"/>
        <v/>
      </c>
      <c r="AQ161" s="110" t="str">
        <f t="shared" si="354"/>
        <v/>
      </c>
      <c r="AR161" s="110" t="str">
        <f t="shared" si="355"/>
        <v/>
      </c>
      <c r="AS161" s="110" t="str">
        <f t="shared" si="356"/>
        <v/>
      </c>
      <c r="AT161" s="110" t="str">
        <f t="shared" si="357"/>
        <v/>
      </c>
      <c r="AU161" s="110" t="str">
        <f t="shared" si="358"/>
        <v/>
      </c>
      <c r="AV161" s="110" t="str">
        <f t="shared" si="359"/>
        <v/>
      </c>
      <c r="AW161" s="110" t="str">
        <f t="shared" si="360"/>
        <v/>
      </c>
      <c r="AX161" s="110" t="str">
        <f t="shared" si="361"/>
        <v/>
      </c>
      <c r="AY161" s="110" t="str">
        <f t="shared" si="362"/>
        <v/>
      </c>
      <c r="AZ161" s="110" t="str">
        <f t="shared" si="363"/>
        <v/>
      </c>
      <c r="BA161" s="110" t="str">
        <f t="shared" si="364"/>
        <v/>
      </c>
      <c r="BB161" s="110" t="str">
        <f t="shared" si="365"/>
        <v/>
      </c>
      <c r="BC161" s="110" t="str">
        <f t="shared" si="366"/>
        <v/>
      </c>
      <c r="BD161" s="110" t="str">
        <f t="shared" si="367"/>
        <v/>
      </c>
      <c r="BE161" s="110" t="str">
        <f t="shared" si="368"/>
        <v/>
      </c>
      <c r="BF161" s="110" t="str">
        <f t="shared" si="369"/>
        <v/>
      </c>
      <c r="BG161" s="110" t="str">
        <f t="shared" si="370"/>
        <v/>
      </c>
      <c r="BH161" s="110" t="str">
        <f t="shared" si="371"/>
        <v/>
      </c>
      <c r="BI161" s="110" t="str">
        <f t="shared" si="372"/>
        <v/>
      </c>
      <c r="BJ161" s="110" t="str">
        <f t="shared" si="373"/>
        <v/>
      </c>
      <c r="BK161" s="110" t="str">
        <f t="shared" si="374"/>
        <v/>
      </c>
      <c r="BL161" s="110" t="str">
        <f t="shared" si="375"/>
        <v/>
      </c>
      <c r="BM161" s="110" t="str">
        <f t="shared" si="376"/>
        <v/>
      </c>
      <c r="BN161" s="110" t="str">
        <f t="shared" si="377"/>
        <v/>
      </c>
      <c r="BO161" s="110" t="str">
        <f t="shared" si="378"/>
        <v/>
      </c>
      <c r="BP161" s="110" t="str">
        <f t="shared" si="379"/>
        <v/>
      </c>
      <c r="BQ161" s="110" t="str">
        <f t="shared" si="380"/>
        <v/>
      </c>
      <c r="BR161" s="110" t="str">
        <f t="shared" si="381"/>
        <v/>
      </c>
      <c r="BS161" s="110" t="str">
        <f t="shared" si="382"/>
        <v/>
      </c>
      <c r="BT161" s="110" t="str">
        <f t="shared" si="383"/>
        <v/>
      </c>
      <c r="BU161" s="110" t="str">
        <f t="shared" si="384"/>
        <v/>
      </c>
      <c r="BV161" s="110" t="str">
        <f t="shared" si="385"/>
        <v/>
      </c>
      <c r="BW161" s="110" t="str">
        <f t="shared" si="386"/>
        <v/>
      </c>
      <c r="BX161" s="110" t="str">
        <f t="shared" si="387"/>
        <v/>
      </c>
      <c r="BY161" s="110" t="str">
        <f t="shared" si="388"/>
        <v/>
      </c>
      <c r="BZ161" s="110" t="str">
        <f t="shared" si="389"/>
        <v/>
      </c>
      <c r="CA161" s="110" t="str">
        <f t="shared" si="390"/>
        <v/>
      </c>
      <c r="CB161" s="110" t="str">
        <f t="shared" si="391"/>
        <v/>
      </c>
      <c r="CC161" s="110" t="str">
        <f t="shared" si="392"/>
        <v/>
      </c>
      <c r="CD161" s="110" t="str">
        <f t="shared" si="393"/>
        <v/>
      </c>
      <c r="CE161" s="110" t="str">
        <f t="shared" si="394"/>
        <v/>
      </c>
      <c r="CF161" s="110" t="str">
        <f t="shared" si="395"/>
        <v/>
      </c>
      <c r="CG161" s="110" t="str">
        <f t="shared" si="396"/>
        <v/>
      </c>
      <c r="CH161" s="110" t="str">
        <f t="shared" si="397"/>
        <v/>
      </c>
      <c r="CI161" s="110" t="str">
        <f t="shared" si="398"/>
        <v/>
      </c>
      <c r="CJ161" s="110" t="str">
        <f t="shared" si="399"/>
        <v/>
      </c>
      <c r="CK161" s="110" t="str">
        <f t="shared" si="400"/>
        <v/>
      </c>
      <c r="CL161" s="110" t="str">
        <f t="shared" si="401"/>
        <v/>
      </c>
      <c r="CM161" s="110" t="str">
        <f t="shared" si="402"/>
        <v/>
      </c>
      <c r="CN161" s="110" t="str">
        <f t="shared" si="403"/>
        <v/>
      </c>
      <c r="CO161" s="110" t="str">
        <f t="shared" si="404"/>
        <v/>
      </c>
      <c r="CP161" s="110" t="str">
        <f t="shared" si="405"/>
        <v/>
      </c>
      <c r="CQ161" s="110" t="str">
        <f t="shared" si="406"/>
        <v/>
      </c>
      <c r="CR161" s="110" t="str">
        <f t="shared" si="407"/>
        <v/>
      </c>
      <c r="CS161" s="110" t="str">
        <f t="shared" si="408"/>
        <v/>
      </c>
      <c r="CT161" s="110" t="str">
        <f t="shared" si="409"/>
        <v/>
      </c>
      <c r="CU161" s="110" t="str">
        <f t="shared" si="410"/>
        <v/>
      </c>
      <c r="CV161" s="110" t="str">
        <f t="shared" si="411"/>
        <v/>
      </c>
      <c r="CW161" s="110" t="str">
        <f t="shared" si="412"/>
        <v/>
      </c>
      <c r="CX161" s="110" t="str">
        <f t="shared" si="413"/>
        <v/>
      </c>
      <c r="CY161" s="110" t="str">
        <f t="shared" si="414"/>
        <v/>
      </c>
      <c r="CZ161" s="110" t="str">
        <f t="shared" si="415"/>
        <v/>
      </c>
      <c r="DA161" s="110" t="str">
        <f t="shared" si="416"/>
        <v/>
      </c>
      <c r="DB161" s="110" t="str">
        <f t="shared" si="417"/>
        <v/>
      </c>
      <c r="DC161" s="110" t="str">
        <f t="shared" si="418"/>
        <v/>
      </c>
      <c r="DD161" s="110" t="str">
        <f t="shared" si="419"/>
        <v/>
      </c>
      <c r="DE161" s="110" t="str">
        <f t="shared" si="420"/>
        <v/>
      </c>
      <c r="DF161" s="110" t="str">
        <f t="shared" si="421"/>
        <v/>
      </c>
      <c r="DG161" s="110" t="str">
        <f t="shared" si="422"/>
        <v/>
      </c>
      <c r="DH161" s="110" t="str">
        <f t="shared" si="423"/>
        <v/>
      </c>
      <c r="DI161" s="110" t="str">
        <f t="shared" si="424"/>
        <v/>
      </c>
      <c r="DJ161" s="110" t="str">
        <f t="shared" si="425"/>
        <v/>
      </c>
      <c r="DK161" s="110" t="str">
        <f t="shared" si="426"/>
        <v/>
      </c>
      <c r="DL161" s="110" t="str">
        <f t="shared" si="427"/>
        <v/>
      </c>
      <c r="DM161" s="110" t="str">
        <f t="shared" si="428"/>
        <v/>
      </c>
      <c r="DN161" s="110" t="str">
        <f t="shared" si="429"/>
        <v/>
      </c>
      <c r="DO161" s="110" t="str">
        <f t="shared" si="430"/>
        <v/>
      </c>
      <c r="DP161" s="110" t="str">
        <f t="shared" si="431"/>
        <v/>
      </c>
      <c r="DQ161" s="110" t="str">
        <f t="shared" si="432"/>
        <v/>
      </c>
      <c r="DR161" s="110" t="str">
        <f t="shared" si="433"/>
        <v/>
      </c>
      <c r="DS161" s="110" t="str">
        <f t="shared" si="434"/>
        <v/>
      </c>
      <c r="DT161" s="110" t="str">
        <f t="shared" si="435"/>
        <v/>
      </c>
      <c r="DU161" s="110" t="str">
        <f t="shared" si="436"/>
        <v/>
      </c>
      <c r="DV161" s="110" t="str">
        <f t="shared" si="437"/>
        <v/>
      </c>
      <c r="DW161" s="110" t="str">
        <f t="shared" si="438"/>
        <v/>
      </c>
      <c r="DX161" s="110" t="str">
        <f t="shared" si="439"/>
        <v/>
      </c>
      <c r="DY161" s="110" t="str">
        <f t="shared" si="440"/>
        <v/>
      </c>
      <c r="DZ161" s="110" t="str">
        <f t="shared" si="441"/>
        <v/>
      </c>
      <c r="EA161" s="110" t="str">
        <f t="shared" si="442"/>
        <v/>
      </c>
      <c r="EB161" s="110" t="str">
        <f t="shared" si="443"/>
        <v/>
      </c>
      <c r="EC161" s="110" t="str">
        <f t="shared" si="444"/>
        <v/>
      </c>
      <c r="ED161" s="110" t="str">
        <f t="shared" si="445"/>
        <v/>
      </c>
      <c r="EE161" s="110" t="str">
        <f t="shared" si="446"/>
        <v/>
      </c>
      <c r="EF161" s="110" t="str">
        <f t="shared" si="447"/>
        <v/>
      </c>
      <c r="EG161" s="110" t="str">
        <f t="shared" si="448"/>
        <v/>
      </c>
      <c r="EH161" s="110" t="str">
        <f t="shared" si="449"/>
        <v/>
      </c>
      <c r="EI161" s="110" t="str">
        <f t="shared" si="450"/>
        <v/>
      </c>
      <c r="EJ161" s="110" t="str">
        <f t="shared" si="451"/>
        <v/>
      </c>
      <c r="EK161" s="110" t="str">
        <f t="shared" si="452"/>
        <v/>
      </c>
      <c r="EL161" s="110" t="str">
        <f t="shared" si="453"/>
        <v/>
      </c>
      <c r="EM161" s="110" t="str">
        <f t="shared" si="454"/>
        <v/>
      </c>
      <c r="EN161" s="110" t="str">
        <f t="shared" si="455"/>
        <v/>
      </c>
      <c r="EO161" s="110" t="str">
        <f t="shared" si="456"/>
        <v/>
      </c>
      <c r="EP161" s="110" t="str">
        <f t="shared" si="457"/>
        <v/>
      </c>
      <c r="EQ161" s="110" t="str">
        <f t="shared" si="458"/>
        <v/>
      </c>
      <c r="ER161" s="110" t="str">
        <f t="shared" si="459"/>
        <v/>
      </c>
      <c r="ES161" s="110" t="str">
        <f t="shared" si="460"/>
        <v/>
      </c>
      <c r="ET161" s="110" t="str">
        <f t="shared" si="461"/>
        <v/>
      </c>
      <c r="EU161" s="110" t="str">
        <f t="shared" si="462"/>
        <v/>
      </c>
      <c r="EV161" s="110" t="str">
        <f t="shared" si="463"/>
        <v/>
      </c>
      <c r="EW161" s="110" t="str">
        <f t="shared" si="464"/>
        <v/>
      </c>
      <c r="EX161" s="110" t="str">
        <f t="shared" si="465"/>
        <v/>
      </c>
      <c r="EY161" s="110" t="str">
        <f t="shared" si="466"/>
        <v/>
      </c>
      <c r="EZ161" s="110" t="str">
        <f t="shared" si="467"/>
        <v/>
      </c>
      <c r="FA161" s="110" t="str">
        <f t="shared" si="468"/>
        <v/>
      </c>
      <c r="FB161">
        <f>'06_Presupuesto'!J182-'02_Rendimientos'!$B$79+1</f>
        <v>7</v>
      </c>
      <c r="FC161">
        <f>'06_Presupuesto'!K182-'02_Rendimientos'!$B$79+1</f>
        <v>11</v>
      </c>
      <c r="FD161">
        <f t="shared" si="469"/>
        <v>5</v>
      </c>
    </row>
    <row r="162" spans="2:160">
      <c r="B162" s="107" t="s">
        <v>1068</v>
      </c>
      <c r="C162" s="107"/>
      <c r="D162" s="107"/>
      <c r="E162" s="107"/>
      <c r="F162" s="107"/>
      <c r="G162" s="107"/>
      <c r="H162" s="107"/>
      <c r="I162" s="107" t="str">
        <f t="shared" si="320"/>
        <v/>
      </c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  <c r="AQ162" s="107"/>
      <c r="AR162" s="107"/>
      <c r="AS162" s="107"/>
      <c r="AT162" s="107"/>
      <c r="AU162" s="107"/>
      <c r="AV162" s="107"/>
      <c r="AW162" s="107"/>
      <c r="AX162" s="107"/>
      <c r="AY162" s="107"/>
      <c r="AZ162" s="107"/>
      <c r="BA162" s="107"/>
      <c r="BB162" s="107"/>
      <c r="BC162" s="107"/>
      <c r="BD162" s="107"/>
      <c r="BE162" s="107"/>
      <c r="BF162" s="107"/>
      <c r="BG162" s="107"/>
      <c r="BH162" s="107"/>
      <c r="BI162" s="107"/>
      <c r="BJ162" s="107"/>
      <c r="BK162" s="107"/>
      <c r="BL162" s="107"/>
      <c r="BM162" s="107"/>
      <c r="BN162" s="107"/>
      <c r="BO162" s="107"/>
      <c r="BP162" s="107"/>
      <c r="BQ162" s="107"/>
      <c r="BR162" s="107"/>
      <c r="BS162" s="107"/>
      <c r="BT162" s="107"/>
      <c r="BU162" s="107"/>
      <c r="BV162" s="107"/>
      <c r="BW162" s="107"/>
      <c r="BX162" s="107"/>
      <c r="BY162" s="107"/>
      <c r="BZ162" s="107"/>
      <c r="CA162" s="107"/>
      <c r="CB162" s="107"/>
      <c r="CC162" s="107"/>
      <c r="CD162" s="107"/>
      <c r="CE162" s="107"/>
      <c r="CF162" s="107"/>
      <c r="CG162" s="107"/>
      <c r="CH162" s="107"/>
      <c r="CI162" s="107"/>
      <c r="CJ162" s="107"/>
      <c r="CK162" s="107"/>
      <c r="CL162" s="107"/>
      <c r="CM162" s="107"/>
      <c r="CN162" s="107"/>
      <c r="CO162" s="107"/>
      <c r="CP162" s="107"/>
      <c r="CQ162" s="107"/>
      <c r="CR162" s="107"/>
      <c r="CS162" s="107"/>
      <c r="CT162" s="107"/>
      <c r="CU162" s="107"/>
      <c r="CV162" s="107"/>
      <c r="CW162" s="107"/>
      <c r="CX162" s="107"/>
      <c r="CY162" s="107"/>
      <c r="CZ162" s="107"/>
      <c r="DA162" s="107"/>
      <c r="DB162" s="107"/>
      <c r="DC162" s="107"/>
      <c r="DD162" s="107"/>
      <c r="DE162" s="107"/>
      <c r="DF162" s="107"/>
      <c r="DG162" s="107"/>
      <c r="DH162" s="107"/>
      <c r="DI162" s="107"/>
      <c r="DJ162" s="107"/>
      <c r="DK162" s="107"/>
      <c r="DL162" s="107"/>
      <c r="DM162" s="107"/>
      <c r="DN162" s="107"/>
      <c r="DO162" s="107"/>
      <c r="DP162" s="107"/>
      <c r="DQ162" s="107"/>
      <c r="DR162" s="107"/>
      <c r="DS162" s="107"/>
      <c r="DT162" s="107"/>
      <c r="DU162" s="107"/>
      <c r="DV162" s="107"/>
      <c r="DW162" s="107"/>
      <c r="DX162" s="107"/>
      <c r="DY162" s="107"/>
      <c r="DZ162" s="107"/>
      <c r="EA162" s="107"/>
      <c r="EB162" s="107"/>
      <c r="EC162" s="107"/>
      <c r="ED162" s="107"/>
      <c r="EE162" s="107"/>
      <c r="EF162" s="107"/>
      <c r="EG162" s="107"/>
      <c r="EH162" s="107"/>
      <c r="EI162" s="107"/>
      <c r="EJ162" s="107"/>
      <c r="EK162" s="107"/>
      <c r="EL162" s="107"/>
      <c r="EM162" s="107"/>
      <c r="EN162" s="107"/>
      <c r="EO162" s="107"/>
      <c r="EP162" s="107"/>
      <c r="EQ162" s="107"/>
      <c r="ER162" s="107"/>
      <c r="ES162" s="107"/>
      <c r="ET162" s="107"/>
      <c r="EU162" s="107"/>
      <c r="EV162" s="107"/>
      <c r="EW162" s="107"/>
      <c r="EX162" s="107"/>
      <c r="EY162" s="107"/>
      <c r="EZ162" s="107"/>
      <c r="FA162" s="107"/>
    </row>
    <row r="163" spans="2:160">
      <c r="B163" t="str">
        <f>'06_Presupuesto'!K17</f>
        <v>B.1.1.1</v>
      </c>
      <c r="C163" t="str">
        <f>'06_Presupuesto'!L17</f>
        <v>Excavaciones</v>
      </c>
      <c r="D163" t="str">
        <f>'06_Presupuesto'!M17</f>
        <v>M3</v>
      </c>
      <c r="E163" s="90">
        <f>'06_Presupuesto'!N17</f>
        <v>15</v>
      </c>
      <c r="F163" s="90">
        <f>'06_Presupuesto'!O17</f>
        <v>52499.999999999993</v>
      </c>
      <c r="G163" s="90">
        <f>'06_Presupuesto'!P17</f>
        <v>787499.99999999988</v>
      </c>
      <c r="H163" s="90" t="str">
        <f t="shared" ref="H163:H194" si="470">IF(AND(H$152&gt;=FB163,H$152&lt;=FC163),IFERROR($G163/FD163,0),"")</f>
        <v/>
      </c>
      <c r="I163" s="90" t="str">
        <f t="shared" si="320"/>
        <v/>
      </c>
      <c r="J163" s="90" t="str">
        <f t="shared" ref="J163:J194" si="471">IF(AND(J$152&gt;=FB163,J$152&lt;=FC163),IFERROR($G163/FD163,0),"")</f>
        <v/>
      </c>
      <c r="K163" s="90" t="str">
        <f t="shared" ref="K163:K194" si="472">IF(AND(K$152&gt;=FB163,K$152&lt;=FC163),IFERROR($G163/FD163,0),"")</f>
        <v/>
      </c>
      <c r="L163" s="90" t="str">
        <f t="shared" ref="L163:L194" si="473">IF(AND(L$152&gt;=FB163,L$152&lt;=FC163),IFERROR($G163/FD163,0),"")</f>
        <v/>
      </c>
      <c r="M163" s="90" t="str">
        <f t="shared" ref="M163:M194" si="474">IF(AND(M$152&gt;=FB163,M$152&lt;=FC163),IFERROR($G163/FD163,0),"")</f>
        <v/>
      </c>
      <c r="N163" s="90" t="str">
        <f t="shared" ref="N163:N194" si="475">IF(AND(N$152&gt;=FB163,N$152&lt;=FC163),IFERROR($G163/FD163,0),"")</f>
        <v/>
      </c>
      <c r="O163" s="90" t="str">
        <f t="shared" ref="O163:O194" si="476">IF(AND(O$152&gt;=FB163,O$152&lt;=FC163),IFERROR($G163/FD163,0),"")</f>
        <v/>
      </c>
      <c r="P163" s="90" t="str">
        <f t="shared" ref="P163:P194" si="477">IF(AND(P$152&gt;=FB163,P$152&lt;=FC163),IFERROR($G163/FD163,0),"")</f>
        <v/>
      </c>
      <c r="Q163" s="90" t="str">
        <f t="shared" ref="Q163:Q194" si="478">IF(AND(Q$152&gt;=FB163,Q$152&lt;=FC163),IFERROR($G163/FD163,0),"")</f>
        <v/>
      </c>
      <c r="R163" s="90" t="str">
        <f t="shared" ref="R163:R194" si="479">IF(AND(R$152&gt;=FB163,R$152&lt;=FC163),IFERROR($G163/FD163,0),"")</f>
        <v/>
      </c>
      <c r="S163" s="90">
        <f t="shared" ref="S163:S194" si="480">IF(AND(S$152&gt;=FB163,S$152&lt;=FC163),IFERROR($G163/FD163,0),"")</f>
        <v>71590.909090909074</v>
      </c>
      <c r="T163" s="90">
        <f t="shared" ref="T163:T194" si="481">IF(AND(T$152&gt;=FB163,T$152&lt;=FC163),IFERROR($G163/FD163,0),"")</f>
        <v>71590.909090909074</v>
      </c>
      <c r="U163" s="90">
        <f t="shared" ref="U163:U194" si="482">IF(AND(U$152&gt;=FB163,U$152&lt;=FC163),IFERROR($G163/FD163,0),"")</f>
        <v>71590.909090909074</v>
      </c>
      <c r="V163" s="90">
        <f t="shared" ref="V163:V194" si="483">IF(AND(V$152&gt;=FB163,V$152&lt;=FC163),IFERROR($G163/FD163,0),"")</f>
        <v>71590.909090909074</v>
      </c>
      <c r="W163" s="90">
        <f t="shared" ref="W163:W194" si="484">IF(AND(W$152&gt;=FB163,W$152&lt;=FC163),IFERROR($G163/FD163,0),"")</f>
        <v>71590.909090909074</v>
      </c>
      <c r="X163" s="90">
        <f t="shared" ref="X163:X194" si="485">IF(AND(X$152&gt;=FB163,X$152&lt;=FC163),IFERROR($G163/FD163,0),"")</f>
        <v>71590.909090909074</v>
      </c>
      <c r="Y163" s="90">
        <f t="shared" ref="Y163:Y194" si="486">IF(AND(Y$152&gt;=FB163,Y$152&lt;=FC163),IFERROR($G163/FD163,0),"")</f>
        <v>71590.909090909074</v>
      </c>
      <c r="Z163" s="90">
        <f t="shared" ref="Z163:Z194" si="487">IF(AND(Z$152&gt;=FB163,Z$152&lt;=FC163),IFERROR($G163/FD163,0),"")</f>
        <v>71590.909090909074</v>
      </c>
      <c r="AA163" s="90">
        <f t="shared" ref="AA163:AA194" si="488">IF(AND(AA$152&gt;=FB163,AA$152&lt;=FC163),IFERROR($G163/FD163,0),"")</f>
        <v>71590.909090909074</v>
      </c>
      <c r="AB163" s="90">
        <f t="shared" ref="AB163:AB194" si="489">IF(AND(AB$152&gt;=FB163,AB$152&lt;=FC163),IFERROR($G163/FD163,0),"")</f>
        <v>71590.909090909074</v>
      </c>
      <c r="AC163" s="90">
        <f t="shared" ref="AC163:AC194" si="490">IF(AND(AC$152&gt;=FB163,AC$152&lt;=FC163),IFERROR($G163/FD163,0),"")</f>
        <v>71590.909090909074</v>
      </c>
      <c r="AD163" s="90" t="str">
        <f t="shared" ref="AD163:AD194" si="491">IF(AND(AD$152&gt;=FB163,AD$152&lt;=FC163),IFERROR($G163/FD163,0),"")</f>
        <v/>
      </c>
      <c r="AE163" s="90" t="str">
        <f t="shared" ref="AE163:AE194" si="492">IF(AND(AE$152&gt;=FB163,AE$152&lt;=FC163),IFERROR($G163/FD163,0),"")</f>
        <v/>
      </c>
      <c r="AF163" s="90" t="str">
        <f t="shared" ref="AF163:AF194" si="493">IF(AND(AF$152&gt;=FB163,AF$152&lt;=FC163),IFERROR($G163/FD163,0),"")</f>
        <v/>
      </c>
      <c r="AG163" s="90" t="str">
        <f t="shared" ref="AG163:AG194" si="494">IF(AND(AG$152&gt;=FB163,AG$152&lt;=FC163),IFERROR($G163/FD163,0),"")</f>
        <v/>
      </c>
      <c r="AH163" s="90" t="str">
        <f t="shared" ref="AH163:AH194" si="495">IF(AND(AH$152&gt;=FB163,AH$152&lt;=FC163),IFERROR($G163/FD163,0),"")</f>
        <v/>
      </c>
      <c r="AI163" s="90" t="str">
        <f t="shared" ref="AI163:AI194" si="496">IF(AND(AI$152&gt;=FB163,AI$152&lt;=FC163),IFERROR($G163/FD163,0),"")</f>
        <v/>
      </c>
      <c r="AJ163" s="90" t="str">
        <f t="shared" ref="AJ163:AJ194" si="497">IF(AND(AJ$152&gt;=FB163,AJ$152&lt;=FC163),IFERROR($G163/FD163,0),"")</f>
        <v/>
      </c>
      <c r="AK163" s="90" t="str">
        <f t="shared" ref="AK163:AK194" si="498">IF(AND(AK$152&gt;=FB163,AK$152&lt;=FC163),IFERROR($G163/FD163,0),"")</f>
        <v/>
      </c>
      <c r="AL163" s="90" t="str">
        <f t="shared" ref="AL163:AL194" si="499">IF(AND(AL$152&gt;=FB163,AL$152&lt;=FC163),IFERROR($G163/FD163,0),"")</f>
        <v/>
      </c>
      <c r="AM163" s="90" t="str">
        <f t="shared" ref="AM163:AM194" si="500">IF(AND(AM$152&gt;=FB163,AM$152&lt;=FC163),IFERROR($G163/FD163,0),"")</f>
        <v/>
      </c>
      <c r="AN163" s="90" t="str">
        <f t="shared" ref="AN163:AN194" si="501">IF(AND(AN$152&gt;=FB163,AN$152&lt;=FC163),IFERROR($G163/FD163,0),"")</f>
        <v/>
      </c>
      <c r="AO163" s="90" t="str">
        <f t="shared" ref="AO163:AO194" si="502">IF(AND(AO$152&gt;=FB163,AO$152&lt;=FC163),IFERROR($G163/FD163,0),"")</f>
        <v/>
      </c>
      <c r="AP163" s="90" t="str">
        <f t="shared" ref="AP163:AP194" si="503">IF(AND(AP$152&gt;=FB163,AP$152&lt;=FC163),IFERROR($G163/FD163,0),"")</f>
        <v/>
      </c>
      <c r="AQ163" s="90" t="str">
        <f t="shared" ref="AQ163:AQ194" si="504">IF(AND(AQ$152&gt;=FB163,AQ$152&lt;=FC163),IFERROR($G163/FD163,0),"")</f>
        <v/>
      </c>
      <c r="AR163" s="90" t="str">
        <f t="shared" ref="AR163:AR194" si="505">IF(AND(AR$152&gt;=FB163,AR$152&lt;=FC163),IFERROR($G163/FD163,0),"")</f>
        <v/>
      </c>
      <c r="AS163" s="90" t="str">
        <f t="shared" ref="AS163:AS194" si="506">IF(AND(AS$152&gt;=FB163,AS$152&lt;=FC163),IFERROR($G163/FD163,0),"")</f>
        <v/>
      </c>
      <c r="AT163" s="90" t="str">
        <f t="shared" ref="AT163:AT194" si="507">IF(AND(AT$152&gt;=FB163,AT$152&lt;=FC163),IFERROR($G163/FD163,0),"")</f>
        <v/>
      </c>
      <c r="AU163" s="90" t="str">
        <f t="shared" ref="AU163:AU194" si="508">IF(AND(AU$152&gt;=FB163,AU$152&lt;=FC163),IFERROR($G163/FD163,0),"")</f>
        <v/>
      </c>
      <c r="AV163" s="90" t="str">
        <f t="shared" ref="AV163:AV194" si="509">IF(AND(AV$152&gt;=FB163,AV$152&lt;=FC163),IFERROR($G163/FD163,0),"")</f>
        <v/>
      </c>
      <c r="AW163" s="90" t="str">
        <f t="shared" ref="AW163:AW194" si="510">IF(AND(AW$152&gt;=FB163,AW$152&lt;=FC163),IFERROR($G163/FD163,0),"")</f>
        <v/>
      </c>
      <c r="AX163" s="90" t="str">
        <f t="shared" ref="AX163:AX194" si="511">IF(AND(AX$152&gt;=FB163,AX$152&lt;=FC163),IFERROR($G163/FD163,0),"")</f>
        <v/>
      </c>
      <c r="AY163" s="90" t="str">
        <f t="shared" ref="AY163:AY194" si="512">IF(AND(AY$152&gt;=FB163,AY$152&lt;=FC163),IFERROR($G163/FD163,0),"")</f>
        <v/>
      </c>
      <c r="AZ163" s="90" t="str">
        <f t="shared" ref="AZ163:AZ194" si="513">IF(AND(AZ$152&gt;=FB163,AZ$152&lt;=FC163),IFERROR($G163/FD163,0),"")</f>
        <v/>
      </c>
      <c r="BA163" s="90" t="str">
        <f t="shared" ref="BA163:BA194" si="514">IF(AND(BA$152&gt;=FB163,BA$152&lt;=FC163),IFERROR($G163/FD163,0),"")</f>
        <v/>
      </c>
      <c r="BB163" s="90" t="str">
        <f t="shared" ref="BB163:BB194" si="515">IF(AND(BB$152&gt;=FB163,BB$152&lt;=FC163),IFERROR($G163/FD163,0),"")</f>
        <v/>
      </c>
      <c r="BC163" s="90" t="str">
        <f t="shared" ref="BC163:BC194" si="516">IF(AND(BC$152&gt;=FB163,BC$152&lt;=FC163),IFERROR($G163/FD163,0),"")</f>
        <v/>
      </c>
      <c r="BD163" s="90" t="str">
        <f t="shared" ref="BD163:BD194" si="517">IF(AND(BD$152&gt;=FB163,BD$152&lt;=FC163),IFERROR($G163/FD163,0),"")</f>
        <v/>
      </c>
      <c r="BE163" s="90" t="str">
        <f t="shared" ref="BE163:BE194" si="518">IF(AND(BE$152&gt;=FB163,BE$152&lt;=FC163),IFERROR($G163/FD163,0),"")</f>
        <v/>
      </c>
      <c r="BF163" s="90" t="str">
        <f t="shared" ref="BF163:BF194" si="519">IF(AND(BF$152&gt;=FB163,BF$152&lt;=FC163),IFERROR($G163/FD163,0),"")</f>
        <v/>
      </c>
      <c r="BG163" s="90" t="str">
        <f t="shared" ref="BG163:BG194" si="520">IF(AND(BG$152&gt;=FB163,BG$152&lt;=FC163),IFERROR($G163/FD163,0),"")</f>
        <v/>
      </c>
      <c r="BH163" s="90" t="str">
        <f t="shared" ref="BH163:BH194" si="521">IF(AND(BH$152&gt;=FB163,BH$152&lt;=FC163),IFERROR($G163/FD163,0),"")</f>
        <v/>
      </c>
      <c r="BI163" s="90" t="str">
        <f t="shared" ref="BI163:BI194" si="522">IF(AND(BI$152&gt;=FB163,BI$152&lt;=FC163),IFERROR($G163/FD163,0),"")</f>
        <v/>
      </c>
      <c r="BJ163" s="90" t="str">
        <f t="shared" ref="BJ163:BJ194" si="523">IF(AND(BJ$152&gt;=FB163,BJ$152&lt;=FC163),IFERROR($G163/FD163,0),"")</f>
        <v/>
      </c>
      <c r="BK163" s="90" t="str">
        <f t="shared" ref="BK163:BK194" si="524">IF(AND(BK$152&gt;=FB163,BK$152&lt;=FC163),IFERROR($G163/FD163,0),"")</f>
        <v/>
      </c>
      <c r="BL163" s="90" t="str">
        <f t="shared" ref="BL163:BL194" si="525">IF(AND(BL$152&gt;=FB163,BL$152&lt;=FC163),IFERROR($G163/FD163,0),"")</f>
        <v/>
      </c>
      <c r="BM163" s="90" t="str">
        <f t="shared" ref="BM163:BM194" si="526">IF(AND(BM$152&gt;=FB163,BM$152&lt;=FC163),IFERROR($G163/FD163,0),"")</f>
        <v/>
      </c>
      <c r="BN163" s="90" t="str">
        <f t="shared" ref="BN163:BN194" si="527">IF(AND(BN$152&gt;=FB163,BN$152&lt;=FC163),IFERROR($G163/FD163,0),"")</f>
        <v/>
      </c>
      <c r="BO163" s="90" t="str">
        <f t="shared" ref="BO163:BO194" si="528">IF(AND(BO$152&gt;=FB163,BO$152&lt;=FC163),IFERROR($G163/FD163,0),"")</f>
        <v/>
      </c>
      <c r="BP163" s="90" t="str">
        <f t="shared" ref="BP163:BP194" si="529">IF(AND(BP$152&gt;=FB163,BP$152&lt;=FC163),IFERROR($G163/FD163,0),"")</f>
        <v/>
      </c>
      <c r="BQ163" s="90" t="str">
        <f t="shared" ref="BQ163:BQ194" si="530">IF(AND(BQ$152&gt;=FB163,BQ$152&lt;=FC163),IFERROR($G163/FD163,0),"")</f>
        <v/>
      </c>
      <c r="BR163" s="90" t="str">
        <f t="shared" ref="BR163:BR194" si="531">IF(AND(BR$152&gt;=FB163,BR$152&lt;=FC163),IFERROR($G163/FD163,0),"")</f>
        <v/>
      </c>
      <c r="BS163" s="90" t="str">
        <f t="shared" ref="BS163:BS194" si="532">IF(AND(BS$152&gt;=FB163,BS$152&lt;=FC163),IFERROR($G163/FD163,0),"")</f>
        <v/>
      </c>
      <c r="BT163" s="90" t="str">
        <f t="shared" ref="BT163:BT194" si="533">IF(AND(BT$152&gt;=FB163,BT$152&lt;=FC163),IFERROR($G163/FD163,0),"")</f>
        <v/>
      </c>
      <c r="BU163" s="90" t="str">
        <f t="shared" ref="BU163:BU194" si="534">IF(AND(BU$152&gt;=FB163,BU$152&lt;=FC163),IFERROR($G163/FD163,0),"")</f>
        <v/>
      </c>
      <c r="BV163" s="90" t="str">
        <f t="shared" ref="BV163:BV194" si="535">IF(AND(BV$152&gt;=FB163,BV$152&lt;=FC163),IFERROR($G163/FD163,0),"")</f>
        <v/>
      </c>
      <c r="BW163" s="90" t="str">
        <f t="shared" ref="BW163:BW194" si="536">IF(AND(BW$152&gt;=FB163,BW$152&lt;=FC163),IFERROR($G163/FD163,0),"")</f>
        <v/>
      </c>
      <c r="BX163" s="90" t="str">
        <f t="shared" ref="BX163:BX194" si="537">IF(AND(BX$152&gt;=FB163,BX$152&lt;=FC163),IFERROR($G163/FD163,0),"")</f>
        <v/>
      </c>
      <c r="BY163" s="90" t="str">
        <f t="shared" ref="BY163:BY194" si="538">IF(AND(BY$152&gt;=FB163,BY$152&lt;=FC163),IFERROR($G163/FD163,0),"")</f>
        <v/>
      </c>
      <c r="BZ163" s="90" t="str">
        <f t="shared" ref="BZ163:BZ194" si="539">IF(AND(BZ$152&gt;=FB163,BZ$152&lt;=FC163),IFERROR($G163/FD163,0),"")</f>
        <v/>
      </c>
      <c r="CA163" s="90" t="str">
        <f t="shared" ref="CA163:CA194" si="540">IF(AND(CA$152&gt;=FB163,CA$152&lt;=FC163),IFERROR($G163/FD163,0),"")</f>
        <v/>
      </c>
      <c r="CB163" s="90" t="str">
        <f t="shared" ref="CB163:CB194" si="541">IF(AND(CB$152&gt;=FB163,CB$152&lt;=FC163),IFERROR($G163/FD163,0),"")</f>
        <v/>
      </c>
      <c r="CC163" s="90" t="str">
        <f t="shared" ref="CC163:CC194" si="542">IF(AND(CC$152&gt;=FB163,CC$152&lt;=FC163),IFERROR($G163/FD163,0),"")</f>
        <v/>
      </c>
      <c r="CD163" s="90" t="str">
        <f t="shared" ref="CD163:CD194" si="543">IF(AND(CD$152&gt;=FB163,CD$152&lt;=FC163),IFERROR($G163/FD163,0),"")</f>
        <v/>
      </c>
      <c r="CE163" s="90" t="str">
        <f t="shared" ref="CE163:CE194" si="544">IF(AND(CE$152&gt;=FB163,CE$152&lt;=FC163),IFERROR($G163/FD163,0),"")</f>
        <v/>
      </c>
      <c r="CF163" s="90" t="str">
        <f t="shared" ref="CF163:CF194" si="545">IF(AND(CF$152&gt;=FB163,CF$152&lt;=FC163),IFERROR($G163/FD163,0),"")</f>
        <v/>
      </c>
      <c r="CG163" s="90" t="str">
        <f t="shared" ref="CG163:CG194" si="546">IF(AND(CG$152&gt;=FB163,CG$152&lt;=FC163),IFERROR($G163/FD163,0),"")</f>
        <v/>
      </c>
      <c r="CH163" s="90" t="str">
        <f t="shared" ref="CH163:CH194" si="547">IF(AND(CH$152&gt;=FB163,CH$152&lt;=FC163),IFERROR($G163/FD163,0),"")</f>
        <v/>
      </c>
      <c r="CI163" s="90" t="str">
        <f t="shared" ref="CI163:CI194" si="548">IF(AND(CI$152&gt;=FB163,CI$152&lt;=FC163),IFERROR($G163/FD163,0),"")</f>
        <v/>
      </c>
      <c r="CJ163" s="90" t="str">
        <f t="shared" ref="CJ163:CJ194" si="549">IF(AND(CJ$152&gt;=FB163,CJ$152&lt;=FC163),IFERROR($G163/FD163,0),"")</f>
        <v/>
      </c>
      <c r="CK163" s="90" t="str">
        <f t="shared" ref="CK163:CK194" si="550">IF(AND(CK$152&gt;=FB163,CK$152&lt;=FC163),IFERROR($G163/FD163,0),"")</f>
        <v/>
      </c>
      <c r="CL163" s="90" t="str">
        <f t="shared" ref="CL163:CL194" si="551">IF(AND(CL$152&gt;=FB163,CL$152&lt;=FC163),IFERROR($G163/FD163,0),"")</f>
        <v/>
      </c>
      <c r="CM163" s="90" t="str">
        <f t="shared" ref="CM163:CM194" si="552">IF(AND(CM$152&gt;=FB163,CM$152&lt;=FC163),IFERROR($G163/FD163,0),"")</f>
        <v/>
      </c>
      <c r="CN163" s="90" t="str">
        <f t="shared" ref="CN163:CN194" si="553">IF(AND(CN$152&gt;=FB163,CN$152&lt;=FC163),IFERROR($G163/FD163,0),"")</f>
        <v/>
      </c>
      <c r="CO163" s="90" t="str">
        <f t="shared" ref="CO163:CO194" si="554">IF(AND(CO$152&gt;=FB163,CO$152&lt;=FC163),IFERROR($G163/FD163,0),"")</f>
        <v/>
      </c>
      <c r="CP163" s="90" t="str">
        <f t="shared" ref="CP163:CP194" si="555">IF(AND(CP$152&gt;=FB163,CP$152&lt;=FC163),IFERROR($G163/FD163,0),"")</f>
        <v/>
      </c>
      <c r="CQ163" s="90" t="str">
        <f t="shared" ref="CQ163:CQ194" si="556">IF(AND(CQ$152&gt;=FB163,CQ$152&lt;=FC163),IFERROR($G163/FD163,0),"")</f>
        <v/>
      </c>
      <c r="CR163" s="90" t="str">
        <f t="shared" ref="CR163:CR194" si="557">IF(AND(CR$152&gt;=FB163,CR$152&lt;=FC163),IFERROR($G163/FD163,0),"")</f>
        <v/>
      </c>
      <c r="CS163" s="90" t="str">
        <f t="shared" ref="CS163:CS194" si="558">IF(AND(CS$152&gt;=FB163,CS$152&lt;=FC163),IFERROR($G163/FD163,0),"")</f>
        <v/>
      </c>
      <c r="CT163" s="90" t="str">
        <f t="shared" ref="CT163:CT194" si="559">IF(AND(CT$152&gt;=FB163,CT$152&lt;=FC163),IFERROR($G163/FD163,0),"")</f>
        <v/>
      </c>
      <c r="CU163" s="90" t="str">
        <f t="shared" ref="CU163:CU194" si="560">IF(AND(CU$152&gt;=FB163,CU$152&lt;=FC163),IFERROR($G163/FD163,0),"")</f>
        <v/>
      </c>
      <c r="CV163" s="90" t="str">
        <f t="shared" ref="CV163:CV194" si="561">IF(AND(CV$152&gt;=FB163,CV$152&lt;=FC163),IFERROR($G163/FD163,0),"")</f>
        <v/>
      </c>
      <c r="CW163" s="90" t="str">
        <f t="shared" ref="CW163:CW194" si="562">IF(AND(CW$152&gt;=FB163,CW$152&lt;=FC163),IFERROR($G163/FD163,0),"")</f>
        <v/>
      </c>
      <c r="CX163" s="90" t="str">
        <f t="shared" ref="CX163:CX194" si="563">IF(AND(CX$152&gt;=FB163,CX$152&lt;=FC163),IFERROR($G163/FD163,0),"")</f>
        <v/>
      </c>
      <c r="CY163" s="90" t="str">
        <f t="shared" ref="CY163:CY194" si="564">IF(AND(CY$152&gt;=FB163,CY$152&lt;=FC163),IFERROR($G163/FD163,0),"")</f>
        <v/>
      </c>
      <c r="CZ163" s="90" t="str">
        <f t="shared" ref="CZ163:CZ194" si="565">IF(AND(CZ$152&gt;=FB163,CZ$152&lt;=FC163),IFERROR($G163/FD163,0),"")</f>
        <v/>
      </c>
      <c r="DA163" s="90" t="str">
        <f t="shared" ref="DA163:DA194" si="566">IF(AND(DA$152&gt;=FB163,DA$152&lt;=FC163),IFERROR($G163/FD163,0),"")</f>
        <v/>
      </c>
      <c r="DB163" s="90" t="str">
        <f t="shared" ref="DB163:DB194" si="567">IF(AND(DB$152&gt;=FB163,DB$152&lt;=FC163),IFERROR($G163/FD163,0),"")</f>
        <v/>
      </c>
      <c r="DC163" s="90" t="str">
        <f t="shared" ref="DC163:DC194" si="568">IF(AND(DC$152&gt;=FB163,DC$152&lt;=FC163),IFERROR($G163/FD163,0),"")</f>
        <v/>
      </c>
      <c r="DD163" s="90" t="str">
        <f t="shared" ref="DD163:DD194" si="569">IF(AND(DD$152&gt;=FB163,DD$152&lt;=FC163),IFERROR($G163/FD163,0),"")</f>
        <v/>
      </c>
      <c r="DE163" s="90" t="str">
        <f t="shared" ref="DE163:DE194" si="570">IF(AND(DE$152&gt;=FB163,DE$152&lt;=FC163),IFERROR($G163/FD163,0),"")</f>
        <v/>
      </c>
      <c r="DF163" s="90" t="str">
        <f t="shared" ref="DF163:DF194" si="571">IF(AND(DF$152&gt;=FB163,DF$152&lt;=FC163),IFERROR($G163/FD163,0),"")</f>
        <v/>
      </c>
      <c r="DG163" s="90" t="str">
        <f t="shared" ref="DG163:DG194" si="572">IF(AND(DG$152&gt;=FB163,DG$152&lt;=FC163),IFERROR($G163/FD163,0),"")</f>
        <v/>
      </c>
      <c r="DH163" s="90" t="str">
        <f t="shared" ref="DH163:DH194" si="573">IF(AND(DH$152&gt;=FB163,DH$152&lt;=FC163),IFERROR($G163/FD163,0),"")</f>
        <v/>
      </c>
      <c r="DI163" s="90" t="str">
        <f t="shared" ref="DI163:DI194" si="574">IF(AND(DI$152&gt;=FB163,DI$152&lt;=FC163),IFERROR($G163/FD163,0),"")</f>
        <v/>
      </c>
      <c r="DJ163" s="90" t="str">
        <f t="shared" ref="DJ163:DJ194" si="575">IF(AND(DJ$152&gt;=FB163,DJ$152&lt;=FC163),IFERROR($G163/FD163,0),"")</f>
        <v/>
      </c>
      <c r="DK163" s="90" t="str">
        <f t="shared" ref="DK163:DK194" si="576">IF(AND(DK$152&gt;=FB163,DK$152&lt;=FC163),IFERROR($G163/FD163,0),"")</f>
        <v/>
      </c>
      <c r="DL163" s="90" t="str">
        <f t="shared" ref="DL163:DL194" si="577">IF(AND(DL$152&gt;=FB163,DL$152&lt;=FC163),IFERROR($G163/FD163,0),"")</f>
        <v/>
      </c>
      <c r="DM163" s="90" t="str">
        <f t="shared" ref="DM163:DM194" si="578">IF(AND(DM$152&gt;=FB163,DM$152&lt;=FC163),IFERROR($G163/FD163,0),"")</f>
        <v/>
      </c>
      <c r="DN163" s="90" t="str">
        <f t="shared" ref="DN163:DN194" si="579">IF(AND(DN$152&gt;=FB163,DN$152&lt;=FC163),IFERROR($G163/FD163,0),"")</f>
        <v/>
      </c>
      <c r="DO163" s="90" t="str">
        <f t="shared" ref="DO163:DO194" si="580">IF(AND(DO$152&gt;=FB163,DO$152&lt;=FC163),IFERROR($G163/FD163,0),"")</f>
        <v/>
      </c>
      <c r="DP163" s="90" t="str">
        <f t="shared" ref="DP163:DP194" si="581">IF(AND(DP$152&gt;=FB163,DP$152&lt;=FC163),IFERROR($G163/FD163,0),"")</f>
        <v/>
      </c>
      <c r="DQ163" s="90" t="str">
        <f t="shared" ref="DQ163:DQ194" si="582">IF(AND(DQ$152&gt;=FB163,DQ$152&lt;=FC163),IFERROR($G163/FD163,0),"")</f>
        <v/>
      </c>
      <c r="DR163" s="90" t="str">
        <f t="shared" ref="DR163:DR194" si="583">IF(AND(DR$152&gt;=FB163,DR$152&lt;=FC163),IFERROR($G163/FD163,0),"")</f>
        <v/>
      </c>
      <c r="DS163" s="90" t="str">
        <f t="shared" ref="DS163:DS194" si="584">IF(AND(DS$152&gt;=FB163,DS$152&lt;=FC163),IFERROR($G163/FD163,0),"")</f>
        <v/>
      </c>
      <c r="DT163" s="90" t="str">
        <f t="shared" ref="DT163:DT194" si="585">IF(AND(DT$152&gt;=FB163,DT$152&lt;=FC163),IFERROR($G163/FD163,0),"")</f>
        <v/>
      </c>
      <c r="DU163" s="90" t="str">
        <f t="shared" ref="DU163:DU194" si="586">IF(AND(DU$152&gt;=FB163,DU$152&lt;=FC163),IFERROR($G163/FD163,0),"")</f>
        <v/>
      </c>
      <c r="DV163" s="90" t="str">
        <f t="shared" ref="DV163:DV194" si="587">IF(AND(DV$152&gt;=FB163,DV$152&lt;=FC163),IFERROR($G163/FD163,0),"")</f>
        <v/>
      </c>
      <c r="DW163" s="90" t="str">
        <f t="shared" ref="DW163:DW194" si="588">IF(AND(DW$152&gt;=FB163,DW$152&lt;=FC163),IFERROR($G163/FD163,0),"")</f>
        <v/>
      </c>
      <c r="DX163" s="90" t="str">
        <f t="shared" ref="DX163:DX194" si="589">IF(AND(DX$152&gt;=FB163,DX$152&lt;=FC163),IFERROR($G163/FD163,0),"")</f>
        <v/>
      </c>
      <c r="DY163" s="90" t="str">
        <f t="shared" ref="DY163:DY194" si="590">IF(AND(DY$152&gt;=FB163,DY$152&lt;=FC163),IFERROR($G163/FD163,0),"")</f>
        <v/>
      </c>
      <c r="DZ163" s="90" t="str">
        <f t="shared" ref="DZ163:DZ194" si="591">IF(AND(DZ$152&gt;=FB163,DZ$152&lt;=FC163),IFERROR($G163/FD163,0),"")</f>
        <v/>
      </c>
      <c r="EA163" s="90" t="str">
        <f t="shared" ref="EA163:EA194" si="592">IF(AND(EA$152&gt;=FB163,EA$152&lt;=FC163),IFERROR($G163/FD163,0),"")</f>
        <v/>
      </c>
      <c r="EB163" s="90" t="str">
        <f t="shared" ref="EB163:EB194" si="593">IF(AND(EB$152&gt;=FB163,EB$152&lt;=FC163),IFERROR($G163/FD163,0),"")</f>
        <v/>
      </c>
      <c r="EC163" s="90" t="str">
        <f t="shared" ref="EC163:EC194" si="594">IF(AND(EC$152&gt;=FB163,EC$152&lt;=FC163),IFERROR($G163/FD163,0),"")</f>
        <v/>
      </c>
      <c r="ED163" s="90" t="str">
        <f t="shared" ref="ED163:ED194" si="595">IF(AND(ED$152&gt;=FB163,ED$152&lt;=FC163),IFERROR($G163/FD163,0),"")</f>
        <v/>
      </c>
      <c r="EE163" s="90" t="str">
        <f t="shared" ref="EE163:EE194" si="596">IF(AND(EE$152&gt;=FB163,EE$152&lt;=FC163),IFERROR($G163/FD163,0),"")</f>
        <v/>
      </c>
      <c r="EF163" s="90" t="str">
        <f t="shared" ref="EF163:EF194" si="597">IF(AND(EF$152&gt;=FB163,EF$152&lt;=FC163),IFERROR($G163/FD163,0),"")</f>
        <v/>
      </c>
      <c r="EG163" s="90" t="str">
        <f t="shared" ref="EG163:EG194" si="598">IF(AND(EG$152&gt;=FB163,EG$152&lt;=FC163),IFERROR($G163/FD163,0),"")</f>
        <v/>
      </c>
      <c r="EH163" s="90" t="str">
        <f t="shared" ref="EH163:EH194" si="599">IF(AND(EH$152&gt;=FB163,EH$152&lt;=FC163),IFERROR($G163/FD163,0),"")</f>
        <v/>
      </c>
      <c r="EI163" s="90" t="str">
        <f t="shared" ref="EI163:EI194" si="600">IF(AND(EI$152&gt;=FB163,EI$152&lt;=FC163),IFERROR($G163/FD163,0),"")</f>
        <v/>
      </c>
      <c r="EJ163" s="90" t="str">
        <f t="shared" ref="EJ163:EJ194" si="601">IF(AND(EJ$152&gt;=FB163,EJ$152&lt;=FC163),IFERROR($G163/FD163,0),"")</f>
        <v/>
      </c>
      <c r="EK163" s="90" t="str">
        <f t="shared" ref="EK163:EK194" si="602">IF(AND(EK$152&gt;=FB163,EK$152&lt;=FC163),IFERROR($G163/FD163,0),"")</f>
        <v/>
      </c>
      <c r="EL163" s="90" t="str">
        <f t="shared" ref="EL163:EL194" si="603">IF(AND(EL$152&gt;=FB163,EL$152&lt;=FC163),IFERROR($G163/FD163,0),"")</f>
        <v/>
      </c>
      <c r="EM163" s="90" t="str">
        <f t="shared" ref="EM163:EM194" si="604">IF(AND(EM$152&gt;=FB163,EM$152&lt;=FC163),IFERROR($G163/FD163,0),"")</f>
        <v/>
      </c>
      <c r="EN163" s="90" t="str">
        <f t="shared" ref="EN163:EN194" si="605">IF(AND(EN$152&gt;=FB163,EN$152&lt;=FC163),IFERROR($G163/FD163,0),"")</f>
        <v/>
      </c>
      <c r="EO163" s="90" t="str">
        <f t="shared" ref="EO163:EO194" si="606">IF(AND(EO$152&gt;=FB163,EO$152&lt;=FC163),IFERROR($G163/FD163,0),"")</f>
        <v/>
      </c>
      <c r="EP163" s="90" t="str">
        <f t="shared" ref="EP163:EP194" si="607">IF(AND(EP$152&gt;=FB163,EP$152&lt;=FC163),IFERROR($G163/FD163,0),"")</f>
        <v/>
      </c>
      <c r="EQ163" s="90" t="str">
        <f t="shared" ref="EQ163:EQ194" si="608">IF(AND(EQ$152&gt;=FB163,EQ$152&lt;=FC163),IFERROR($G163/FD163,0),"")</f>
        <v/>
      </c>
      <c r="ER163" s="90" t="str">
        <f t="shared" ref="ER163:ER194" si="609">IF(AND(ER$152&gt;=FB163,ER$152&lt;=FC163),IFERROR($G163/FD163,0),"")</f>
        <v/>
      </c>
      <c r="ES163" s="90" t="str">
        <f t="shared" ref="ES163:ES194" si="610">IF(AND(ES$152&gt;=FB163,ES$152&lt;=FC163),IFERROR($G163/FD163,0),"")</f>
        <v/>
      </c>
      <c r="ET163" s="90" t="str">
        <f t="shared" ref="ET163:ET194" si="611">IF(AND(ET$152&gt;=FB163,ET$152&lt;=FC163),IFERROR($G163/FD163,0),"")</f>
        <v/>
      </c>
      <c r="EU163" s="90" t="str">
        <f t="shared" ref="EU163:EU194" si="612">IF(AND(EU$152&gt;=FB163,EU$152&lt;=FC163),IFERROR($G163/FD163,0),"")</f>
        <v/>
      </c>
      <c r="EV163" s="90" t="str">
        <f t="shared" ref="EV163:EV194" si="613">IF(AND(EV$152&gt;=FB163,EV$152&lt;=FC163),IFERROR($G163/FD163,0),"")</f>
        <v/>
      </c>
      <c r="EW163" s="90" t="str">
        <f t="shared" ref="EW163:EW194" si="614">IF(AND(EW$152&gt;=FB163,EW$152&lt;=FC163),IFERROR($G163/FD163,0),"")</f>
        <v/>
      </c>
      <c r="EX163" s="90" t="str">
        <f t="shared" ref="EX163:EX194" si="615">IF(AND(EX$152&gt;=FB163,EX$152&lt;=FC163),IFERROR($G163/FD163,0),"")</f>
        <v/>
      </c>
      <c r="EY163" s="90" t="str">
        <f t="shared" ref="EY163:EY194" si="616">IF(AND(EY$152&gt;=FB163,EY$152&lt;=FC163),IFERROR($G163/FD163,0),"")</f>
        <v/>
      </c>
      <c r="EZ163" s="90" t="str">
        <f t="shared" ref="EZ163:EZ194" si="617">IF(AND(EZ$152&gt;=FB163,EZ$152&lt;=FC163),IFERROR($G163/FD163,0),"")</f>
        <v/>
      </c>
      <c r="FA163" s="90" t="str">
        <f t="shared" ref="FA163:FA194" si="618">IF(AND(FA$152&gt;=FB163,FA$152&lt;=FC163),IFERROR($G163/FD163,0),"")</f>
        <v/>
      </c>
      <c r="FB163">
        <f>'06_Presupuesto'!J183-'02_Rendimientos'!$B$79+1</f>
        <v>12</v>
      </c>
      <c r="FC163">
        <f>'06_Presupuesto'!K183-'02_Rendimientos'!$B$79+1</f>
        <v>22</v>
      </c>
      <c r="FD163">
        <f t="shared" ref="FD163:FD194" si="619">FC163-FB163+1</f>
        <v>11</v>
      </c>
    </row>
    <row r="164" spans="2:160">
      <c r="B164" s="109" t="str">
        <f>'06_Presupuesto'!K18</f>
        <v>B.1.1.2</v>
      </c>
      <c r="C164" s="109" t="str">
        <f>'06_Presupuesto'!L18</f>
        <v>Emplantillado</v>
      </c>
      <c r="D164" s="109" t="str">
        <f>'06_Presupuesto'!M18</f>
        <v>M2</v>
      </c>
      <c r="E164" s="110">
        <f>'06_Presupuesto'!N18</f>
        <v>23</v>
      </c>
      <c r="F164" s="110">
        <f>'06_Presupuesto'!O18</f>
        <v>24374.999999999996</v>
      </c>
      <c r="G164" s="110">
        <f>'06_Presupuesto'!P18</f>
        <v>560624.99999999988</v>
      </c>
      <c r="H164" s="110" t="str">
        <f t="shared" si="470"/>
        <v/>
      </c>
      <c r="I164" s="110" t="str">
        <f t="shared" si="320"/>
        <v/>
      </c>
      <c r="J164" s="110" t="str">
        <f t="shared" si="471"/>
        <v/>
      </c>
      <c r="K164" s="110" t="str">
        <f t="shared" si="472"/>
        <v/>
      </c>
      <c r="L164" s="110" t="str">
        <f t="shared" si="473"/>
        <v/>
      </c>
      <c r="M164" s="110" t="str">
        <f t="shared" si="474"/>
        <v/>
      </c>
      <c r="N164" s="110" t="str">
        <f t="shared" si="475"/>
        <v/>
      </c>
      <c r="O164" s="110" t="str">
        <f t="shared" si="476"/>
        <v/>
      </c>
      <c r="P164" s="110" t="str">
        <f t="shared" si="477"/>
        <v/>
      </c>
      <c r="Q164" s="110" t="str">
        <f t="shared" si="478"/>
        <v/>
      </c>
      <c r="R164" s="110" t="str">
        <f t="shared" si="479"/>
        <v/>
      </c>
      <c r="S164" s="110" t="str">
        <f t="shared" si="480"/>
        <v/>
      </c>
      <c r="T164" s="110" t="str">
        <f t="shared" si="481"/>
        <v/>
      </c>
      <c r="U164" s="110" t="str">
        <f t="shared" si="482"/>
        <v/>
      </c>
      <c r="V164" s="110" t="str">
        <f t="shared" si="483"/>
        <v/>
      </c>
      <c r="W164" s="110" t="str">
        <f t="shared" si="484"/>
        <v/>
      </c>
      <c r="X164" s="110" t="str">
        <f t="shared" si="485"/>
        <v/>
      </c>
      <c r="Y164" s="110" t="str">
        <f t="shared" si="486"/>
        <v/>
      </c>
      <c r="Z164" s="110" t="str">
        <f t="shared" si="487"/>
        <v/>
      </c>
      <c r="AA164" s="110" t="str">
        <f t="shared" si="488"/>
        <v/>
      </c>
      <c r="AB164" s="110" t="str">
        <f t="shared" si="489"/>
        <v/>
      </c>
      <c r="AC164" s="110" t="str">
        <f t="shared" si="490"/>
        <v/>
      </c>
      <c r="AD164" s="110" t="str">
        <f t="shared" si="491"/>
        <v/>
      </c>
      <c r="AE164" s="110" t="str">
        <f t="shared" si="492"/>
        <v/>
      </c>
      <c r="AF164" s="110" t="str">
        <f t="shared" si="493"/>
        <v/>
      </c>
      <c r="AG164" s="110" t="str">
        <f t="shared" si="494"/>
        <v/>
      </c>
      <c r="AH164" s="110" t="str">
        <f t="shared" si="495"/>
        <v/>
      </c>
      <c r="AI164" s="110" t="str">
        <f t="shared" si="496"/>
        <v/>
      </c>
      <c r="AJ164" s="110" t="str">
        <f t="shared" si="497"/>
        <v/>
      </c>
      <c r="AK164" s="110" t="str">
        <f t="shared" si="498"/>
        <v/>
      </c>
      <c r="AL164" s="110" t="str">
        <f t="shared" si="499"/>
        <v/>
      </c>
      <c r="AM164" s="110">
        <f t="shared" si="500"/>
        <v>112124.99999999997</v>
      </c>
      <c r="AN164" s="110">
        <f t="shared" si="501"/>
        <v>112124.99999999997</v>
      </c>
      <c r="AO164" s="110">
        <f t="shared" si="502"/>
        <v>112124.99999999997</v>
      </c>
      <c r="AP164" s="110">
        <f t="shared" si="503"/>
        <v>112124.99999999997</v>
      </c>
      <c r="AQ164" s="110">
        <f t="shared" si="504"/>
        <v>112124.99999999997</v>
      </c>
      <c r="AR164" s="110" t="str">
        <f t="shared" si="505"/>
        <v/>
      </c>
      <c r="AS164" s="110" t="str">
        <f t="shared" si="506"/>
        <v/>
      </c>
      <c r="AT164" s="110" t="str">
        <f t="shared" si="507"/>
        <v/>
      </c>
      <c r="AU164" s="110" t="str">
        <f t="shared" si="508"/>
        <v/>
      </c>
      <c r="AV164" s="110" t="str">
        <f t="shared" si="509"/>
        <v/>
      </c>
      <c r="AW164" s="110" t="str">
        <f t="shared" si="510"/>
        <v/>
      </c>
      <c r="AX164" s="110" t="str">
        <f t="shared" si="511"/>
        <v/>
      </c>
      <c r="AY164" s="110" t="str">
        <f t="shared" si="512"/>
        <v/>
      </c>
      <c r="AZ164" s="110" t="str">
        <f t="shared" si="513"/>
        <v/>
      </c>
      <c r="BA164" s="110" t="str">
        <f t="shared" si="514"/>
        <v/>
      </c>
      <c r="BB164" s="110" t="str">
        <f t="shared" si="515"/>
        <v/>
      </c>
      <c r="BC164" s="110" t="str">
        <f t="shared" si="516"/>
        <v/>
      </c>
      <c r="BD164" s="110" t="str">
        <f t="shared" si="517"/>
        <v/>
      </c>
      <c r="BE164" s="110" t="str">
        <f t="shared" si="518"/>
        <v/>
      </c>
      <c r="BF164" s="110" t="str">
        <f t="shared" si="519"/>
        <v/>
      </c>
      <c r="BG164" s="110" t="str">
        <f t="shared" si="520"/>
        <v/>
      </c>
      <c r="BH164" s="110" t="str">
        <f t="shared" si="521"/>
        <v/>
      </c>
      <c r="BI164" s="110" t="str">
        <f t="shared" si="522"/>
        <v/>
      </c>
      <c r="BJ164" s="110" t="str">
        <f t="shared" si="523"/>
        <v/>
      </c>
      <c r="BK164" s="110" t="str">
        <f t="shared" si="524"/>
        <v/>
      </c>
      <c r="BL164" s="110" t="str">
        <f t="shared" si="525"/>
        <v/>
      </c>
      <c r="BM164" s="110" t="str">
        <f t="shared" si="526"/>
        <v/>
      </c>
      <c r="BN164" s="110" t="str">
        <f t="shared" si="527"/>
        <v/>
      </c>
      <c r="BO164" s="110" t="str">
        <f t="shared" si="528"/>
        <v/>
      </c>
      <c r="BP164" s="110" t="str">
        <f t="shared" si="529"/>
        <v/>
      </c>
      <c r="BQ164" s="110" t="str">
        <f t="shared" si="530"/>
        <v/>
      </c>
      <c r="BR164" s="110" t="str">
        <f t="shared" si="531"/>
        <v/>
      </c>
      <c r="BS164" s="110" t="str">
        <f t="shared" si="532"/>
        <v/>
      </c>
      <c r="BT164" s="110" t="str">
        <f t="shared" si="533"/>
        <v/>
      </c>
      <c r="BU164" s="110" t="str">
        <f t="shared" si="534"/>
        <v/>
      </c>
      <c r="BV164" s="110" t="str">
        <f t="shared" si="535"/>
        <v/>
      </c>
      <c r="BW164" s="110" t="str">
        <f t="shared" si="536"/>
        <v/>
      </c>
      <c r="BX164" s="110" t="str">
        <f t="shared" si="537"/>
        <v/>
      </c>
      <c r="BY164" s="110" t="str">
        <f t="shared" si="538"/>
        <v/>
      </c>
      <c r="BZ164" s="110" t="str">
        <f t="shared" si="539"/>
        <v/>
      </c>
      <c r="CA164" s="110" t="str">
        <f t="shared" si="540"/>
        <v/>
      </c>
      <c r="CB164" s="110" t="str">
        <f t="shared" si="541"/>
        <v/>
      </c>
      <c r="CC164" s="110" t="str">
        <f t="shared" si="542"/>
        <v/>
      </c>
      <c r="CD164" s="110" t="str">
        <f t="shared" si="543"/>
        <v/>
      </c>
      <c r="CE164" s="110" t="str">
        <f t="shared" si="544"/>
        <v/>
      </c>
      <c r="CF164" s="110" t="str">
        <f t="shared" si="545"/>
        <v/>
      </c>
      <c r="CG164" s="110" t="str">
        <f t="shared" si="546"/>
        <v/>
      </c>
      <c r="CH164" s="110" t="str">
        <f t="shared" si="547"/>
        <v/>
      </c>
      <c r="CI164" s="110" t="str">
        <f t="shared" si="548"/>
        <v/>
      </c>
      <c r="CJ164" s="110" t="str">
        <f t="shared" si="549"/>
        <v/>
      </c>
      <c r="CK164" s="110" t="str">
        <f t="shared" si="550"/>
        <v/>
      </c>
      <c r="CL164" s="110" t="str">
        <f t="shared" si="551"/>
        <v/>
      </c>
      <c r="CM164" s="110" t="str">
        <f t="shared" si="552"/>
        <v/>
      </c>
      <c r="CN164" s="110" t="str">
        <f t="shared" si="553"/>
        <v/>
      </c>
      <c r="CO164" s="110" t="str">
        <f t="shared" si="554"/>
        <v/>
      </c>
      <c r="CP164" s="110" t="str">
        <f t="shared" si="555"/>
        <v/>
      </c>
      <c r="CQ164" s="110" t="str">
        <f t="shared" si="556"/>
        <v/>
      </c>
      <c r="CR164" s="110" t="str">
        <f t="shared" si="557"/>
        <v/>
      </c>
      <c r="CS164" s="110" t="str">
        <f t="shared" si="558"/>
        <v/>
      </c>
      <c r="CT164" s="110" t="str">
        <f t="shared" si="559"/>
        <v/>
      </c>
      <c r="CU164" s="110" t="str">
        <f t="shared" si="560"/>
        <v/>
      </c>
      <c r="CV164" s="110" t="str">
        <f t="shared" si="561"/>
        <v/>
      </c>
      <c r="CW164" s="110" t="str">
        <f t="shared" si="562"/>
        <v/>
      </c>
      <c r="CX164" s="110" t="str">
        <f t="shared" si="563"/>
        <v/>
      </c>
      <c r="CY164" s="110" t="str">
        <f t="shared" si="564"/>
        <v/>
      </c>
      <c r="CZ164" s="110" t="str">
        <f t="shared" si="565"/>
        <v/>
      </c>
      <c r="DA164" s="110" t="str">
        <f t="shared" si="566"/>
        <v/>
      </c>
      <c r="DB164" s="110" t="str">
        <f t="shared" si="567"/>
        <v/>
      </c>
      <c r="DC164" s="110" t="str">
        <f t="shared" si="568"/>
        <v/>
      </c>
      <c r="DD164" s="110" t="str">
        <f t="shared" si="569"/>
        <v/>
      </c>
      <c r="DE164" s="110" t="str">
        <f t="shared" si="570"/>
        <v/>
      </c>
      <c r="DF164" s="110" t="str">
        <f t="shared" si="571"/>
        <v/>
      </c>
      <c r="DG164" s="110" t="str">
        <f t="shared" si="572"/>
        <v/>
      </c>
      <c r="DH164" s="110" t="str">
        <f t="shared" si="573"/>
        <v/>
      </c>
      <c r="DI164" s="110" t="str">
        <f t="shared" si="574"/>
        <v/>
      </c>
      <c r="DJ164" s="110" t="str">
        <f t="shared" si="575"/>
        <v/>
      </c>
      <c r="DK164" s="110" t="str">
        <f t="shared" si="576"/>
        <v/>
      </c>
      <c r="DL164" s="110" t="str">
        <f t="shared" si="577"/>
        <v/>
      </c>
      <c r="DM164" s="110" t="str">
        <f t="shared" si="578"/>
        <v/>
      </c>
      <c r="DN164" s="110" t="str">
        <f t="shared" si="579"/>
        <v/>
      </c>
      <c r="DO164" s="110" t="str">
        <f t="shared" si="580"/>
        <v/>
      </c>
      <c r="DP164" s="110" t="str">
        <f t="shared" si="581"/>
        <v/>
      </c>
      <c r="DQ164" s="110" t="str">
        <f t="shared" si="582"/>
        <v/>
      </c>
      <c r="DR164" s="110" t="str">
        <f t="shared" si="583"/>
        <v/>
      </c>
      <c r="DS164" s="110" t="str">
        <f t="shared" si="584"/>
        <v/>
      </c>
      <c r="DT164" s="110" t="str">
        <f t="shared" si="585"/>
        <v/>
      </c>
      <c r="DU164" s="110" t="str">
        <f t="shared" si="586"/>
        <v/>
      </c>
      <c r="DV164" s="110" t="str">
        <f t="shared" si="587"/>
        <v/>
      </c>
      <c r="DW164" s="110" t="str">
        <f t="shared" si="588"/>
        <v/>
      </c>
      <c r="DX164" s="110" t="str">
        <f t="shared" si="589"/>
        <v/>
      </c>
      <c r="DY164" s="110" t="str">
        <f t="shared" si="590"/>
        <v/>
      </c>
      <c r="DZ164" s="110" t="str">
        <f t="shared" si="591"/>
        <v/>
      </c>
      <c r="EA164" s="110" t="str">
        <f t="shared" si="592"/>
        <v/>
      </c>
      <c r="EB164" s="110" t="str">
        <f t="shared" si="593"/>
        <v/>
      </c>
      <c r="EC164" s="110" t="str">
        <f t="shared" si="594"/>
        <v/>
      </c>
      <c r="ED164" s="110" t="str">
        <f t="shared" si="595"/>
        <v/>
      </c>
      <c r="EE164" s="110" t="str">
        <f t="shared" si="596"/>
        <v/>
      </c>
      <c r="EF164" s="110" t="str">
        <f t="shared" si="597"/>
        <v/>
      </c>
      <c r="EG164" s="110" t="str">
        <f t="shared" si="598"/>
        <v/>
      </c>
      <c r="EH164" s="110" t="str">
        <f t="shared" si="599"/>
        <v/>
      </c>
      <c r="EI164" s="110" t="str">
        <f t="shared" si="600"/>
        <v/>
      </c>
      <c r="EJ164" s="110" t="str">
        <f t="shared" si="601"/>
        <v/>
      </c>
      <c r="EK164" s="110" t="str">
        <f t="shared" si="602"/>
        <v/>
      </c>
      <c r="EL164" s="110" t="str">
        <f t="shared" si="603"/>
        <v/>
      </c>
      <c r="EM164" s="110" t="str">
        <f t="shared" si="604"/>
        <v/>
      </c>
      <c r="EN164" s="110" t="str">
        <f t="shared" si="605"/>
        <v/>
      </c>
      <c r="EO164" s="110" t="str">
        <f t="shared" si="606"/>
        <v/>
      </c>
      <c r="EP164" s="110" t="str">
        <f t="shared" si="607"/>
        <v/>
      </c>
      <c r="EQ164" s="110" t="str">
        <f t="shared" si="608"/>
        <v/>
      </c>
      <c r="ER164" s="110" t="str">
        <f t="shared" si="609"/>
        <v/>
      </c>
      <c r="ES164" s="110" t="str">
        <f t="shared" si="610"/>
        <v/>
      </c>
      <c r="ET164" s="110" t="str">
        <f t="shared" si="611"/>
        <v/>
      </c>
      <c r="EU164" s="110" t="str">
        <f t="shared" si="612"/>
        <v/>
      </c>
      <c r="EV164" s="110" t="str">
        <f t="shared" si="613"/>
        <v/>
      </c>
      <c r="EW164" s="110" t="str">
        <f t="shared" si="614"/>
        <v/>
      </c>
      <c r="EX164" s="110" t="str">
        <f t="shared" si="615"/>
        <v/>
      </c>
      <c r="EY164" s="110" t="str">
        <f t="shared" si="616"/>
        <v/>
      </c>
      <c r="EZ164" s="110" t="str">
        <f t="shared" si="617"/>
        <v/>
      </c>
      <c r="FA164" s="110" t="str">
        <f t="shared" si="618"/>
        <v/>
      </c>
      <c r="FB164">
        <f>'06_Presupuesto'!J184-'02_Rendimientos'!$B$79+1</f>
        <v>32</v>
      </c>
      <c r="FC164">
        <f>'06_Presupuesto'!K184-'02_Rendimientos'!$B$79+1</f>
        <v>36</v>
      </c>
      <c r="FD164">
        <f t="shared" si="619"/>
        <v>5</v>
      </c>
    </row>
    <row r="165" spans="2:160">
      <c r="B165" t="str">
        <f>'06_Presupuesto'!K19</f>
        <v>B.1.1.3</v>
      </c>
      <c r="C165" t="str">
        <f>'06_Presupuesto'!L19</f>
        <v>Cimientos</v>
      </c>
      <c r="D165" t="str">
        <f>'06_Presupuesto'!M19</f>
        <v>M3</v>
      </c>
      <c r="E165" s="90">
        <f>'06_Presupuesto'!N19</f>
        <v>14</v>
      </c>
      <c r="F165" s="90">
        <f>'06_Presupuesto'!O19</f>
        <v>281250</v>
      </c>
      <c r="G165" s="90">
        <f>'06_Presupuesto'!P19</f>
        <v>3937500</v>
      </c>
      <c r="H165" s="90" t="str">
        <f t="shared" si="470"/>
        <v/>
      </c>
      <c r="I165" s="90" t="str">
        <f t="shared" si="320"/>
        <v/>
      </c>
      <c r="J165" s="90" t="str">
        <f t="shared" si="471"/>
        <v/>
      </c>
      <c r="K165" s="90" t="str">
        <f t="shared" si="472"/>
        <v/>
      </c>
      <c r="L165" s="90" t="str">
        <f t="shared" si="473"/>
        <v/>
      </c>
      <c r="M165" s="90" t="str">
        <f t="shared" si="474"/>
        <v/>
      </c>
      <c r="N165" s="90" t="str">
        <f t="shared" si="475"/>
        <v/>
      </c>
      <c r="O165" s="90" t="str">
        <f t="shared" si="476"/>
        <v/>
      </c>
      <c r="P165" s="90" t="str">
        <f t="shared" si="477"/>
        <v/>
      </c>
      <c r="Q165" s="90" t="str">
        <f t="shared" si="478"/>
        <v/>
      </c>
      <c r="R165" s="90" t="str">
        <f t="shared" si="479"/>
        <v/>
      </c>
      <c r="S165" s="90" t="str">
        <f t="shared" si="480"/>
        <v/>
      </c>
      <c r="T165" s="90" t="str">
        <f t="shared" si="481"/>
        <v/>
      </c>
      <c r="U165" s="90" t="str">
        <f t="shared" si="482"/>
        <v/>
      </c>
      <c r="V165" s="90" t="str">
        <f t="shared" si="483"/>
        <v/>
      </c>
      <c r="W165" s="90" t="str">
        <f t="shared" si="484"/>
        <v/>
      </c>
      <c r="X165" s="90" t="str">
        <f t="shared" si="485"/>
        <v/>
      </c>
      <c r="Y165" s="90" t="str">
        <f t="shared" si="486"/>
        <v/>
      </c>
      <c r="Z165" s="90" t="str">
        <f t="shared" si="487"/>
        <v/>
      </c>
      <c r="AA165" s="90" t="str">
        <f t="shared" si="488"/>
        <v/>
      </c>
      <c r="AB165" s="90" t="str">
        <f t="shared" si="489"/>
        <v/>
      </c>
      <c r="AC165" s="90" t="str">
        <f t="shared" si="490"/>
        <v/>
      </c>
      <c r="AD165" s="90" t="str">
        <f t="shared" si="491"/>
        <v/>
      </c>
      <c r="AE165" s="90" t="str">
        <f t="shared" si="492"/>
        <v/>
      </c>
      <c r="AF165" s="90" t="str">
        <f t="shared" si="493"/>
        <v/>
      </c>
      <c r="AG165" s="90" t="str">
        <f t="shared" si="494"/>
        <v/>
      </c>
      <c r="AH165" s="90" t="str">
        <f t="shared" si="495"/>
        <v/>
      </c>
      <c r="AI165" s="90" t="str">
        <f t="shared" si="496"/>
        <v/>
      </c>
      <c r="AJ165" s="90" t="str">
        <f t="shared" si="497"/>
        <v/>
      </c>
      <c r="AK165" s="90" t="str">
        <f t="shared" si="498"/>
        <v/>
      </c>
      <c r="AL165" s="90" t="str">
        <f t="shared" si="499"/>
        <v/>
      </c>
      <c r="AM165" s="90" t="str">
        <f t="shared" si="500"/>
        <v/>
      </c>
      <c r="AN165" s="90" t="str">
        <f t="shared" si="501"/>
        <v/>
      </c>
      <c r="AO165" s="90" t="str">
        <f t="shared" si="502"/>
        <v/>
      </c>
      <c r="AP165" s="90" t="str">
        <f t="shared" si="503"/>
        <v/>
      </c>
      <c r="AQ165" s="90" t="str">
        <f t="shared" si="504"/>
        <v/>
      </c>
      <c r="AR165" s="90">
        <f t="shared" si="505"/>
        <v>302884.61538461538</v>
      </c>
      <c r="AS165" s="90">
        <f t="shared" si="506"/>
        <v>302884.61538461538</v>
      </c>
      <c r="AT165" s="90">
        <f t="shared" si="507"/>
        <v>302884.61538461538</v>
      </c>
      <c r="AU165" s="90">
        <f t="shared" si="508"/>
        <v>302884.61538461538</v>
      </c>
      <c r="AV165" s="90">
        <f t="shared" si="509"/>
        <v>302884.61538461538</v>
      </c>
      <c r="AW165" s="90">
        <f t="shared" si="510"/>
        <v>302884.61538461538</v>
      </c>
      <c r="AX165" s="90">
        <f t="shared" si="511"/>
        <v>302884.61538461538</v>
      </c>
      <c r="AY165" s="90">
        <f t="shared" si="512"/>
        <v>302884.61538461538</v>
      </c>
      <c r="AZ165" s="90">
        <f t="shared" si="513"/>
        <v>302884.61538461538</v>
      </c>
      <c r="BA165" s="90">
        <f t="shared" si="514"/>
        <v>302884.61538461538</v>
      </c>
      <c r="BB165" s="90">
        <f t="shared" si="515"/>
        <v>302884.61538461538</v>
      </c>
      <c r="BC165" s="90">
        <f t="shared" si="516"/>
        <v>302884.61538461538</v>
      </c>
      <c r="BD165" s="90">
        <f t="shared" si="517"/>
        <v>302884.61538461538</v>
      </c>
      <c r="BE165" s="90" t="str">
        <f t="shared" si="518"/>
        <v/>
      </c>
      <c r="BF165" s="90" t="str">
        <f t="shared" si="519"/>
        <v/>
      </c>
      <c r="BG165" s="90" t="str">
        <f t="shared" si="520"/>
        <v/>
      </c>
      <c r="BH165" s="90" t="str">
        <f t="shared" si="521"/>
        <v/>
      </c>
      <c r="BI165" s="90" t="str">
        <f t="shared" si="522"/>
        <v/>
      </c>
      <c r="BJ165" s="90" t="str">
        <f t="shared" si="523"/>
        <v/>
      </c>
      <c r="BK165" s="90" t="str">
        <f t="shared" si="524"/>
        <v/>
      </c>
      <c r="BL165" s="90" t="str">
        <f t="shared" si="525"/>
        <v/>
      </c>
      <c r="BM165" s="90" t="str">
        <f t="shared" si="526"/>
        <v/>
      </c>
      <c r="BN165" s="90" t="str">
        <f t="shared" si="527"/>
        <v/>
      </c>
      <c r="BO165" s="90" t="str">
        <f t="shared" si="528"/>
        <v/>
      </c>
      <c r="BP165" s="90" t="str">
        <f t="shared" si="529"/>
        <v/>
      </c>
      <c r="BQ165" s="90" t="str">
        <f t="shared" si="530"/>
        <v/>
      </c>
      <c r="BR165" s="90" t="str">
        <f t="shared" si="531"/>
        <v/>
      </c>
      <c r="BS165" s="90" t="str">
        <f t="shared" si="532"/>
        <v/>
      </c>
      <c r="BT165" s="90" t="str">
        <f t="shared" si="533"/>
        <v/>
      </c>
      <c r="BU165" s="90" t="str">
        <f t="shared" si="534"/>
        <v/>
      </c>
      <c r="BV165" s="90" t="str">
        <f t="shared" si="535"/>
        <v/>
      </c>
      <c r="BW165" s="90" t="str">
        <f t="shared" si="536"/>
        <v/>
      </c>
      <c r="BX165" s="90" t="str">
        <f t="shared" si="537"/>
        <v/>
      </c>
      <c r="BY165" s="90" t="str">
        <f t="shared" si="538"/>
        <v/>
      </c>
      <c r="BZ165" s="90" t="str">
        <f t="shared" si="539"/>
        <v/>
      </c>
      <c r="CA165" s="90" t="str">
        <f t="shared" si="540"/>
        <v/>
      </c>
      <c r="CB165" s="90" t="str">
        <f t="shared" si="541"/>
        <v/>
      </c>
      <c r="CC165" s="90" t="str">
        <f t="shared" si="542"/>
        <v/>
      </c>
      <c r="CD165" s="90" t="str">
        <f t="shared" si="543"/>
        <v/>
      </c>
      <c r="CE165" s="90" t="str">
        <f t="shared" si="544"/>
        <v/>
      </c>
      <c r="CF165" s="90" t="str">
        <f t="shared" si="545"/>
        <v/>
      </c>
      <c r="CG165" s="90" t="str">
        <f t="shared" si="546"/>
        <v/>
      </c>
      <c r="CH165" s="90" t="str">
        <f t="shared" si="547"/>
        <v/>
      </c>
      <c r="CI165" s="90" t="str">
        <f t="shared" si="548"/>
        <v/>
      </c>
      <c r="CJ165" s="90" t="str">
        <f t="shared" si="549"/>
        <v/>
      </c>
      <c r="CK165" s="90" t="str">
        <f t="shared" si="550"/>
        <v/>
      </c>
      <c r="CL165" s="90" t="str">
        <f t="shared" si="551"/>
        <v/>
      </c>
      <c r="CM165" s="90" t="str">
        <f t="shared" si="552"/>
        <v/>
      </c>
      <c r="CN165" s="90" t="str">
        <f t="shared" si="553"/>
        <v/>
      </c>
      <c r="CO165" s="90" t="str">
        <f t="shared" si="554"/>
        <v/>
      </c>
      <c r="CP165" s="90" t="str">
        <f t="shared" si="555"/>
        <v/>
      </c>
      <c r="CQ165" s="90" t="str">
        <f t="shared" si="556"/>
        <v/>
      </c>
      <c r="CR165" s="90" t="str">
        <f t="shared" si="557"/>
        <v/>
      </c>
      <c r="CS165" s="90" t="str">
        <f t="shared" si="558"/>
        <v/>
      </c>
      <c r="CT165" s="90" t="str">
        <f t="shared" si="559"/>
        <v/>
      </c>
      <c r="CU165" s="90" t="str">
        <f t="shared" si="560"/>
        <v/>
      </c>
      <c r="CV165" s="90" t="str">
        <f t="shared" si="561"/>
        <v/>
      </c>
      <c r="CW165" s="90" t="str">
        <f t="shared" si="562"/>
        <v/>
      </c>
      <c r="CX165" s="90" t="str">
        <f t="shared" si="563"/>
        <v/>
      </c>
      <c r="CY165" s="90" t="str">
        <f t="shared" si="564"/>
        <v/>
      </c>
      <c r="CZ165" s="90" t="str">
        <f t="shared" si="565"/>
        <v/>
      </c>
      <c r="DA165" s="90" t="str">
        <f t="shared" si="566"/>
        <v/>
      </c>
      <c r="DB165" s="90" t="str">
        <f t="shared" si="567"/>
        <v/>
      </c>
      <c r="DC165" s="90" t="str">
        <f t="shared" si="568"/>
        <v/>
      </c>
      <c r="DD165" s="90" t="str">
        <f t="shared" si="569"/>
        <v/>
      </c>
      <c r="DE165" s="90" t="str">
        <f t="shared" si="570"/>
        <v/>
      </c>
      <c r="DF165" s="90" t="str">
        <f t="shared" si="571"/>
        <v/>
      </c>
      <c r="DG165" s="90" t="str">
        <f t="shared" si="572"/>
        <v/>
      </c>
      <c r="DH165" s="90" t="str">
        <f t="shared" si="573"/>
        <v/>
      </c>
      <c r="DI165" s="90" t="str">
        <f t="shared" si="574"/>
        <v/>
      </c>
      <c r="DJ165" s="90" t="str">
        <f t="shared" si="575"/>
        <v/>
      </c>
      <c r="DK165" s="90" t="str">
        <f t="shared" si="576"/>
        <v/>
      </c>
      <c r="DL165" s="90" t="str">
        <f t="shared" si="577"/>
        <v/>
      </c>
      <c r="DM165" s="90" t="str">
        <f t="shared" si="578"/>
        <v/>
      </c>
      <c r="DN165" s="90" t="str">
        <f t="shared" si="579"/>
        <v/>
      </c>
      <c r="DO165" s="90" t="str">
        <f t="shared" si="580"/>
        <v/>
      </c>
      <c r="DP165" s="90" t="str">
        <f t="shared" si="581"/>
        <v/>
      </c>
      <c r="DQ165" s="90" t="str">
        <f t="shared" si="582"/>
        <v/>
      </c>
      <c r="DR165" s="90" t="str">
        <f t="shared" si="583"/>
        <v/>
      </c>
      <c r="DS165" s="90" t="str">
        <f t="shared" si="584"/>
        <v/>
      </c>
      <c r="DT165" s="90" t="str">
        <f t="shared" si="585"/>
        <v/>
      </c>
      <c r="DU165" s="90" t="str">
        <f t="shared" si="586"/>
        <v/>
      </c>
      <c r="DV165" s="90" t="str">
        <f t="shared" si="587"/>
        <v/>
      </c>
      <c r="DW165" s="90" t="str">
        <f t="shared" si="588"/>
        <v/>
      </c>
      <c r="DX165" s="90" t="str">
        <f t="shared" si="589"/>
        <v/>
      </c>
      <c r="DY165" s="90" t="str">
        <f t="shared" si="590"/>
        <v/>
      </c>
      <c r="DZ165" s="90" t="str">
        <f t="shared" si="591"/>
        <v/>
      </c>
      <c r="EA165" s="90" t="str">
        <f t="shared" si="592"/>
        <v/>
      </c>
      <c r="EB165" s="90" t="str">
        <f t="shared" si="593"/>
        <v/>
      </c>
      <c r="EC165" s="90" t="str">
        <f t="shared" si="594"/>
        <v/>
      </c>
      <c r="ED165" s="90" t="str">
        <f t="shared" si="595"/>
        <v/>
      </c>
      <c r="EE165" s="90" t="str">
        <f t="shared" si="596"/>
        <v/>
      </c>
      <c r="EF165" s="90" t="str">
        <f t="shared" si="597"/>
        <v/>
      </c>
      <c r="EG165" s="90" t="str">
        <f t="shared" si="598"/>
        <v/>
      </c>
      <c r="EH165" s="90" t="str">
        <f t="shared" si="599"/>
        <v/>
      </c>
      <c r="EI165" s="90" t="str">
        <f t="shared" si="600"/>
        <v/>
      </c>
      <c r="EJ165" s="90" t="str">
        <f t="shared" si="601"/>
        <v/>
      </c>
      <c r="EK165" s="90" t="str">
        <f t="shared" si="602"/>
        <v/>
      </c>
      <c r="EL165" s="90" t="str">
        <f t="shared" si="603"/>
        <v/>
      </c>
      <c r="EM165" s="90" t="str">
        <f t="shared" si="604"/>
        <v/>
      </c>
      <c r="EN165" s="90" t="str">
        <f t="shared" si="605"/>
        <v/>
      </c>
      <c r="EO165" s="90" t="str">
        <f t="shared" si="606"/>
        <v/>
      </c>
      <c r="EP165" s="90" t="str">
        <f t="shared" si="607"/>
        <v/>
      </c>
      <c r="EQ165" s="90" t="str">
        <f t="shared" si="608"/>
        <v/>
      </c>
      <c r="ER165" s="90" t="str">
        <f t="shared" si="609"/>
        <v/>
      </c>
      <c r="ES165" s="90" t="str">
        <f t="shared" si="610"/>
        <v/>
      </c>
      <c r="ET165" s="90" t="str">
        <f t="shared" si="611"/>
        <v/>
      </c>
      <c r="EU165" s="90" t="str">
        <f t="shared" si="612"/>
        <v/>
      </c>
      <c r="EV165" s="90" t="str">
        <f t="shared" si="613"/>
        <v/>
      </c>
      <c r="EW165" s="90" t="str">
        <f t="shared" si="614"/>
        <v/>
      </c>
      <c r="EX165" s="90" t="str">
        <f t="shared" si="615"/>
        <v/>
      </c>
      <c r="EY165" s="90" t="str">
        <f t="shared" si="616"/>
        <v/>
      </c>
      <c r="EZ165" s="90" t="str">
        <f t="shared" si="617"/>
        <v/>
      </c>
      <c r="FA165" s="90" t="str">
        <f t="shared" si="618"/>
        <v/>
      </c>
      <c r="FB165">
        <f>'06_Presupuesto'!J185-'02_Rendimientos'!$B$79+1</f>
        <v>37</v>
      </c>
      <c r="FC165">
        <f>'06_Presupuesto'!K185-'02_Rendimientos'!$B$79+1</f>
        <v>49</v>
      </c>
      <c r="FD165">
        <f t="shared" si="619"/>
        <v>13</v>
      </c>
    </row>
    <row r="166" spans="2:160">
      <c r="B166" s="109" t="str">
        <f>'06_Presupuesto'!K20</f>
        <v>B.1.2.1</v>
      </c>
      <c r="C166" s="109" t="str">
        <f>'06_Presupuesto'!L20</f>
        <v>Preparación de la subrasante</v>
      </c>
      <c r="D166" s="109" t="str">
        <f>'06_Presupuesto'!M20</f>
        <v>M2</v>
      </c>
      <c r="E166" s="110">
        <f>'06_Presupuesto'!N20</f>
        <v>143</v>
      </c>
      <c r="F166" s="110">
        <f>'06_Presupuesto'!O20</f>
        <v>3999.9999999999995</v>
      </c>
      <c r="G166" s="110">
        <f>'06_Presupuesto'!P20</f>
        <v>571999.99999999988</v>
      </c>
      <c r="H166" s="110" t="str">
        <f t="shared" si="470"/>
        <v/>
      </c>
      <c r="I166" s="110" t="str">
        <f t="shared" si="320"/>
        <v/>
      </c>
      <c r="J166" s="110" t="str">
        <f t="shared" si="471"/>
        <v/>
      </c>
      <c r="K166" s="110" t="str">
        <f t="shared" si="472"/>
        <v/>
      </c>
      <c r="L166" s="110" t="str">
        <f t="shared" si="473"/>
        <v/>
      </c>
      <c r="M166" s="110" t="str">
        <f t="shared" si="474"/>
        <v/>
      </c>
      <c r="N166" s="110" t="str">
        <f t="shared" si="475"/>
        <v/>
      </c>
      <c r="O166" s="110" t="str">
        <f t="shared" si="476"/>
        <v/>
      </c>
      <c r="P166" s="110" t="str">
        <f t="shared" si="477"/>
        <v/>
      </c>
      <c r="Q166" s="110" t="str">
        <f t="shared" si="478"/>
        <v/>
      </c>
      <c r="R166" s="110" t="str">
        <f t="shared" si="479"/>
        <v/>
      </c>
      <c r="S166" s="110" t="str">
        <f t="shared" si="480"/>
        <v/>
      </c>
      <c r="T166" s="110" t="str">
        <f t="shared" si="481"/>
        <v/>
      </c>
      <c r="U166" s="110" t="str">
        <f t="shared" si="482"/>
        <v/>
      </c>
      <c r="V166" s="110" t="str">
        <f t="shared" si="483"/>
        <v/>
      </c>
      <c r="W166" s="110" t="str">
        <f t="shared" si="484"/>
        <v/>
      </c>
      <c r="X166" s="110" t="str">
        <f t="shared" si="485"/>
        <v/>
      </c>
      <c r="Y166" s="110" t="str">
        <f t="shared" si="486"/>
        <v/>
      </c>
      <c r="Z166" s="110" t="str">
        <f t="shared" si="487"/>
        <v/>
      </c>
      <c r="AA166" s="110" t="str">
        <f t="shared" si="488"/>
        <v/>
      </c>
      <c r="AB166" s="110" t="str">
        <f t="shared" si="489"/>
        <v/>
      </c>
      <c r="AC166" s="110" t="str">
        <f t="shared" si="490"/>
        <v/>
      </c>
      <c r="AD166" s="110">
        <f t="shared" si="491"/>
        <v>63555.55555555554</v>
      </c>
      <c r="AE166" s="110">
        <f t="shared" si="492"/>
        <v>63555.55555555554</v>
      </c>
      <c r="AF166" s="110">
        <f t="shared" si="493"/>
        <v>63555.55555555554</v>
      </c>
      <c r="AG166" s="110">
        <f t="shared" si="494"/>
        <v>63555.55555555554</v>
      </c>
      <c r="AH166" s="110">
        <f t="shared" si="495"/>
        <v>63555.55555555554</v>
      </c>
      <c r="AI166" s="110">
        <f t="shared" si="496"/>
        <v>63555.55555555554</v>
      </c>
      <c r="AJ166" s="110">
        <f t="shared" si="497"/>
        <v>63555.55555555554</v>
      </c>
      <c r="AK166" s="110">
        <f t="shared" si="498"/>
        <v>63555.55555555554</v>
      </c>
      <c r="AL166" s="110">
        <f t="shared" si="499"/>
        <v>63555.55555555554</v>
      </c>
      <c r="AM166" s="110" t="str">
        <f t="shared" si="500"/>
        <v/>
      </c>
      <c r="AN166" s="110" t="str">
        <f t="shared" si="501"/>
        <v/>
      </c>
      <c r="AO166" s="110" t="str">
        <f t="shared" si="502"/>
        <v/>
      </c>
      <c r="AP166" s="110" t="str">
        <f t="shared" si="503"/>
        <v/>
      </c>
      <c r="AQ166" s="110" t="str">
        <f t="shared" si="504"/>
        <v/>
      </c>
      <c r="AR166" s="110" t="str">
        <f t="shared" si="505"/>
        <v/>
      </c>
      <c r="AS166" s="110" t="str">
        <f t="shared" si="506"/>
        <v/>
      </c>
      <c r="AT166" s="110" t="str">
        <f t="shared" si="507"/>
        <v/>
      </c>
      <c r="AU166" s="110" t="str">
        <f t="shared" si="508"/>
        <v/>
      </c>
      <c r="AV166" s="110" t="str">
        <f t="shared" si="509"/>
        <v/>
      </c>
      <c r="AW166" s="110" t="str">
        <f t="shared" si="510"/>
        <v/>
      </c>
      <c r="AX166" s="110" t="str">
        <f t="shared" si="511"/>
        <v/>
      </c>
      <c r="AY166" s="110" t="str">
        <f t="shared" si="512"/>
        <v/>
      </c>
      <c r="AZ166" s="110" t="str">
        <f t="shared" si="513"/>
        <v/>
      </c>
      <c r="BA166" s="110" t="str">
        <f t="shared" si="514"/>
        <v/>
      </c>
      <c r="BB166" s="110" t="str">
        <f t="shared" si="515"/>
        <v/>
      </c>
      <c r="BC166" s="110" t="str">
        <f t="shared" si="516"/>
        <v/>
      </c>
      <c r="BD166" s="110" t="str">
        <f t="shared" si="517"/>
        <v/>
      </c>
      <c r="BE166" s="110" t="str">
        <f t="shared" si="518"/>
        <v/>
      </c>
      <c r="BF166" s="110" t="str">
        <f t="shared" si="519"/>
        <v/>
      </c>
      <c r="BG166" s="110" t="str">
        <f t="shared" si="520"/>
        <v/>
      </c>
      <c r="BH166" s="110" t="str">
        <f t="shared" si="521"/>
        <v/>
      </c>
      <c r="BI166" s="110" t="str">
        <f t="shared" si="522"/>
        <v/>
      </c>
      <c r="BJ166" s="110" t="str">
        <f t="shared" si="523"/>
        <v/>
      </c>
      <c r="BK166" s="110" t="str">
        <f t="shared" si="524"/>
        <v/>
      </c>
      <c r="BL166" s="110" t="str">
        <f t="shared" si="525"/>
        <v/>
      </c>
      <c r="BM166" s="110" t="str">
        <f t="shared" si="526"/>
        <v/>
      </c>
      <c r="BN166" s="110" t="str">
        <f t="shared" si="527"/>
        <v/>
      </c>
      <c r="BO166" s="110" t="str">
        <f t="shared" si="528"/>
        <v/>
      </c>
      <c r="BP166" s="110" t="str">
        <f t="shared" si="529"/>
        <v/>
      </c>
      <c r="BQ166" s="110" t="str">
        <f t="shared" si="530"/>
        <v/>
      </c>
      <c r="BR166" s="110" t="str">
        <f t="shared" si="531"/>
        <v/>
      </c>
      <c r="BS166" s="110" t="str">
        <f t="shared" si="532"/>
        <v/>
      </c>
      <c r="BT166" s="110" t="str">
        <f t="shared" si="533"/>
        <v/>
      </c>
      <c r="BU166" s="110" t="str">
        <f t="shared" si="534"/>
        <v/>
      </c>
      <c r="BV166" s="110" t="str">
        <f t="shared" si="535"/>
        <v/>
      </c>
      <c r="BW166" s="110" t="str">
        <f t="shared" si="536"/>
        <v/>
      </c>
      <c r="BX166" s="110" t="str">
        <f t="shared" si="537"/>
        <v/>
      </c>
      <c r="BY166" s="110" t="str">
        <f t="shared" si="538"/>
        <v/>
      </c>
      <c r="BZ166" s="110" t="str">
        <f t="shared" si="539"/>
        <v/>
      </c>
      <c r="CA166" s="110" t="str">
        <f t="shared" si="540"/>
        <v/>
      </c>
      <c r="CB166" s="110" t="str">
        <f t="shared" si="541"/>
        <v/>
      </c>
      <c r="CC166" s="110" t="str">
        <f t="shared" si="542"/>
        <v/>
      </c>
      <c r="CD166" s="110" t="str">
        <f t="shared" si="543"/>
        <v/>
      </c>
      <c r="CE166" s="110" t="str">
        <f t="shared" si="544"/>
        <v/>
      </c>
      <c r="CF166" s="110" t="str">
        <f t="shared" si="545"/>
        <v/>
      </c>
      <c r="CG166" s="110" t="str">
        <f t="shared" si="546"/>
        <v/>
      </c>
      <c r="CH166" s="110" t="str">
        <f t="shared" si="547"/>
        <v/>
      </c>
      <c r="CI166" s="110" t="str">
        <f t="shared" si="548"/>
        <v/>
      </c>
      <c r="CJ166" s="110" t="str">
        <f t="shared" si="549"/>
        <v/>
      </c>
      <c r="CK166" s="110" t="str">
        <f t="shared" si="550"/>
        <v/>
      </c>
      <c r="CL166" s="110" t="str">
        <f t="shared" si="551"/>
        <v/>
      </c>
      <c r="CM166" s="110" t="str">
        <f t="shared" si="552"/>
        <v/>
      </c>
      <c r="CN166" s="110" t="str">
        <f t="shared" si="553"/>
        <v/>
      </c>
      <c r="CO166" s="110" t="str">
        <f t="shared" si="554"/>
        <v/>
      </c>
      <c r="CP166" s="110" t="str">
        <f t="shared" si="555"/>
        <v/>
      </c>
      <c r="CQ166" s="110" t="str">
        <f t="shared" si="556"/>
        <v/>
      </c>
      <c r="CR166" s="110" t="str">
        <f t="shared" si="557"/>
        <v/>
      </c>
      <c r="CS166" s="110" t="str">
        <f t="shared" si="558"/>
        <v/>
      </c>
      <c r="CT166" s="110" t="str">
        <f t="shared" si="559"/>
        <v/>
      </c>
      <c r="CU166" s="110" t="str">
        <f t="shared" si="560"/>
        <v/>
      </c>
      <c r="CV166" s="110" t="str">
        <f t="shared" si="561"/>
        <v/>
      </c>
      <c r="CW166" s="110" t="str">
        <f t="shared" si="562"/>
        <v/>
      </c>
      <c r="CX166" s="110" t="str">
        <f t="shared" si="563"/>
        <v/>
      </c>
      <c r="CY166" s="110" t="str">
        <f t="shared" si="564"/>
        <v/>
      </c>
      <c r="CZ166" s="110" t="str">
        <f t="shared" si="565"/>
        <v/>
      </c>
      <c r="DA166" s="110" t="str">
        <f t="shared" si="566"/>
        <v/>
      </c>
      <c r="DB166" s="110" t="str">
        <f t="shared" si="567"/>
        <v/>
      </c>
      <c r="DC166" s="110" t="str">
        <f t="shared" si="568"/>
        <v/>
      </c>
      <c r="DD166" s="110" t="str">
        <f t="shared" si="569"/>
        <v/>
      </c>
      <c r="DE166" s="110" t="str">
        <f t="shared" si="570"/>
        <v/>
      </c>
      <c r="DF166" s="110" t="str">
        <f t="shared" si="571"/>
        <v/>
      </c>
      <c r="DG166" s="110" t="str">
        <f t="shared" si="572"/>
        <v/>
      </c>
      <c r="DH166" s="110" t="str">
        <f t="shared" si="573"/>
        <v/>
      </c>
      <c r="DI166" s="110" t="str">
        <f t="shared" si="574"/>
        <v/>
      </c>
      <c r="DJ166" s="110" t="str">
        <f t="shared" si="575"/>
        <v/>
      </c>
      <c r="DK166" s="110" t="str">
        <f t="shared" si="576"/>
        <v/>
      </c>
      <c r="DL166" s="110" t="str">
        <f t="shared" si="577"/>
        <v/>
      </c>
      <c r="DM166" s="110" t="str">
        <f t="shared" si="578"/>
        <v/>
      </c>
      <c r="DN166" s="110" t="str">
        <f t="shared" si="579"/>
        <v/>
      </c>
      <c r="DO166" s="110" t="str">
        <f t="shared" si="580"/>
        <v/>
      </c>
      <c r="DP166" s="110" t="str">
        <f t="shared" si="581"/>
        <v/>
      </c>
      <c r="DQ166" s="110" t="str">
        <f t="shared" si="582"/>
        <v/>
      </c>
      <c r="DR166" s="110" t="str">
        <f t="shared" si="583"/>
        <v/>
      </c>
      <c r="DS166" s="110" t="str">
        <f t="shared" si="584"/>
        <v/>
      </c>
      <c r="DT166" s="110" t="str">
        <f t="shared" si="585"/>
        <v/>
      </c>
      <c r="DU166" s="110" t="str">
        <f t="shared" si="586"/>
        <v/>
      </c>
      <c r="DV166" s="110" t="str">
        <f t="shared" si="587"/>
        <v/>
      </c>
      <c r="DW166" s="110" t="str">
        <f t="shared" si="588"/>
        <v/>
      </c>
      <c r="DX166" s="110" t="str">
        <f t="shared" si="589"/>
        <v/>
      </c>
      <c r="DY166" s="110" t="str">
        <f t="shared" si="590"/>
        <v/>
      </c>
      <c r="DZ166" s="110" t="str">
        <f t="shared" si="591"/>
        <v/>
      </c>
      <c r="EA166" s="110" t="str">
        <f t="shared" si="592"/>
        <v/>
      </c>
      <c r="EB166" s="110" t="str">
        <f t="shared" si="593"/>
        <v/>
      </c>
      <c r="EC166" s="110" t="str">
        <f t="shared" si="594"/>
        <v/>
      </c>
      <c r="ED166" s="110" t="str">
        <f t="shared" si="595"/>
        <v/>
      </c>
      <c r="EE166" s="110" t="str">
        <f t="shared" si="596"/>
        <v/>
      </c>
      <c r="EF166" s="110" t="str">
        <f t="shared" si="597"/>
        <v/>
      </c>
      <c r="EG166" s="110" t="str">
        <f t="shared" si="598"/>
        <v/>
      </c>
      <c r="EH166" s="110" t="str">
        <f t="shared" si="599"/>
        <v/>
      </c>
      <c r="EI166" s="110" t="str">
        <f t="shared" si="600"/>
        <v/>
      </c>
      <c r="EJ166" s="110" t="str">
        <f t="shared" si="601"/>
        <v/>
      </c>
      <c r="EK166" s="110" t="str">
        <f t="shared" si="602"/>
        <v/>
      </c>
      <c r="EL166" s="110" t="str">
        <f t="shared" si="603"/>
        <v/>
      </c>
      <c r="EM166" s="110" t="str">
        <f t="shared" si="604"/>
        <v/>
      </c>
      <c r="EN166" s="110" t="str">
        <f t="shared" si="605"/>
        <v/>
      </c>
      <c r="EO166" s="110" t="str">
        <f t="shared" si="606"/>
        <v/>
      </c>
      <c r="EP166" s="110" t="str">
        <f t="shared" si="607"/>
        <v/>
      </c>
      <c r="EQ166" s="110" t="str">
        <f t="shared" si="608"/>
        <v/>
      </c>
      <c r="ER166" s="110" t="str">
        <f t="shared" si="609"/>
        <v/>
      </c>
      <c r="ES166" s="110" t="str">
        <f t="shared" si="610"/>
        <v/>
      </c>
      <c r="ET166" s="110" t="str">
        <f t="shared" si="611"/>
        <v/>
      </c>
      <c r="EU166" s="110" t="str">
        <f t="shared" si="612"/>
        <v/>
      </c>
      <c r="EV166" s="110" t="str">
        <f t="shared" si="613"/>
        <v/>
      </c>
      <c r="EW166" s="110" t="str">
        <f t="shared" si="614"/>
        <v/>
      </c>
      <c r="EX166" s="110" t="str">
        <f t="shared" si="615"/>
        <v/>
      </c>
      <c r="EY166" s="110" t="str">
        <f t="shared" si="616"/>
        <v/>
      </c>
      <c r="EZ166" s="110" t="str">
        <f t="shared" si="617"/>
        <v/>
      </c>
      <c r="FA166" s="110" t="str">
        <f t="shared" si="618"/>
        <v/>
      </c>
      <c r="FB166">
        <f>'06_Presupuesto'!J186-'02_Rendimientos'!$B$79+1</f>
        <v>23</v>
      </c>
      <c r="FC166">
        <f>'06_Presupuesto'!K186-'02_Rendimientos'!$B$79+1</f>
        <v>31</v>
      </c>
      <c r="FD166">
        <f t="shared" si="619"/>
        <v>9</v>
      </c>
    </row>
    <row r="167" spans="2:160">
      <c r="B167" t="str">
        <f>'06_Presupuesto'!K21</f>
        <v>B.1.2.2</v>
      </c>
      <c r="C167" t="str">
        <f>'06_Presupuesto'!L21</f>
        <v>Base Estabilizada e=8cm</v>
      </c>
      <c r="D167" t="str">
        <f>'06_Presupuesto'!M21</f>
        <v>M3</v>
      </c>
      <c r="E167" s="90">
        <f>'06_Presupuesto'!N21</f>
        <v>11.44</v>
      </c>
      <c r="F167" s="90">
        <f>'06_Presupuesto'!O21</f>
        <v>52499.999999999993</v>
      </c>
      <c r="G167" s="90">
        <f>'06_Presupuesto'!P21</f>
        <v>600599.99999999988</v>
      </c>
      <c r="H167" s="90" t="str">
        <f t="shared" si="470"/>
        <v/>
      </c>
      <c r="I167" s="90" t="str">
        <f t="shared" si="320"/>
        <v/>
      </c>
      <c r="J167" s="90" t="str">
        <f t="shared" si="471"/>
        <v/>
      </c>
      <c r="K167" s="90" t="str">
        <f t="shared" si="472"/>
        <v/>
      </c>
      <c r="L167" s="90" t="str">
        <f t="shared" si="473"/>
        <v/>
      </c>
      <c r="M167" s="90" t="str">
        <f t="shared" si="474"/>
        <v/>
      </c>
      <c r="N167" s="90" t="str">
        <f t="shared" si="475"/>
        <v/>
      </c>
      <c r="O167" s="90" t="str">
        <f t="shared" si="476"/>
        <v/>
      </c>
      <c r="P167" s="90" t="str">
        <f t="shared" si="477"/>
        <v/>
      </c>
      <c r="Q167" s="90" t="str">
        <f t="shared" si="478"/>
        <v/>
      </c>
      <c r="R167" s="90" t="str">
        <f t="shared" si="479"/>
        <v/>
      </c>
      <c r="S167" s="90" t="str">
        <f t="shared" si="480"/>
        <v/>
      </c>
      <c r="T167" s="90" t="str">
        <f t="shared" si="481"/>
        <v/>
      </c>
      <c r="U167" s="90" t="str">
        <f t="shared" si="482"/>
        <v/>
      </c>
      <c r="V167" s="90" t="str">
        <f t="shared" si="483"/>
        <v/>
      </c>
      <c r="W167" s="90" t="str">
        <f t="shared" si="484"/>
        <v/>
      </c>
      <c r="X167" s="90" t="str">
        <f t="shared" si="485"/>
        <v/>
      </c>
      <c r="Y167" s="90" t="str">
        <f t="shared" si="486"/>
        <v/>
      </c>
      <c r="Z167" s="90" t="str">
        <f t="shared" si="487"/>
        <v/>
      </c>
      <c r="AA167" s="90" t="str">
        <f t="shared" si="488"/>
        <v/>
      </c>
      <c r="AB167" s="90" t="str">
        <f t="shared" si="489"/>
        <v/>
      </c>
      <c r="AC167" s="90" t="str">
        <f t="shared" si="490"/>
        <v/>
      </c>
      <c r="AD167" s="90">
        <f t="shared" si="491"/>
        <v>66733.333333333314</v>
      </c>
      <c r="AE167" s="90">
        <f t="shared" si="492"/>
        <v>66733.333333333314</v>
      </c>
      <c r="AF167" s="90">
        <f t="shared" si="493"/>
        <v>66733.333333333314</v>
      </c>
      <c r="AG167" s="90">
        <f t="shared" si="494"/>
        <v>66733.333333333314</v>
      </c>
      <c r="AH167" s="90">
        <f t="shared" si="495"/>
        <v>66733.333333333314</v>
      </c>
      <c r="AI167" s="90">
        <f t="shared" si="496"/>
        <v>66733.333333333314</v>
      </c>
      <c r="AJ167" s="90">
        <f t="shared" si="497"/>
        <v>66733.333333333314</v>
      </c>
      <c r="AK167" s="90">
        <f t="shared" si="498"/>
        <v>66733.333333333314</v>
      </c>
      <c r="AL167" s="90">
        <f t="shared" si="499"/>
        <v>66733.333333333314</v>
      </c>
      <c r="AM167" s="90" t="str">
        <f t="shared" si="500"/>
        <v/>
      </c>
      <c r="AN167" s="90" t="str">
        <f t="shared" si="501"/>
        <v/>
      </c>
      <c r="AO167" s="90" t="str">
        <f t="shared" si="502"/>
        <v/>
      </c>
      <c r="AP167" s="90" t="str">
        <f t="shared" si="503"/>
        <v/>
      </c>
      <c r="AQ167" s="90" t="str">
        <f t="shared" si="504"/>
        <v/>
      </c>
      <c r="AR167" s="90" t="str">
        <f t="shared" si="505"/>
        <v/>
      </c>
      <c r="AS167" s="90" t="str">
        <f t="shared" si="506"/>
        <v/>
      </c>
      <c r="AT167" s="90" t="str">
        <f t="shared" si="507"/>
        <v/>
      </c>
      <c r="AU167" s="90" t="str">
        <f t="shared" si="508"/>
        <v/>
      </c>
      <c r="AV167" s="90" t="str">
        <f t="shared" si="509"/>
        <v/>
      </c>
      <c r="AW167" s="90" t="str">
        <f t="shared" si="510"/>
        <v/>
      </c>
      <c r="AX167" s="90" t="str">
        <f t="shared" si="511"/>
        <v/>
      </c>
      <c r="AY167" s="90" t="str">
        <f t="shared" si="512"/>
        <v/>
      </c>
      <c r="AZ167" s="90" t="str">
        <f t="shared" si="513"/>
        <v/>
      </c>
      <c r="BA167" s="90" t="str">
        <f t="shared" si="514"/>
        <v/>
      </c>
      <c r="BB167" s="90" t="str">
        <f t="shared" si="515"/>
        <v/>
      </c>
      <c r="BC167" s="90" t="str">
        <f t="shared" si="516"/>
        <v/>
      </c>
      <c r="BD167" s="90" t="str">
        <f t="shared" si="517"/>
        <v/>
      </c>
      <c r="BE167" s="90" t="str">
        <f t="shared" si="518"/>
        <v/>
      </c>
      <c r="BF167" s="90" t="str">
        <f t="shared" si="519"/>
        <v/>
      </c>
      <c r="BG167" s="90" t="str">
        <f t="shared" si="520"/>
        <v/>
      </c>
      <c r="BH167" s="90" t="str">
        <f t="shared" si="521"/>
        <v/>
      </c>
      <c r="BI167" s="90" t="str">
        <f t="shared" si="522"/>
        <v/>
      </c>
      <c r="BJ167" s="90" t="str">
        <f t="shared" si="523"/>
        <v/>
      </c>
      <c r="BK167" s="90" t="str">
        <f t="shared" si="524"/>
        <v/>
      </c>
      <c r="BL167" s="90" t="str">
        <f t="shared" si="525"/>
        <v/>
      </c>
      <c r="BM167" s="90" t="str">
        <f t="shared" si="526"/>
        <v/>
      </c>
      <c r="BN167" s="90" t="str">
        <f t="shared" si="527"/>
        <v/>
      </c>
      <c r="BO167" s="90" t="str">
        <f t="shared" si="528"/>
        <v/>
      </c>
      <c r="BP167" s="90" t="str">
        <f t="shared" si="529"/>
        <v/>
      </c>
      <c r="BQ167" s="90" t="str">
        <f t="shared" si="530"/>
        <v/>
      </c>
      <c r="BR167" s="90" t="str">
        <f t="shared" si="531"/>
        <v/>
      </c>
      <c r="BS167" s="90" t="str">
        <f t="shared" si="532"/>
        <v/>
      </c>
      <c r="BT167" s="90" t="str">
        <f t="shared" si="533"/>
        <v/>
      </c>
      <c r="BU167" s="90" t="str">
        <f t="shared" si="534"/>
        <v/>
      </c>
      <c r="BV167" s="90" t="str">
        <f t="shared" si="535"/>
        <v/>
      </c>
      <c r="BW167" s="90" t="str">
        <f t="shared" si="536"/>
        <v/>
      </c>
      <c r="BX167" s="90" t="str">
        <f t="shared" si="537"/>
        <v/>
      </c>
      <c r="BY167" s="90" t="str">
        <f t="shared" si="538"/>
        <v/>
      </c>
      <c r="BZ167" s="90" t="str">
        <f t="shared" si="539"/>
        <v/>
      </c>
      <c r="CA167" s="90" t="str">
        <f t="shared" si="540"/>
        <v/>
      </c>
      <c r="CB167" s="90" t="str">
        <f t="shared" si="541"/>
        <v/>
      </c>
      <c r="CC167" s="90" t="str">
        <f t="shared" si="542"/>
        <v/>
      </c>
      <c r="CD167" s="90" t="str">
        <f t="shared" si="543"/>
        <v/>
      </c>
      <c r="CE167" s="90" t="str">
        <f t="shared" si="544"/>
        <v/>
      </c>
      <c r="CF167" s="90" t="str">
        <f t="shared" si="545"/>
        <v/>
      </c>
      <c r="CG167" s="90" t="str">
        <f t="shared" si="546"/>
        <v/>
      </c>
      <c r="CH167" s="90" t="str">
        <f t="shared" si="547"/>
        <v/>
      </c>
      <c r="CI167" s="90" t="str">
        <f t="shared" si="548"/>
        <v/>
      </c>
      <c r="CJ167" s="90" t="str">
        <f t="shared" si="549"/>
        <v/>
      </c>
      <c r="CK167" s="90" t="str">
        <f t="shared" si="550"/>
        <v/>
      </c>
      <c r="CL167" s="90" t="str">
        <f t="shared" si="551"/>
        <v/>
      </c>
      <c r="CM167" s="90" t="str">
        <f t="shared" si="552"/>
        <v/>
      </c>
      <c r="CN167" s="90" t="str">
        <f t="shared" si="553"/>
        <v/>
      </c>
      <c r="CO167" s="90" t="str">
        <f t="shared" si="554"/>
        <v/>
      </c>
      <c r="CP167" s="90" t="str">
        <f t="shared" si="555"/>
        <v/>
      </c>
      <c r="CQ167" s="90" t="str">
        <f t="shared" si="556"/>
        <v/>
      </c>
      <c r="CR167" s="90" t="str">
        <f t="shared" si="557"/>
        <v/>
      </c>
      <c r="CS167" s="90" t="str">
        <f t="shared" si="558"/>
        <v/>
      </c>
      <c r="CT167" s="90" t="str">
        <f t="shared" si="559"/>
        <v/>
      </c>
      <c r="CU167" s="90" t="str">
        <f t="shared" si="560"/>
        <v/>
      </c>
      <c r="CV167" s="90" t="str">
        <f t="shared" si="561"/>
        <v/>
      </c>
      <c r="CW167" s="90" t="str">
        <f t="shared" si="562"/>
        <v/>
      </c>
      <c r="CX167" s="90" t="str">
        <f t="shared" si="563"/>
        <v/>
      </c>
      <c r="CY167" s="90" t="str">
        <f t="shared" si="564"/>
        <v/>
      </c>
      <c r="CZ167" s="90" t="str">
        <f t="shared" si="565"/>
        <v/>
      </c>
      <c r="DA167" s="90" t="str">
        <f t="shared" si="566"/>
        <v/>
      </c>
      <c r="DB167" s="90" t="str">
        <f t="shared" si="567"/>
        <v/>
      </c>
      <c r="DC167" s="90" t="str">
        <f t="shared" si="568"/>
        <v/>
      </c>
      <c r="DD167" s="90" t="str">
        <f t="shared" si="569"/>
        <v/>
      </c>
      <c r="DE167" s="90" t="str">
        <f t="shared" si="570"/>
        <v/>
      </c>
      <c r="DF167" s="90" t="str">
        <f t="shared" si="571"/>
        <v/>
      </c>
      <c r="DG167" s="90" t="str">
        <f t="shared" si="572"/>
        <v/>
      </c>
      <c r="DH167" s="90" t="str">
        <f t="shared" si="573"/>
        <v/>
      </c>
      <c r="DI167" s="90" t="str">
        <f t="shared" si="574"/>
        <v/>
      </c>
      <c r="DJ167" s="90" t="str">
        <f t="shared" si="575"/>
        <v/>
      </c>
      <c r="DK167" s="90" t="str">
        <f t="shared" si="576"/>
        <v/>
      </c>
      <c r="DL167" s="90" t="str">
        <f t="shared" si="577"/>
        <v/>
      </c>
      <c r="DM167" s="90" t="str">
        <f t="shared" si="578"/>
        <v/>
      </c>
      <c r="DN167" s="90" t="str">
        <f t="shared" si="579"/>
        <v/>
      </c>
      <c r="DO167" s="90" t="str">
        <f t="shared" si="580"/>
        <v/>
      </c>
      <c r="DP167" s="90" t="str">
        <f t="shared" si="581"/>
        <v/>
      </c>
      <c r="DQ167" s="90" t="str">
        <f t="shared" si="582"/>
        <v/>
      </c>
      <c r="DR167" s="90" t="str">
        <f t="shared" si="583"/>
        <v/>
      </c>
      <c r="DS167" s="90" t="str">
        <f t="shared" si="584"/>
        <v/>
      </c>
      <c r="DT167" s="90" t="str">
        <f t="shared" si="585"/>
        <v/>
      </c>
      <c r="DU167" s="90" t="str">
        <f t="shared" si="586"/>
        <v/>
      </c>
      <c r="DV167" s="90" t="str">
        <f t="shared" si="587"/>
        <v/>
      </c>
      <c r="DW167" s="90" t="str">
        <f t="shared" si="588"/>
        <v/>
      </c>
      <c r="DX167" s="90" t="str">
        <f t="shared" si="589"/>
        <v/>
      </c>
      <c r="DY167" s="90" t="str">
        <f t="shared" si="590"/>
        <v/>
      </c>
      <c r="DZ167" s="90" t="str">
        <f t="shared" si="591"/>
        <v/>
      </c>
      <c r="EA167" s="90" t="str">
        <f t="shared" si="592"/>
        <v/>
      </c>
      <c r="EB167" s="90" t="str">
        <f t="shared" si="593"/>
        <v/>
      </c>
      <c r="EC167" s="90" t="str">
        <f t="shared" si="594"/>
        <v/>
      </c>
      <c r="ED167" s="90" t="str">
        <f t="shared" si="595"/>
        <v/>
      </c>
      <c r="EE167" s="90" t="str">
        <f t="shared" si="596"/>
        <v/>
      </c>
      <c r="EF167" s="90" t="str">
        <f t="shared" si="597"/>
        <v/>
      </c>
      <c r="EG167" s="90" t="str">
        <f t="shared" si="598"/>
        <v/>
      </c>
      <c r="EH167" s="90" t="str">
        <f t="shared" si="599"/>
        <v/>
      </c>
      <c r="EI167" s="90" t="str">
        <f t="shared" si="600"/>
        <v/>
      </c>
      <c r="EJ167" s="90" t="str">
        <f t="shared" si="601"/>
        <v/>
      </c>
      <c r="EK167" s="90" t="str">
        <f t="shared" si="602"/>
        <v/>
      </c>
      <c r="EL167" s="90" t="str">
        <f t="shared" si="603"/>
        <v/>
      </c>
      <c r="EM167" s="90" t="str">
        <f t="shared" si="604"/>
        <v/>
      </c>
      <c r="EN167" s="90" t="str">
        <f t="shared" si="605"/>
        <v/>
      </c>
      <c r="EO167" s="90" t="str">
        <f t="shared" si="606"/>
        <v/>
      </c>
      <c r="EP167" s="90" t="str">
        <f t="shared" si="607"/>
        <v/>
      </c>
      <c r="EQ167" s="90" t="str">
        <f t="shared" si="608"/>
        <v/>
      </c>
      <c r="ER167" s="90" t="str">
        <f t="shared" si="609"/>
        <v/>
      </c>
      <c r="ES167" s="90" t="str">
        <f t="shared" si="610"/>
        <v/>
      </c>
      <c r="ET167" s="90" t="str">
        <f t="shared" si="611"/>
        <v/>
      </c>
      <c r="EU167" s="90" t="str">
        <f t="shared" si="612"/>
        <v/>
      </c>
      <c r="EV167" s="90" t="str">
        <f t="shared" si="613"/>
        <v/>
      </c>
      <c r="EW167" s="90" t="str">
        <f t="shared" si="614"/>
        <v/>
      </c>
      <c r="EX167" s="90" t="str">
        <f t="shared" si="615"/>
        <v/>
      </c>
      <c r="EY167" s="90" t="str">
        <f t="shared" si="616"/>
        <v/>
      </c>
      <c r="EZ167" s="90" t="str">
        <f t="shared" si="617"/>
        <v/>
      </c>
      <c r="FA167" s="90" t="str">
        <f t="shared" si="618"/>
        <v/>
      </c>
      <c r="FB167">
        <f>'06_Presupuesto'!J187-'02_Rendimientos'!$B$79+1</f>
        <v>23</v>
      </c>
      <c r="FC167">
        <f>'06_Presupuesto'!K187-'02_Rendimientos'!$B$79+1</f>
        <v>31</v>
      </c>
      <c r="FD167">
        <f t="shared" si="619"/>
        <v>9</v>
      </c>
    </row>
    <row r="168" spans="2:160">
      <c r="B168" s="109" t="str">
        <f>'06_Presupuesto'!K22</f>
        <v>B.1.2.3</v>
      </c>
      <c r="C168" s="109" t="str">
        <f>'06_Presupuesto'!L22</f>
        <v>Impermeabilización film de Polietileno e=0,10mm</v>
      </c>
      <c r="D168" s="109" t="str">
        <f>'06_Presupuesto'!M22</f>
        <v>M2</v>
      </c>
      <c r="E168" s="110">
        <f>'06_Presupuesto'!N22</f>
        <v>143</v>
      </c>
      <c r="F168" s="110">
        <f>'06_Presupuesto'!O22</f>
        <v>1999.9999999999998</v>
      </c>
      <c r="G168" s="110">
        <f>'06_Presupuesto'!P22</f>
        <v>285999.99999999994</v>
      </c>
      <c r="H168" s="110" t="str">
        <f t="shared" si="470"/>
        <v/>
      </c>
      <c r="I168" s="110" t="str">
        <f t="shared" si="320"/>
        <v/>
      </c>
      <c r="J168" s="110" t="str">
        <f t="shared" si="471"/>
        <v/>
      </c>
      <c r="K168" s="110" t="str">
        <f t="shared" si="472"/>
        <v/>
      </c>
      <c r="L168" s="110" t="str">
        <f t="shared" si="473"/>
        <v/>
      </c>
      <c r="M168" s="110" t="str">
        <f t="shared" si="474"/>
        <v/>
      </c>
      <c r="N168" s="110" t="str">
        <f t="shared" si="475"/>
        <v/>
      </c>
      <c r="O168" s="110" t="str">
        <f t="shared" si="476"/>
        <v/>
      </c>
      <c r="P168" s="110" t="str">
        <f t="shared" si="477"/>
        <v/>
      </c>
      <c r="Q168" s="110" t="str">
        <f t="shared" si="478"/>
        <v/>
      </c>
      <c r="R168" s="110" t="str">
        <f t="shared" si="479"/>
        <v/>
      </c>
      <c r="S168" s="110" t="str">
        <f t="shared" si="480"/>
        <v/>
      </c>
      <c r="T168" s="110" t="str">
        <f t="shared" si="481"/>
        <v/>
      </c>
      <c r="U168" s="110" t="str">
        <f t="shared" si="482"/>
        <v/>
      </c>
      <c r="V168" s="110" t="str">
        <f t="shared" si="483"/>
        <v/>
      </c>
      <c r="W168" s="110" t="str">
        <f t="shared" si="484"/>
        <v/>
      </c>
      <c r="X168" s="110" t="str">
        <f t="shared" si="485"/>
        <v/>
      </c>
      <c r="Y168" s="110" t="str">
        <f t="shared" si="486"/>
        <v/>
      </c>
      <c r="Z168" s="110" t="str">
        <f t="shared" si="487"/>
        <v/>
      </c>
      <c r="AA168" s="110" t="str">
        <f t="shared" si="488"/>
        <v/>
      </c>
      <c r="AB168" s="110" t="str">
        <f t="shared" si="489"/>
        <v/>
      </c>
      <c r="AC168" s="110" t="str">
        <f t="shared" si="490"/>
        <v/>
      </c>
      <c r="AD168" s="110" t="str">
        <f t="shared" si="491"/>
        <v/>
      </c>
      <c r="AE168" s="110" t="str">
        <f t="shared" si="492"/>
        <v/>
      </c>
      <c r="AF168" s="110" t="str">
        <f t="shared" si="493"/>
        <v/>
      </c>
      <c r="AG168" s="110" t="str">
        <f t="shared" si="494"/>
        <v/>
      </c>
      <c r="AH168" s="110" t="str">
        <f t="shared" si="495"/>
        <v/>
      </c>
      <c r="AI168" s="110" t="str">
        <f t="shared" si="496"/>
        <v/>
      </c>
      <c r="AJ168" s="110" t="str">
        <f t="shared" si="497"/>
        <v/>
      </c>
      <c r="AK168" s="110" t="str">
        <f t="shared" si="498"/>
        <v/>
      </c>
      <c r="AL168" s="110" t="str">
        <f t="shared" si="499"/>
        <v/>
      </c>
      <c r="AM168" s="110" t="str">
        <f t="shared" si="500"/>
        <v/>
      </c>
      <c r="AN168" s="110" t="str">
        <f t="shared" si="501"/>
        <v/>
      </c>
      <c r="AO168" s="110" t="str">
        <f t="shared" si="502"/>
        <v/>
      </c>
      <c r="AP168" s="110" t="str">
        <f t="shared" si="503"/>
        <v/>
      </c>
      <c r="AQ168" s="110" t="str">
        <f t="shared" si="504"/>
        <v/>
      </c>
      <c r="AR168" s="110" t="str">
        <f t="shared" si="505"/>
        <v/>
      </c>
      <c r="AS168" s="110" t="str">
        <f t="shared" si="506"/>
        <v/>
      </c>
      <c r="AT168" s="110" t="str">
        <f t="shared" si="507"/>
        <v/>
      </c>
      <c r="AU168" s="110" t="str">
        <f t="shared" si="508"/>
        <v/>
      </c>
      <c r="AV168" s="110" t="str">
        <f t="shared" si="509"/>
        <v/>
      </c>
      <c r="AW168" s="110" t="str">
        <f t="shared" si="510"/>
        <v/>
      </c>
      <c r="AX168" s="110" t="str">
        <f t="shared" si="511"/>
        <v/>
      </c>
      <c r="AY168" s="110" t="str">
        <f t="shared" si="512"/>
        <v/>
      </c>
      <c r="AZ168" s="110" t="str">
        <f t="shared" si="513"/>
        <v/>
      </c>
      <c r="BA168" s="110" t="str">
        <f t="shared" si="514"/>
        <v/>
      </c>
      <c r="BB168" s="110" t="str">
        <f t="shared" si="515"/>
        <v/>
      </c>
      <c r="BC168" s="110" t="str">
        <f t="shared" si="516"/>
        <v/>
      </c>
      <c r="BD168" s="110" t="str">
        <f t="shared" si="517"/>
        <v/>
      </c>
      <c r="BE168" s="110">
        <f t="shared" si="518"/>
        <v>23833.333333333328</v>
      </c>
      <c r="BF168" s="110">
        <f t="shared" si="519"/>
        <v>23833.333333333328</v>
      </c>
      <c r="BG168" s="110">
        <f t="shared" si="520"/>
        <v>23833.333333333328</v>
      </c>
      <c r="BH168" s="110">
        <f t="shared" si="521"/>
        <v>23833.333333333328</v>
      </c>
      <c r="BI168" s="110">
        <f t="shared" si="522"/>
        <v>23833.333333333328</v>
      </c>
      <c r="BJ168" s="110">
        <f t="shared" si="523"/>
        <v>23833.333333333328</v>
      </c>
      <c r="BK168" s="110">
        <f t="shared" si="524"/>
        <v>23833.333333333328</v>
      </c>
      <c r="BL168" s="110">
        <f t="shared" si="525"/>
        <v>23833.333333333328</v>
      </c>
      <c r="BM168" s="110">
        <f t="shared" si="526"/>
        <v>23833.333333333328</v>
      </c>
      <c r="BN168" s="110">
        <f t="shared" si="527"/>
        <v>23833.333333333328</v>
      </c>
      <c r="BO168" s="110">
        <f t="shared" si="528"/>
        <v>23833.333333333328</v>
      </c>
      <c r="BP168" s="110">
        <f t="shared" si="529"/>
        <v>23833.333333333328</v>
      </c>
      <c r="BQ168" s="110" t="str">
        <f t="shared" si="530"/>
        <v/>
      </c>
      <c r="BR168" s="110" t="str">
        <f t="shared" si="531"/>
        <v/>
      </c>
      <c r="BS168" s="110" t="str">
        <f t="shared" si="532"/>
        <v/>
      </c>
      <c r="BT168" s="110" t="str">
        <f t="shared" si="533"/>
        <v/>
      </c>
      <c r="BU168" s="110" t="str">
        <f t="shared" si="534"/>
        <v/>
      </c>
      <c r="BV168" s="110" t="str">
        <f t="shared" si="535"/>
        <v/>
      </c>
      <c r="BW168" s="110" t="str">
        <f t="shared" si="536"/>
        <v/>
      </c>
      <c r="BX168" s="110" t="str">
        <f t="shared" si="537"/>
        <v/>
      </c>
      <c r="BY168" s="110" t="str">
        <f t="shared" si="538"/>
        <v/>
      </c>
      <c r="BZ168" s="110" t="str">
        <f t="shared" si="539"/>
        <v/>
      </c>
      <c r="CA168" s="110" t="str">
        <f t="shared" si="540"/>
        <v/>
      </c>
      <c r="CB168" s="110" t="str">
        <f t="shared" si="541"/>
        <v/>
      </c>
      <c r="CC168" s="110" t="str">
        <f t="shared" si="542"/>
        <v/>
      </c>
      <c r="CD168" s="110" t="str">
        <f t="shared" si="543"/>
        <v/>
      </c>
      <c r="CE168" s="110" t="str">
        <f t="shared" si="544"/>
        <v/>
      </c>
      <c r="CF168" s="110" t="str">
        <f t="shared" si="545"/>
        <v/>
      </c>
      <c r="CG168" s="110" t="str">
        <f t="shared" si="546"/>
        <v/>
      </c>
      <c r="CH168" s="110" t="str">
        <f t="shared" si="547"/>
        <v/>
      </c>
      <c r="CI168" s="110" t="str">
        <f t="shared" si="548"/>
        <v/>
      </c>
      <c r="CJ168" s="110" t="str">
        <f t="shared" si="549"/>
        <v/>
      </c>
      <c r="CK168" s="110" t="str">
        <f t="shared" si="550"/>
        <v/>
      </c>
      <c r="CL168" s="110" t="str">
        <f t="shared" si="551"/>
        <v/>
      </c>
      <c r="CM168" s="110" t="str">
        <f t="shared" si="552"/>
        <v/>
      </c>
      <c r="CN168" s="110" t="str">
        <f t="shared" si="553"/>
        <v/>
      </c>
      <c r="CO168" s="110" t="str">
        <f t="shared" si="554"/>
        <v/>
      </c>
      <c r="CP168" s="110" t="str">
        <f t="shared" si="555"/>
        <v/>
      </c>
      <c r="CQ168" s="110" t="str">
        <f t="shared" si="556"/>
        <v/>
      </c>
      <c r="CR168" s="110" t="str">
        <f t="shared" si="557"/>
        <v/>
      </c>
      <c r="CS168" s="110" t="str">
        <f t="shared" si="558"/>
        <v/>
      </c>
      <c r="CT168" s="110" t="str">
        <f t="shared" si="559"/>
        <v/>
      </c>
      <c r="CU168" s="110" t="str">
        <f t="shared" si="560"/>
        <v/>
      </c>
      <c r="CV168" s="110" t="str">
        <f t="shared" si="561"/>
        <v/>
      </c>
      <c r="CW168" s="110" t="str">
        <f t="shared" si="562"/>
        <v/>
      </c>
      <c r="CX168" s="110" t="str">
        <f t="shared" si="563"/>
        <v/>
      </c>
      <c r="CY168" s="110" t="str">
        <f t="shared" si="564"/>
        <v/>
      </c>
      <c r="CZ168" s="110" t="str">
        <f t="shared" si="565"/>
        <v/>
      </c>
      <c r="DA168" s="110" t="str">
        <f t="shared" si="566"/>
        <v/>
      </c>
      <c r="DB168" s="110" t="str">
        <f t="shared" si="567"/>
        <v/>
      </c>
      <c r="DC168" s="110" t="str">
        <f t="shared" si="568"/>
        <v/>
      </c>
      <c r="DD168" s="110" t="str">
        <f t="shared" si="569"/>
        <v/>
      </c>
      <c r="DE168" s="110" t="str">
        <f t="shared" si="570"/>
        <v/>
      </c>
      <c r="DF168" s="110" t="str">
        <f t="shared" si="571"/>
        <v/>
      </c>
      <c r="DG168" s="110" t="str">
        <f t="shared" si="572"/>
        <v/>
      </c>
      <c r="DH168" s="110" t="str">
        <f t="shared" si="573"/>
        <v/>
      </c>
      <c r="DI168" s="110" t="str">
        <f t="shared" si="574"/>
        <v/>
      </c>
      <c r="DJ168" s="110" t="str">
        <f t="shared" si="575"/>
        <v/>
      </c>
      <c r="DK168" s="110" t="str">
        <f t="shared" si="576"/>
        <v/>
      </c>
      <c r="DL168" s="110" t="str">
        <f t="shared" si="577"/>
        <v/>
      </c>
      <c r="DM168" s="110" t="str">
        <f t="shared" si="578"/>
        <v/>
      </c>
      <c r="DN168" s="110" t="str">
        <f t="shared" si="579"/>
        <v/>
      </c>
      <c r="DO168" s="110" t="str">
        <f t="shared" si="580"/>
        <v/>
      </c>
      <c r="DP168" s="110" t="str">
        <f t="shared" si="581"/>
        <v/>
      </c>
      <c r="DQ168" s="110" t="str">
        <f t="shared" si="582"/>
        <v/>
      </c>
      <c r="DR168" s="110" t="str">
        <f t="shared" si="583"/>
        <v/>
      </c>
      <c r="DS168" s="110" t="str">
        <f t="shared" si="584"/>
        <v/>
      </c>
      <c r="DT168" s="110" t="str">
        <f t="shared" si="585"/>
        <v/>
      </c>
      <c r="DU168" s="110" t="str">
        <f t="shared" si="586"/>
        <v/>
      </c>
      <c r="DV168" s="110" t="str">
        <f t="shared" si="587"/>
        <v/>
      </c>
      <c r="DW168" s="110" t="str">
        <f t="shared" si="588"/>
        <v/>
      </c>
      <c r="DX168" s="110" t="str">
        <f t="shared" si="589"/>
        <v/>
      </c>
      <c r="DY168" s="110" t="str">
        <f t="shared" si="590"/>
        <v/>
      </c>
      <c r="DZ168" s="110" t="str">
        <f t="shared" si="591"/>
        <v/>
      </c>
      <c r="EA168" s="110" t="str">
        <f t="shared" si="592"/>
        <v/>
      </c>
      <c r="EB168" s="110" t="str">
        <f t="shared" si="593"/>
        <v/>
      </c>
      <c r="EC168" s="110" t="str">
        <f t="shared" si="594"/>
        <v/>
      </c>
      <c r="ED168" s="110" t="str">
        <f t="shared" si="595"/>
        <v/>
      </c>
      <c r="EE168" s="110" t="str">
        <f t="shared" si="596"/>
        <v/>
      </c>
      <c r="EF168" s="110" t="str">
        <f t="shared" si="597"/>
        <v/>
      </c>
      <c r="EG168" s="110" t="str">
        <f t="shared" si="598"/>
        <v/>
      </c>
      <c r="EH168" s="110" t="str">
        <f t="shared" si="599"/>
        <v/>
      </c>
      <c r="EI168" s="110" t="str">
        <f t="shared" si="600"/>
        <v/>
      </c>
      <c r="EJ168" s="110" t="str">
        <f t="shared" si="601"/>
        <v/>
      </c>
      <c r="EK168" s="110" t="str">
        <f t="shared" si="602"/>
        <v/>
      </c>
      <c r="EL168" s="110" t="str">
        <f t="shared" si="603"/>
        <v/>
      </c>
      <c r="EM168" s="110" t="str">
        <f t="shared" si="604"/>
        <v/>
      </c>
      <c r="EN168" s="110" t="str">
        <f t="shared" si="605"/>
        <v/>
      </c>
      <c r="EO168" s="110" t="str">
        <f t="shared" si="606"/>
        <v/>
      </c>
      <c r="EP168" s="110" t="str">
        <f t="shared" si="607"/>
        <v/>
      </c>
      <c r="EQ168" s="110" t="str">
        <f t="shared" si="608"/>
        <v/>
      </c>
      <c r="ER168" s="110" t="str">
        <f t="shared" si="609"/>
        <v/>
      </c>
      <c r="ES168" s="110" t="str">
        <f t="shared" si="610"/>
        <v/>
      </c>
      <c r="ET168" s="110" t="str">
        <f t="shared" si="611"/>
        <v/>
      </c>
      <c r="EU168" s="110" t="str">
        <f t="shared" si="612"/>
        <v/>
      </c>
      <c r="EV168" s="110" t="str">
        <f t="shared" si="613"/>
        <v/>
      </c>
      <c r="EW168" s="110" t="str">
        <f t="shared" si="614"/>
        <v/>
      </c>
      <c r="EX168" s="110" t="str">
        <f t="shared" si="615"/>
        <v/>
      </c>
      <c r="EY168" s="110" t="str">
        <f t="shared" si="616"/>
        <v/>
      </c>
      <c r="EZ168" s="110" t="str">
        <f t="shared" si="617"/>
        <v/>
      </c>
      <c r="FA168" s="110" t="str">
        <f t="shared" si="618"/>
        <v/>
      </c>
      <c r="FB168">
        <f>'06_Presupuesto'!J188-'02_Rendimientos'!$B$79+1</f>
        <v>50</v>
      </c>
      <c r="FC168">
        <f>'06_Presupuesto'!K188-'02_Rendimientos'!$B$79+1</f>
        <v>61</v>
      </c>
      <c r="FD168">
        <f t="shared" si="619"/>
        <v>12</v>
      </c>
    </row>
    <row r="169" spans="2:160">
      <c r="B169" t="str">
        <f>'06_Presupuesto'!K23</f>
        <v>B.1.2.4</v>
      </c>
      <c r="C169" t="str">
        <f>'06_Presupuesto'!L23</f>
        <v>Cama de Ripio e=8cm</v>
      </c>
      <c r="D169" t="str">
        <f>'06_Presupuesto'!M23</f>
        <v>M3</v>
      </c>
      <c r="E169" s="90">
        <f>'06_Presupuesto'!N23</f>
        <v>11.44</v>
      </c>
      <c r="F169" s="90">
        <f>'06_Presupuesto'!O23</f>
        <v>56250</v>
      </c>
      <c r="G169" s="90">
        <f>'06_Presupuesto'!P23</f>
        <v>643500</v>
      </c>
      <c r="H169" s="90" t="str">
        <f t="shared" si="470"/>
        <v/>
      </c>
      <c r="I169" s="90" t="str">
        <f t="shared" si="320"/>
        <v/>
      </c>
      <c r="J169" s="90" t="str">
        <f t="shared" si="471"/>
        <v/>
      </c>
      <c r="K169" s="90" t="str">
        <f t="shared" si="472"/>
        <v/>
      </c>
      <c r="L169" s="90" t="str">
        <f t="shared" si="473"/>
        <v/>
      </c>
      <c r="M169" s="90" t="str">
        <f t="shared" si="474"/>
        <v/>
      </c>
      <c r="N169" s="90" t="str">
        <f t="shared" si="475"/>
        <v/>
      </c>
      <c r="O169" s="90" t="str">
        <f t="shared" si="476"/>
        <v/>
      </c>
      <c r="P169" s="90" t="str">
        <f t="shared" si="477"/>
        <v/>
      </c>
      <c r="Q169" s="90" t="str">
        <f t="shared" si="478"/>
        <v/>
      </c>
      <c r="R169" s="90" t="str">
        <f t="shared" si="479"/>
        <v/>
      </c>
      <c r="S169" s="90" t="str">
        <f t="shared" si="480"/>
        <v/>
      </c>
      <c r="T169" s="90" t="str">
        <f t="shared" si="481"/>
        <v/>
      </c>
      <c r="U169" s="90" t="str">
        <f t="shared" si="482"/>
        <v/>
      </c>
      <c r="V169" s="90" t="str">
        <f t="shared" si="483"/>
        <v/>
      </c>
      <c r="W169" s="90" t="str">
        <f t="shared" si="484"/>
        <v/>
      </c>
      <c r="X169" s="90" t="str">
        <f t="shared" si="485"/>
        <v/>
      </c>
      <c r="Y169" s="90" t="str">
        <f t="shared" si="486"/>
        <v/>
      </c>
      <c r="Z169" s="90" t="str">
        <f t="shared" si="487"/>
        <v/>
      </c>
      <c r="AA169" s="90" t="str">
        <f t="shared" si="488"/>
        <v/>
      </c>
      <c r="AB169" s="90" t="str">
        <f t="shared" si="489"/>
        <v/>
      </c>
      <c r="AC169" s="90" t="str">
        <f t="shared" si="490"/>
        <v/>
      </c>
      <c r="AD169" s="90" t="str">
        <f t="shared" si="491"/>
        <v/>
      </c>
      <c r="AE169" s="90" t="str">
        <f t="shared" si="492"/>
        <v/>
      </c>
      <c r="AF169" s="90" t="str">
        <f t="shared" si="493"/>
        <v/>
      </c>
      <c r="AG169" s="90" t="str">
        <f t="shared" si="494"/>
        <v/>
      </c>
      <c r="AH169" s="90" t="str">
        <f t="shared" si="495"/>
        <v/>
      </c>
      <c r="AI169" s="90" t="str">
        <f t="shared" si="496"/>
        <v/>
      </c>
      <c r="AJ169" s="90" t="str">
        <f t="shared" si="497"/>
        <v/>
      </c>
      <c r="AK169" s="90" t="str">
        <f t="shared" si="498"/>
        <v/>
      </c>
      <c r="AL169" s="90" t="str">
        <f t="shared" si="499"/>
        <v/>
      </c>
      <c r="AM169" s="90" t="str">
        <f t="shared" si="500"/>
        <v/>
      </c>
      <c r="AN169" s="90" t="str">
        <f t="shared" si="501"/>
        <v/>
      </c>
      <c r="AO169" s="90" t="str">
        <f t="shared" si="502"/>
        <v/>
      </c>
      <c r="AP169" s="90" t="str">
        <f t="shared" si="503"/>
        <v/>
      </c>
      <c r="AQ169" s="90" t="str">
        <f t="shared" si="504"/>
        <v/>
      </c>
      <c r="AR169" s="90" t="str">
        <f t="shared" si="505"/>
        <v/>
      </c>
      <c r="AS169" s="90" t="str">
        <f t="shared" si="506"/>
        <v/>
      </c>
      <c r="AT169" s="90" t="str">
        <f t="shared" si="507"/>
        <v/>
      </c>
      <c r="AU169" s="90" t="str">
        <f t="shared" si="508"/>
        <v/>
      </c>
      <c r="AV169" s="90" t="str">
        <f t="shared" si="509"/>
        <v/>
      </c>
      <c r="AW169" s="90" t="str">
        <f t="shared" si="510"/>
        <v/>
      </c>
      <c r="AX169" s="90" t="str">
        <f t="shared" si="511"/>
        <v/>
      </c>
      <c r="AY169" s="90" t="str">
        <f t="shared" si="512"/>
        <v/>
      </c>
      <c r="AZ169" s="90" t="str">
        <f t="shared" si="513"/>
        <v/>
      </c>
      <c r="BA169" s="90" t="str">
        <f t="shared" si="514"/>
        <v/>
      </c>
      <c r="BB169" s="90" t="str">
        <f t="shared" si="515"/>
        <v/>
      </c>
      <c r="BC169" s="90" t="str">
        <f t="shared" si="516"/>
        <v/>
      </c>
      <c r="BD169" s="90" t="str">
        <f t="shared" si="517"/>
        <v/>
      </c>
      <c r="BE169" s="90">
        <f t="shared" si="518"/>
        <v>53625</v>
      </c>
      <c r="BF169" s="90">
        <f t="shared" si="519"/>
        <v>53625</v>
      </c>
      <c r="BG169" s="90">
        <f t="shared" si="520"/>
        <v>53625</v>
      </c>
      <c r="BH169" s="90">
        <f t="shared" si="521"/>
        <v>53625</v>
      </c>
      <c r="BI169" s="90">
        <f t="shared" si="522"/>
        <v>53625</v>
      </c>
      <c r="BJ169" s="90">
        <f t="shared" si="523"/>
        <v>53625</v>
      </c>
      <c r="BK169" s="90">
        <f t="shared" si="524"/>
        <v>53625</v>
      </c>
      <c r="BL169" s="90">
        <f t="shared" si="525"/>
        <v>53625</v>
      </c>
      <c r="BM169" s="90">
        <f t="shared" si="526"/>
        <v>53625</v>
      </c>
      <c r="BN169" s="90">
        <f t="shared" si="527"/>
        <v>53625</v>
      </c>
      <c r="BO169" s="90">
        <f t="shared" si="528"/>
        <v>53625</v>
      </c>
      <c r="BP169" s="90">
        <f t="shared" si="529"/>
        <v>53625</v>
      </c>
      <c r="BQ169" s="90" t="str">
        <f t="shared" si="530"/>
        <v/>
      </c>
      <c r="BR169" s="90" t="str">
        <f t="shared" si="531"/>
        <v/>
      </c>
      <c r="BS169" s="90" t="str">
        <f t="shared" si="532"/>
        <v/>
      </c>
      <c r="BT169" s="90" t="str">
        <f t="shared" si="533"/>
        <v/>
      </c>
      <c r="BU169" s="90" t="str">
        <f t="shared" si="534"/>
        <v/>
      </c>
      <c r="BV169" s="90" t="str">
        <f t="shared" si="535"/>
        <v/>
      </c>
      <c r="BW169" s="90" t="str">
        <f t="shared" si="536"/>
        <v/>
      </c>
      <c r="BX169" s="90" t="str">
        <f t="shared" si="537"/>
        <v/>
      </c>
      <c r="BY169" s="90" t="str">
        <f t="shared" si="538"/>
        <v/>
      </c>
      <c r="BZ169" s="90" t="str">
        <f t="shared" si="539"/>
        <v/>
      </c>
      <c r="CA169" s="90" t="str">
        <f t="shared" si="540"/>
        <v/>
      </c>
      <c r="CB169" s="90" t="str">
        <f t="shared" si="541"/>
        <v/>
      </c>
      <c r="CC169" s="90" t="str">
        <f t="shared" si="542"/>
        <v/>
      </c>
      <c r="CD169" s="90" t="str">
        <f t="shared" si="543"/>
        <v/>
      </c>
      <c r="CE169" s="90" t="str">
        <f t="shared" si="544"/>
        <v/>
      </c>
      <c r="CF169" s="90" t="str">
        <f t="shared" si="545"/>
        <v/>
      </c>
      <c r="CG169" s="90" t="str">
        <f t="shared" si="546"/>
        <v/>
      </c>
      <c r="CH169" s="90" t="str">
        <f t="shared" si="547"/>
        <v/>
      </c>
      <c r="CI169" s="90" t="str">
        <f t="shared" si="548"/>
        <v/>
      </c>
      <c r="CJ169" s="90" t="str">
        <f t="shared" si="549"/>
        <v/>
      </c>
      <c r="CK169" s="90" t="str">
        <f t="shared" si="550"/>
        <v/>
      </c>
      <c r="CL169" s="90" t="str">
        <f t="shared" si="551"/>
        <v/>
      </c>
      <c r="CM169" s="90" t="str">
        <f t="shared" si="552"/>
        <v/>
      </c>
      <c r="CN169" s="90" t="str">
        <f t="shared" si="553"/>
        <v/>
      </c>
      <c r="CO169" s="90" t="str">
        <f t="shared" si="554"/>
        <v/>
      </c>
      <c r="CP169" s="90" t="str">
        <f t="shared" si="555"/>
        <v/>
      </c>
      <c r="CQ169" s="90" t="str">
        <f t="shared" si="556"/>
        <v/>
      </c>
      <c r="CR169" s="90" t="str">
        <f t="shared" si="557"/>
        <v/>
      </c>
      <c r="CS169" s="90" t="str">
        <f t="shared" si="558"/>
        <v/>
      </c>
      <c r="CT169" s="90" t="str">
        <f t="shared" si="559"/>
        <v/>
      </c>
      <c r="CU169" s="90" t="str">
        <f t="shared" si="560"/>
        <v/>
      </c>
      <c r="CV169" s="90" t="str">
        <f t="shared" si="561"/>
        <v/>
      </c>
      <c r="CW169" s="90" t="str">
        <f t="shared" si="562"/>
        <v/>
      </c>
      <c r="CX169" s="90" t="str">
        <f t="shared" si="563"/>
        <v/>
      </c>
      <c r="CY169" s="90" t="str">
        <f t="shared" si="564"/>
        <v/>
      </c>
      <c r="CZ169" s="90" t="str">
        <f t="shared" si="565"/>
        <v/>
      </c>
      <c r="DA169" s="90" t="str">
        <f t="shared" si="566"/>
        <v/>
      </c>
      <c r="DB169" s="90" t="str">
        <f t="shared" si="567"/>
        <v/>
      </c>
      <c r="DC169" s="90" t="str">
        <f t="shared" si="568"/>
        <v/>
      </c>
      <c r="DD169" s="90" t="str">
        <f t="shared" si="569"/>
        <v/>
      </c>
      <c r="DE169" s="90" t="str">
        <f t="shared" si="570"/>
        <v/>
      </c>
      <c r="DF169" s="90" t="str">
        <f t="shared" si="571"/>
        <v/>
      </c>
      <c r="DG169" s="90" t="str">
        <f t="shared" si="572"/>
        <v/>
      </c>
      <c r="DH169" s="90" t="str">
        <f t="shared" si="573"/>
        <v/>
      </c>
      <c r="DI169" s="90" t="str">
        <f t="shared" si="574"/>
        <v/>
      </c>
      <c r="DJ169" s="90" t="str">
        <f t="shared" si="575"/>
        <v/>
      </c>
      <c r="DK169" s="90" t="str">
        <f t="shared" si="576"/>
        <v/>
      </c>
      <c r="DL169" s="90" t="str">
        <f t="shared" si="577"/>
        <v/>
      </c>
      <c r="DM169" s="90" t="str">
        <f t="shared" si="578"/>
        <v/>
      </c>
      <c r="DN169" s="90" t="str">
        <f t="shared" si="579"/>
        <v/>
      </c>
      <c r="DO169" s="90" t="str">
        <f t="shared" si="580"/>
        <v/>
      </c>
      <c r="DP169" s="90" t="str">
        <f t="shared" si="581"/>
        <v/>
      </c>
      <c r="DQ169" s="90" t="str">
        <f t="shared" si="582"/>
        <v/>
      </c>
      <c r="DR169" s="90" t="str">
        <f t="shared" si="583"/>
        <v/>
      </c>
      <c r="DS169" s="90" t="str">
        <f t="shared" si="584"/>
        <v/>
      </c>
      <c r="DT169" s="90" t="str">
        <f t="shared" si="585"/>
        <v/>
      </c>
      <c r="DU169" s="90" t="str">
        <f t="shared" si="586"/>
        <v/>
      </c>
      <c r="DV169" s="90" t="str">
        <f t="shared" si="587"/>
        <v/>
      </c>
      <c r="DW169" s="90" t="str">
        <f t="shared" si="588"/>
        <v/>
      </c>
      <c r="DX169" s="90" t="str">
        <f t="shared" si="589"/>
        <v/>
      </c>
      <c r="DY169" s="90" t="str">
        <f t="shared" si="590"/>
        <v/>
      </c>
      <c r="DZ169" s="90" t="str">
        <f t="shared" si="591"/>
        <v/>
      </c>
      <c r="EA169" s="90" t="str">
        <f t="shared" si="592"/>
        <v/>
      </c>
      <c r="EB169" s="90" t="str">
        <f t="shared" si="593"/>
        <v/>
      </c>
      <c r="EC169" s="90" t="str">
        <f t="shared" si="594"/>
        <v/>
      </c>
      <c r="ED169" s="90" t="str">
        <f t="shared" si="595"/>
        <v/>
      </c>
      <c r="EE169" s="90" t="str">
        <f t="shared" si="596"/>
        <v/>
      </c>
      <c r="EF169" s="90" t="str">
        <f t="shared" si="597"/>
        <v/>
      </c>
      <c r="EG169" s="90" t="str">
        <f t="shared" si="598"/>
        <v/>
      </c>
      <c r="EH169" s="90" t="str">
        <f t="shared" si="599"/>
        <v/>
      </c>
      <c r="EI169" s="90" t="str">
        <f t="shared" si="600"/>
        <v/>
      </c>
      <c r="EJ169" s="90" t="str">
        <f t="shared" si="601"/>
        <v/>
      </c>
      <c r="EK169" s="90" t="str">
        <f t="shared" si="602"/>
        <v/>
      </c>
      <c r="EL169" s="90" t="str">
        <f t="shared" si="603"/>
        <v/>
      </c>
      <c r="EM169" s="90" t="str">
        <f t="shared" si="604"/>
        <v/>
      </c>
      <c r="EN169" s="90" t="str">
        <f t="shared" si="605"/>
        <v/>
      </c>
      <c r="EO169" s="90" t="str">
        <f t="shared" si="606"/>
        <v/>
      </c>
      <c r="EP169" s="90" t="str">
        <f t="shared" si="607"/>
        <v/>
      </c>
      <c r="EQ169" s="90" t="str">
        <f t="shared" si="608"/>
        <v/>
      </c>
      <c r="ER169" s="90" t="str">
        <f t="shared" si="609"/>
        <v/>
      </c>
      <c r="ES169" s="90" t="str">
        <f t="shared" si="610"/>
        <v/>
      </c>
      <c r="ET169" s="90" t="str">
        <f t="shared" si="611"/>
        <v/>
      </c>
      <c r="EU169" s="90" t="str">
        <f t="shared" si="612"/>
        <v/>
      </c>
      <c r="EV169" s="90" t="str">
        <f t="shared" si="613"/>
        <v/>
      </c>
      <c r="EW169" s="90" t="str">
        <f t="shared" si="614"/>
        <v/>
      </c>
      <c r="EX169" s="90" t="str">
        <f t="shared" si="615"/>
        <v/>
      </c>
      <c r="EY169" s="90" t="str">
        <f t="shared" si="616"/>
        <v/>
      </c>
      <c r="EZ169" s="90" t="str">
        <f t="shared" si="617"/>
        <v/>
      </c>
      <c r="FA169" s="90" t="str">
        <f t="shared" si="618"/>
        <v/>
      </c>
      <c r="FB169">
        <f>'06_Presupuesto'!J189-'02_Rendimientos'!$B$79+1</f>
        <v>50</v>
      </c>
      <c r="FC169">
        <f>'06_Presupuesto'!K189-'02_Rendimientos'!$B$79+1</f>
        <v>61</v>
      </c>
      <c r="FD169">
        <f t="shared" si="619"/>
        <v>12</v>
      </c>
    </row>
    <row r="170" spans="2:160">
      <c r="B170" s="109" t="str">
        <f>'06_Presupuesto'!K24</f>
        <v>B.1.2.5</v>
      </c>
      <c r="C170" s="109" t="str">
        <f>'06_Presupuesto'!L24</f>
        <v>Malla Acma C-92</v>
      </c>
      <c r="D170" s="109" t="str">
        <f>'06_Presupuesto'!M24</f>
        <v>M2</v>
      </c>
      <c r="E170" s="110">
        <f>'06_Presupuesto'!N24</f>
        <v>143</v>
      </c>
      <c r="F170" s="110">
        <f>'06_Presupuesto'!O24</f>
        <v>6749.9999999999991</v>
      </c>
      <c r="G170" s="110">
        <f>'06_Presupuesto'!P24</f>
        <v>965249.99999999988</v>
      </c>
      <c r="H170" s="110" t="str">
        <f t="shared" si="470"/>
        <v/>
      </c>
      <c r="I170" s="110" t="str">
        <f t="shared" si="320"/>
        <v/>
      </c>
      <c r="J170" s="110" t="str">
        <f t="shared" si="471"/>
        <v/>
      </c>
      <c r="K170" s="110" t="str">
        <f t="shared" si="472"/>
        <v/>
      </c>
      <c r="L170" s="110" t="str">
        <f t="shared" si="473"/>
        <v/>
      </c>
      <c r="M170" s="110" t="str">
        <f t="shared" si="474"/>
        <v/>
      </c>
      <c r="N170" s="110" t="str">
        <f t="shared" si="475"/>
        <v/>
      </c>
      <c r="O170" s="110" t="str">
        <f t="shared" si="476"/>
        <v/>
      </c>
      <c r="P170" s="110" t="str">
        <f t="shared" si="477"/>
        <v/>
      </c>
      <c r="Q170" s="110" t="str">
        <f t="shared" si="478"/>
        <v/>
      </c>
      <c r="R170" s="110" t="str">
        <f t="shared" si="479"/>
        <v/>
      </c>
      <c r="S170" s="110" t="str">
        <f t="shared" si="480"/>
        <v/>
      </c>
      <c r="T170" s="110" t="str">
        <f t="shared" si="481"/>
        <v/>
      </c>
      <c r="U170" s="110" t="str">
        <f t="shared" si="482"/>
        <v/>
      </c>
      <c r="V170" s="110" t="str">
        <f t="shared" si="483"/>
        <v/>
      </c>
      <c r="W170" s="110" t="str">
        <f t="shared" si="484"/>
        <v/>
      </c>
      <c r="X170" s="110" t="str">
        <f t="shared" si="485"/>
        <v/>
      </c>
      <c r="Y170" s="110" t="str">
        <f t="shared" si="486"/>
        <v/>
      </c>
      <c r="Z170" s="110" t="str">
        <f t="shared" si="487"/>
        <v/>
      </c>
      <c r="AA170" s="110" t="str">
        <f t="shared" si="488"/>
        <v/>
      </c>
      <c r="AB170" s="110" t="str">
        <f t="shared" si="489"/>
        <v/>
      </c>
      <c r="AC170" s="110" t="str">
        <f t="shared" si="490"/>
        <v/>
      </c>
      <c r="AD170" s="110" t="str">
        <f t="shared" si="491"/>
        <v/>
      </c>
      <c r="AE170" s="110" t="str">
        <f t="shared" si="492"/>
        <v/>
      </c>
      <c r="AF170" s="110" t="str">
        <f t="shared" si="493"/>
        <v/>
      </c>
      <c r="AG170" s="110" t="str">
        <f t="shared" si="494"/>
        <v/>
      </c>
      <c r="AH170" s="110" t="str">
        <f t="shared" si="495"/>
        <v/>
      </c>
      <c r="AI170" s="110" t="str">
        <f t="shared" si="496"/>
        <v/>
      </c>
      <c r="AJ170" s="110" t="str">
        <f t="shared" si="497"/>
        <v/>
      </c>
      <c r="AK170" s="110" t="str">
        <f t="shared" si="498"/>
        <v/>
      </c>
      <c r="AL170" s="110" t="str">
        <f t="shared" si="499"/>
        <v/>
      </c>
      <c r="AM170" s="110" t="str">
        <f t="shared" si="500"/>
        <v/>
      </c>
      <c r="AN170" s="110" t="str">
        <f t="shared" si="501"/>
        <v/>
      </c>
      <c r="AO170" s="110" t="str">
        <f t="shared" si="502"/>
        <v/>
      </c>
      <c r="AP170" s="110" t="str">
        <f t="shared" si="503"/>
        <v/>
      </c>
      <c r="AQ170" s="110" t="str">
        <f t="shared" si="504"/>
        <v/>
      </c>
      <c r="AR170" s="110" t="str">
        <f t="shared" si="505"/>
        <v/>
      </c>
      <c r="AS170" s="110" t="str">
        <f t="shared" si="506"/>
        <v/>
      </c>
      <c r="AT170" s="110" t="str">
        <f t="shared" si="507"/>
        <v/>
      </c>
      <c r="AU170" s="110" t="str">
        <f t="shared" si="508"/>
        <v/>
      </c>
      <c r="AV170" s="110" t="str">
        <f t="shared" si="509"/>
        <v/>
      </c>
      <c r="AW170" s="110" t="str">
        <f t="shared" si="510"/>
        <v/>
      </c>
      <c r="AX170" s="110" t="str">
        <f t="shared" si="511"/>
        <v/>
      </c>
      <c r="AY170" s="110" t="str">
        <f t="shared" si="512"/>
        <v/>
      </c>
      <c r="AZ170" s="110" t="str">
        <f t="shared" si="513"/>
        <v/>
      </c>
      <c r="BA170" s="110" t="str">
        <f t="shared" si="514"/>
        <v/>
      </c>
      <c r="BB170" s="110" t="str">
        <f t="shared" si="515"/>
        <v/>
      </c>
      <c r="BC170" s="110" t="str">
        <f t="shared" si="516"/>
        <v/>
      </c>
      <c r="BD170" s="110" t="str">
        <f t="shared" si="517"/>
        <v/>
      </c>
      <c r="BE170" s="110">
        <f t="shared" si="518"/>
        <v>80437.499999999985</v>
      </c>
      <c r="BF170" s="110">
        <f t="shared" si="519"/>
        <v>80437.499999999985</v>
      </c>
      <c r="BG170" s="110">
        <f t="shared" si="520"/>
        <v>80437.499999999985</v>
      </c>
      <c r="BH170" s="110">
        <f t="shared" si="521"/>
        <v>80437.499999999985</v>
      </c>
      <c r="BI170" s="110">
        <f t="shared" si="522"/>
        <v>80437.499999999985</v>
      </c>
      <c r="BJ170" s="110">
        <f t="shared" si="523"/>
        <v>80437.499999999985</v>
      </c>
      <c r="BK170" s="110">
        <f t="shared" si="524"/>
        <v>80437.499999999985</v>
      </c>
      <c r="BL170" s="110">
        <f t="shared" si="525"/>
        <v>80437.499999999985</v>
      </c>
      <c r="BM170" s="110">
        <f t="shared" si="526"/>
        <v>80437.499999999985</v>
      </c>
      <c r="BN170" s="110">
        <f t="shared" si="527"/>
        <v>80437.499999999985</v>
      </c>
      <c r="BO170" s="110">
        <f t="shared" si="528"/>
        <v>80437.499999999985</v>
      </c>
      <c r="BP170" s="110">
        <f t="shared" si="529"/>
        <v>80437.499999999985</v>
      </c>
      <c r="BQ170" s="110" t="str">
        <f t="shared" si="530"/>
        <v/>
      </c>
      <c r="BR170" s="110" t="str">
        <f t="shared" si="531"/>
        <v/>
      </c>
      <c r="BS170" s="110" t="str">
        <f t="shared" si="532"/>
        <v/>
      </c>
      <c r="BT170" s="110" t="str">
        <f t="shared" si="533"/>
        <v/>
      </c>
      <c r="BU170" s="110" t="str">
        <f t="shared" si="534"/>
        <v/>
      </c>
      <c r="BV170" s="110" t="str">
        <f t="shared" si="535"/>
        <v/>
      </c>
      <c r="BW170" s="110" t="str">
        <f t="shared" si="536"/>
        <v/>
      </c>
      <c r="BX170" s="110" t="str">
        <f t="shared" si="537"/>
        <v/>
      </c>
      <c r="BY170" s="110" t="str">
        <f t="shared" si="538"/>
        <v/>
      </c>
      <c r="BZ170" s="110" t="str">
        <f t="shared" si="539"/>
        <v/>
      </c>
      <c r="CA170" s="110" t="str">
        <f t="shared" si="540"/>
        <v/>
      </c>
      <c r="CB170" s="110" t="str">
        <f t="shared" si="541"/>
        <v/>
      </c>
      <c r="CC170" s="110" t="str">
        <f t="shared" si="542"/>
        <v/>
      </c>
      <c r="CD170" s="110" t="str">
        <f t="shared" si="543"/>
        <v/>
      </c>
      <c r="CE170" s="110" t="str">
        <f t="shared" si="544"/>
        <v/>
      </c>
      <c r="CF170" s="110" t="str">
        <f t="shared" si="545"/>
        <v/>
      </c>
      <c r="CG170" s="110" t="str">
        <f t="shared" si="546"/>
        <v/>
      </c>
      <c r="CH170" s="110" t="str">
        <f t="shared" si="547"/>
        <v/>
      </c>
      <c r="CI170" s="110" t="str">
        <f t="shared" si="548"/>
        <v/>
      </c>
      <c r="CJ170" s="110" t="str">
        <f t="shared" si="549"/>
        <v/>
      </c>
      <c r="CK170" s="110" t="str">
        <f t="shared" si="550"/>
        <v/>
      </c>
      <c r="CL170" s="110" t="str">
        <f t="shared" si="551"/>
        <v/>
      </c>
      <c r="CM170" s="110" t="str">
        <f t="shared" si="552"/>
        <v/>
      </c>
      <c r="CN170" s="110" t="str">
        <f t="shared" si="553"/>
        <v/>
      </c>
      <c r="CO170" s="110" t="str">
        <f t="shared" si="554"/>
        <v/>
      </c>
      <c r="CP170" s="110" t="str">
        <f t="shared" si="555"/>
        <v/>
      </c>
      <c r="CQ170" s="110" t="str">
        <f t="shared" si="556"/>
        <v/>
      </c>
      <c r="CR170" s="110" t="str">
        <f t="shared" si="557"/>
        <v/>
      </c>
      <c r="CS170" s="110" t="str">
        <f t="shared" si="558"/>
        <v/>
      </c>
      <c r="CT170" s="110" t="str">
        <f t="shared" si="559"/>
        <v/>
      </c>
      <c r="CU170" s="110" t="str">
        <f t="shared" si="560"/>
        <v/>
      </c>
      <c r="CV170" s="110" t="str">
        <f t="shared" si="561"/>
        <v/>
      </c>
      <c r="CW170" s="110" t="str">
        <f t="shared" si="562"/>
        <v/>
      </c>
      <c r="CX170" s="110" t="str">
        <f t="shared" si="563"/>
        <v/>
      </c>
      <c r="CY170" s="110" t="str">
        <f t="shared" si="564"/>
        <v/>
      </c>
      <c r="CZ170" s="110" t="str">
        <f t="shared" si="565"/>
        <v/>
      </c>
      <c r="DA170" s="110" t="str">
        <f t="shared" si="566"/>
        <v/>
      </c>
      <c r="DB170" s="110" t="str">
        <f t="shared" si="567"/>
        <v/>
      </c>
      <c r="DC170" s="110" t="str">
        <f t="shared" si="568"/>
        <v/>
      </c>
      <c r="DD170" s="110" t="str">
        <f t="shared" si="569"/>
        <v/>
      </c>
      <c r="DE170" s="110" t="str">
        <f t="shared" si="570"/>
        <v/>
      </c>
      <c r="DF170" s="110" t="str">
        <f t="shared" si="571"/>
        <v/>
      </c>
      <c r="DG170" s="110" t="str">
        <f t="shared" si="572"/>
        <v/>
      </c>
      <c r="DH170" s="110" t="str">
        <f t="shared" si="573"/>
        <v/>
      </c>
      <c r="DI170" s="110" t="str">
        <f t="shared" si="574"/>
        <v/>
      </c>
      <c r="DJ170" s="110" t="str">
        <f t="shared" si="575"/>
        <v/>
      </c>
      <c r="DK170" s="110" t="str">
        <f t="shared" si="576"/>
        <v/>
      </c>
      <c r="DL170" s="110" t="str">
        <f t="shared" si="577"/>
        <v/>
      </c>
      <c r="DM170" s="110" t="str">
        <f t="shared" si="578"/>
        <v/>
      </c>
      <c r="DN170" s="110" t="str">
        <f t="shared" si="579"/>
        <v/>
      </c>
      <c r="DO170" s="110" t="str">
        <f t="shared" si="580"/>
        <v/>
      </c>
      <c r="DP170" s="110" t="str">
        <f t="shared" si="581"/>
        <v/>
      </c>
      <c r="DQ170" s="110" t="str">
        <f t="shared" si="582"/>
        <v/>
      </c>
      <c r="DR170" s="110" t="str">
        <f t="shared" si="583"/>
        <v/>
      </c>
      <c r="DS170" s="110" t="str">
        <f t="shared" si="584"/>
        <v/>
      </c>
      <c r="DT170" s="110" t="str">
        <f t="shared" si="585"/>
        <v/>
      </c>
      <c r="DU170" s="110" t="str">
        <f t="shared" si="586"/>
        <v/>
      </c>
      <c r="DV170" s="110" t="str">
        <f t="shared" si="587"/>
        <v/>
      </c>
      <c r="DW170" s="110" t="str">
        <f t="shared" si="588"/>
        <v/>
      </c>
      <c r="DX170" s="110" t="str">
        <f t="shared" si="589"/>
        <v/>
      </c>
      <c r="DY170" s="110" t="str">
        <f t="shared" si="590"/>
        <v/>
      </c>
      <c r="DZ170" s="110" t="str">
        <f t="shared" si="591"/>
        <v/>
      </c>
      <c r="EA170" s="110" t="str">
        <f t="shared" si="592"/>
        <v/>
      </c>
      <c r="EB170" s="110" t="str">
        <f t="shared" si="593"/>
        <v/>
      </c>
      <c r="EC170" s="110" t="str">
        <f t="shared" si="594"/>
        <v/>
      </c>
      <c r="ED170" s="110" t="str">
        <f t="shared" si="595"/>
        <v/>
      </c>
      <c r="EE170" s="110" t="str">
        <f t="shared" si="596"/>
        <v/>
      </c>
      <c r="EF170" s="110" t="str">
        <f t="shared" si="597"/>
        <v/>
      </c>
      <c r="EG170" s="110" t="str">
        <f t="shared" si="598"/>
        <v/>
      </c>
      <c r="EH170" s="110" t="str">
        <f t="shared" si="599"/>
        <v/>
      </c>
      <c r="EI170" s="110" t="str">
        <f t="shared" si="600"/>
        <v/>
      </c>
      <c r="EJ170" s="110" t="str">
        <f t="shared" si="601"/>
        <v/>
      </c>
      <c r="EK170" s="110" t="str">
        <f t="shared" si="602"/>
        <v/>
      </c>
      <c r="EL170" s="110" t="str">
        <f t="shared" si="603"/>
        <v/>
      </c>
      <c r="EM170" s="110" t="str">
        <f t="shared" si="604"/>
        <v/>
      </c>
      <c r="EN170" s="110" t="str">
        <f t="shared" si="605"/>
        <v/>
      </c>
      <c r="EO170" s="110" t="str">
        <f t="shared" si="606"/>
        <v/>
      </c>
      <c r="EP170" s="110" t="str">
        <f t="shared" si="607"/>
        <v/>
      </c>
      <c r="EQ170" s="110" t="str">
        <f t="shared" si="608"/>
        <v/>
      </c>
      <c r="ER170" s="110" t="str">
        <f t="shared" si="609"/>
        <v/>
      </c>
      <c r="ES170" s="110" t="str">
        <f t="shared" si="610"/>
        <v/>
      </c>
      <c r="ET170" s="110" t="str">
        <f t="shared" si="611"/>
        <v/>
      </c>
      <c r="EU170" s="110" t="str">
        <f t="shared" si="612"/>
        <v/>
      </c>
      <c r="EV170" s="110" t="str">
        <f t="shared" si="613"/>
        <v/>
      </c>
      <c r="EW170" s="110" t="str">
        <f t="shared" si="614"/>
        <v/>
      </c>
      <c r="EX170" s="110" t="str">
        <f t="shared" si="615"/>
        <v/>
      </c>
      <c r="EY170" s="110" t="str">
        <f t="shared" si="616"/>
        <v/>
      </c>
      <c r="EZ170" s="110" t="str">
        <f t="shared" si="617"/>
        <v/>
      </c>
      <c r="FA170" s="110" t="str">
        <f t="shared" si="618"/>
        <v/>
      </c>
      <c r="FB170">
        <f>'06_Presupuesto'!J190-'02_Rendimientos'!$B$79+1</f>
        <v>50</v>
      </c>
      <c r="FC170">
        <f>'06_Presupuesto'!K190-'02_Rendimientos'!$B$79+1</f>
        <v>61</v>
      </c>
      <c r="FD170">
        <f t="shared" si="619"/>
        <v>12</v>
      </c>
    </row>
    <row r="171" spans="2:160">
      <c r="B171" t="str">
        <f>'06_Presupuesto'!K25</f>
        <v>B.1.2.6</v>
      </c>
      <c r="C171" t="str">
        <f>'06_Presupuesto'!L25</f>
        <v>Radier e= 7cm</v>
      </c>
      <c r="D171" t="str">
        <f>'06_Presupuesto'!M25</f>
        <v>M2</v>
      </c>
      <c r="E171" s="90">
        <f>'06_Presupuesto'!N25</f>
        <v>143</v>
      </c>
      <c r="F171" s="90">
        <f>'06_Presupuesto'!O25</f>
        <v>19750</v>
      </c>
      <c r="G171" s="90">
        <f>'06_Presupuesto'!P25</f>
        <v>2824250</v>
      </c>
      <c r="H171" s="90" t="str">
        <f t="shared" si="470"/>
        <v/>
      </c>
      <c r="I171" s="90" t="str">
        <f t="shared" si="320"/>
        <v/>
      </c>
      <c r="J171" s="90" t="str">
        <f t="shared" si="471"/>
        <v/>
      </c>
      <c r="K171" s="90" t="str">
        <f t="shared" si="472"/>
        <v/>
      </c>
      <c r="L171" s="90" t="str">
        <f t="shared" si="473"/>
        <v/>
      </c>
      <c r="M171" s="90" t="str">
        <f t="shared" si="474"/>
        <v/>
      </c>
      <c r="N171" s="90" t="str">
        <f t="shared" si="475"/>
        <v/>
      </c>
      <c r="O171" s="90" t="str">
        <f t="shared" si="476"/>
        <v/>
      </c>
      <c r="P171" s="90" t="str">
        <f t="shared" si="477"/>
        <v/>
      </c>
      <c r="Q171" s="90" t="str">
        <f t="shared" si="478"/>
        <v/>
      </c>
      <c r="R171" s="90" t="str">
        <f t="shared" si="479"/>
        <v/>
      </c>
      <c r="S171" s="90" t="str">
        <f t="shared" si="480"/>
        <v/>
      </c>
      <c r="T171" s="90" t="str">
        <f t="shared" si="481"/>
        <v/>
      </c>
      <c r="U171" s="90" t="str">
        <f t="shared" si="482"/>
        <v/>
      </c>
      <c r="V171" s="90" t="str">
        <f t="shared" si="483"/>
        <v/>
      </c>
      <c r="W171" s="90" t="str">
        <f t="shared" si="484"/>
        <v/>
      </c>
      <c r="X171" s="90" t="str">
        <f t="shared" si="485"/>
        <v/>
      </c>
      <c r="Y171" s="90" t="str">
        <f t="shared" si="486"/>
        <v/>
      </c>
      <c r="Z171" s="90" t="str">
        <f t="shared" si="487"/>
        <v/>
      </c>
      <c r="AA171" s="90" t="str">
        <f t="shared" si="488"/>
        <v/>
      </c>
      <c r="AB171" s="90" t="str">
        <f t="shared" si="489"/>
        <v/>
      </c>
      <c r="AC171" s="90" t="str">
        <f t="shared" si="490"/>
        <v/>
      </c>
      <c r="AD171" s="90" t="str">
        <f t="shared" si="491"/>
        <v/>
      </c>
      <c r="AE171" s="90" t="str">
        <f t="shared" si="492"/>
        <v/>
      </c>
      <c r="AF171" s="90" t="str">
        <f t="shared" si="493"/>
        <v/>
      </c>
      <c r="AG171" s="90" t="str">
        <f t="shared" si="494"/>
        <v/>
      </c>
      <c r="AH171" s="90" t="str">
        <f t="shared" si="495"/>
        <v/>
      </c>
      <c r="AI171" s="90" t="str">
        <f t="shared" si="496"/>
        <v/>
      </c>
      <c r="AJ171" s="90" t="str">
        <f t="shared" si="497"/>
        <v/>
      </c>
      <c r="AK171" s="90" t="str">
        <f t="shared" si="498"/>
        <v/>
      </c>
      <c r="AL171" s="90" t="str">
        <f t="shared" si="499"/>
        <v/>
      </c>
      <c r="AM171" s="90" t="str">
        <f t="shared" si="500"/>
        <v/>
      </c>
      <c r="AN171" s="90" t="str">
        <f t="shared" si="501"/>
        <v/>
      </c>
      <c r="AO171" s="90" t="str">
        <f t="shared" si="502"/>
        <v/>
      </c>
      <c r="AP171" s="90" t="str">
        <f t="shared" si="503"/>
        <v/>
      </c>
      <c r="AQ171" s="90" t="str">
        <f t="shared" si="504"/>
        <v/>
      </c>
      <c r="AR171" s="90" t="str">
        <f t="shared" si="505"/>
        <v/>
      </c>
      <c r="AS171" s="90" t="str">
        <f t="shared" si="506"/>
        <v/>
      </c>
      <c r="AT171" s="90" t="str">
        <f t="shared" si="507"/>
        <v/>
      </c>
      <c r="AU171" s="90" t="str">
        <f t="shared" si="508"/>
        <v/>
      </c>
      <c r="AV171" s="90" t="str">
        <f t="shared" si="509"/>
        <v/>
      </c>
      <c r="AW171" s="90" t="str">
        <f t="shared" si="510"/>
        <v/>
      </c>
      <c r="AX171" s="90" t="str">
        <f t="shared" si="511"/>
        <v/>
      </c>
      <c r="AY171" s="90" t="str">
        <f t="shared" si="512"/>
        <v/>
      </c>
      <c r="AZ171" s="90" t="str">
        <f t="shared" si="513"/>
        <v/>
      </c>
      <c r="BA171" s="90" t="str">
        <f t="shared" si="514"/>
        <v/>
      </c>
      <c r="BB171" s="90" t="str">
        <f t="shared" si="515"/>
        <v/>
      </c>
      <c r="BC171" s="90" t="str">
        <f t="shared" si="516"/>
        <v/>
      </c>
      <c r="BD171" s="90" t="str">
        <f t="shared" si="517"/>
        <v/>
      </c>
      <c r="BE171" s="90">
        <f t="shared" si="518"/>
        <v>235354.16666666666</v>
      </c>
      <c r="BF171" s="90">
        <f t="shared" si="519"/>
        <v>235354.16666666666</v>
      </c>
      <c r="BG171" s="90">
        <f t="shared" si="520"/>
        <v>235354.16666666666</v>
      </c>
      <c r="BH171" s="90">
        <f t="shared" si="521"/>
        <v>235354.16666666666</v>
      </c>
      <c r="BI171" s="90">
        <f t="shared" si="522"/>
        <v>235354.16666666666</v>
      </c>
      <c r="BJ171" s="90">
        <f t="shared" si="523"/>
        <v>235354.16666666666</v>
      </c>
      <c r="BK171" s="90">
        <f t="shared" si="524"/>
        <v>235354.16666666666</v>
      </c>
      <c r="BL171" s="90">
        <f t="shared" si="525"/>
        <v>235354.16666666666</v>
      </c>
      <c r="BM171" s="90">
        <f t="shared" si="526"/>
        <v>235354.16666666666</v>
      </c>
      <c r="BN171" s="90">
        <f t="shared" si="527"/>
        <v>235354.16666666666</v>
      </c>
      <c r="BO171" s="90">
        <f t="shared" si="528"/>
        <v>235354.16666666666</v>
      </c>
      <c r="BP171" s="90">
        <f t="shared" si="529"/>
        <v>235354.16666666666</v>
      </c>
      <c r="BQ171" s="90" t="str">
        <f t="shared" si="530"/>
        <v/>
      </c>
      <c r="BR171" s="90" t="str">
        <f t="shared" si="531"/>
        <v/>
      </c>
      <c r="BS171" s="90" t="str">
        <f t="shared" si="532"/>
        <v/>
      </c>
      <c r="BT171" s="90" t="str">
        <f t="shared" si="533"/>
        <v/>
      </c>
      <c r="BU171" s="90" t="str">
        <f t="shared" si="534"/>
        <v/>
      </c>
      <c r="BV171" s="90" t="str">
        <f t="shared" si="535"/>
        <v/>
      </c>
      <c r="BW171" s="90" t="str">
        <f t="shared" si="536"/>
        <v/>
      </c>
      <c r="BX171" s="90" t="str">
        <f t="shared" si="537"/>
        <v/>
      </c>
      <c r="BY171" s="90" t="str">
        <f t="shared" si="538"/>
        <v/>
      </c>
      <c r="BZ171" s="90" t="str">
        <f t="shared" si="539"/>
        <v/>
      </c>
      <c r="CA171" s="90" t="str">
        <f t="shared" si="540"/>
        <v/>
      </c>
      <c r="CB171" s="90" t="str">
        <f t="shared" si="541"/>
        <v/>
      </c>
      <c r="CC171" s="90" t="str">
        <f t="shared" si="542"/>
        <v/>
      </c>
      <c r="CD171" s="90" t="str">
        <f t="shared" si="543"/>
        <v/>
      </c>
      <c r="CE171" s="90" t="str">
        <f t="shared" si="544"/>
        <v/>
      </c>
      <c r="CF171" s="90" t="str">
        <f t="shared" si="545"/>
        <v/>
      </c>
      <c r="CG171" s="90" t="str">
        <f t="shared" si="546"/>
        <v/>
      </c>
      <c r="CH171" s="90" t="str">
        <f t="shared" si="547"/>
        <v/>
      </c>
      <c r="CI171" s="90" t="str">
        <f t="shared" si="548"/>
        <v/>
      </c>
      <c r="CJ171" s="90" t="str">
        <f t="shared" si="549"/>
        <v/>
      </c>
      <c r="CK171" s="90" t="str">
        <f t="shared" si="550"/>
        <v/>
      </c>
      <c r="CL171" s="90" t="str">
        <f t="shared" si="551"/>
        <v/>
      </c>
      <c r="CM171" s="90" t="str">
        <f t="shared" si="552"/>
        <v/>
      </c>
      <c r="CN171" s="90" t="str">
        <f t="shared" si="553"/>
        <v/>
      </c>
      <c r="CO171" s="90" t="str">
        <f t="shared" si="554"/>
        <v/>
      </c>
      <c r="CP171" s="90" t="str">
        <f t="shared" si="555"/>
        <v/>
      </c>
      <c r="CQ171" s="90" t="str">
        <f t="shared" si="556"/>
        <v/>
      </c>
      <c r="CR171" s="90" t="str">
        <f t="shared" si="557"/>
        <v/>
      </c>
      <c r="CS171" s="90" t="str">
        <f t="shared" si="558"/>
        <v/>
      </c>
      <c r="CT171" s="90" t="str">
        <f t="shared" si="559"/>
        <v/>
      </c>
      <c r="CU171" s="90" t="str">
        <f t="shared" si="560"/>
        <v/>
      </c>
      <c r="CV171" s="90" t="str">
        <f t="shared" si="561"/>
        <v/>
      </c>
      <c r="CW171" s="90" t="str">
        <f t="shared" si="562"/>
        <v/>
      </c>
      <c r="CX171" s="90" t="str">
        <f t="shared" si="563"/>
        <v/>
      </c>
      <c r="CY171" s="90" t="str">
        <f t="shared" si="564"/>
        <v/>
      </c>
      <c r="CZ171" s="90" t="str">
        <f t="shared" si="565"/>
        <v/>
      </c>
      <c r="DA171" s="90" t="str">
        <f t="shared" si="566"/>
        <v/>
      </c>
      <c r="DB171" s="90" t="str">
        <f t="shared" si="567"/>
        <v/>
      </c>
      <c r="DC171" s="90" t="str">
        <f t="shared" si="568"/>
        <v/>
      </c>
      <c r="DD171" s="90" t="str">
        <f t="shared" si="569"/>
        <v/>
      </c>
      <c r="DE171" s="90" t="str">
        <f t="shared" si="570"/>
        <v/>
      </c>
      <c r="DF171" s="90" t="str">
        <f t="shared" si="571"/>
        <v/>
      </c>
      <c r="DG171" s="90" t="str">
        <f t="shared" si="572"/>
        <v/>
      </c>
      <c r="DH171" s="90" t="str">
        <f t="shared" si="573"/>
        <v/>
      </c>
      <c r="DI171" s="90" t="str">
        <f t="shared" si="574"/>
        <v/>
      </c>
      <c r="DJ171" s="90" t="str">
        <f t="shared" si="575"/>
        <v/>
      </c>
      <c r="DK171" s="90" t="str">
        <f t="shared" si="576"/>
        <v/>
      </c>
      <c r="DL171" s="90" t="str">
        <f t="shared" si="577"/>
        <v/>
      </c>
      <c r="DM171" s="90" t="str">
        <f t="shared" si="578"/>
        <v/>
      </c>
      <c r="DN171" s="90" t="str">
        <f t="shared" si="579"/>
        <v/>
      </c>
      <c r="DO171" s="90" t="str">
        <f t="shared" si="580"/>
        <v/>
      </c>
      <c r="DP171" s="90" t="str">
        <f t="shared" si="581"/>
        <v/>
      </c>
      <c r="DQ171" s="90" t="str">
        <f t="shared" si="582"/>
        <v/>
      </c>
      <c r="DR171" s="90" t="str">
        <f t="shared" si="583"/>
        <v/>
      </c>
      <c r="DS171" s="90" t="str">
        <f t="shared" si="584"/>
        <v/>
      </c>
      <c r="DT171" s="90" t="str">
        <f t="shared" si="585"/>
        <v/>
      </c>
      <c r="DU171" s="90" t="str">
        <f t="shared" si="586"/>
        <v/>
      </c>
      <c r="DV171" s="90" t="str">
        <f t="shared" si="587"/>
        <v/>
      </c>
      <c r="DW171" s="90" t="str">
        <f t="shared" si="588"/>
        <v/>
      </c>
      <c r="DX171" s="90" t="str">
        <f t="shared" si="589"/>
        <v/>
      </c>
      <c r="DY171" s="90" t="str">
        <f t="shared" si="590"/>
        <v/>
      </c>
      <c r="DZ171" s="90" t="str">
        <f t="shared" si="591"/>
        <v/>
      </c>
      <c r="EA171" s="90" t="str">
        <f t="shared" si="592"/>
        <v/>
      </c>
      <c r="EB171" s="90" t="str">
        <f t="shared" si="593"/>
        <v/>
      </c>
      <c r="EC171" s="90" t="str">
        <f t="shared" si="594"/>
        <v/>
      </c>
      <c r="ED171" s="90" t="str">
        <f t="shared" si="595"/>
        <v/>
      </c>
      <c r="EE171" s="90" t="str">
        <f t="shared" si="596"/>
        <v/>
      </c>
      <c r="EF171" s="90" t="str">
        <f t="shared" si="597"/>
        <v/>
      </c>
      <c r="EG171" s="90" t="str">
        <f t="shared" si="598"/>
        <v/>
      </c>
      <c r="EH171" s="90" t="str">
        <f t="shared" si="599"/>
        <v/>
      </c>
      <c r="EI171" s="90" t="str">
        <f t="shared" si="600"/>
        <v/>
      </c>
      <c r="EJ171" s="90" t="str">
        <f t="shared" si="601"/>
        <v/>
      </c>
      <c r="EK171" s="90" t="str">
        <f t="shared" si="602"/>
        <v/>
      </c>
      <c r="EL171" s="90" t="str">
        <f t="shared" si="603"/>
        <v/>
      </c>
      <c r="EM171" s="90" t="str">
        <f t="shared" si="604"/>
        <v/>
      </c>
      <c r="EN171" s="90" t="str">
        <f t="shared" si="605"/>
        <v/>
      </c>
      <c r="EO171" s="90" t="str">
        <f t="shared" si="606"/>
        <v/>
      </c>
      <c r="EP171" s="90" t="str">
        <f t="shared" si="607"/>
        <v/>
      </c>
      <c r="EQ171" s="90" t="str">
        <f t="shared" si="608"/>
        <v/>
      </c>
      <c r="ER171" s="90" t="str">
        <f t="shared" si="609"/>
        <v/>
      </c>
      <c r="ES171" s="90" t="str">
        <f t="shared" si="610"/>
        <v/>
      </c>
      <c r="ET171" s="90" t="str">
        <f t="shared" si="611"/>
        <v/>
      </c>
      <c r="EU171" s="90" t="str">
        <f t="shared" si="612"/>
        <v/>
      </c>
      <c r="EV171" s="90" t="str">
        <f t="shared" si="613"/>
        <v/>
      </c>
      <c r="EW171" s="90" t="str">
        <f t="shared" si="614"/>
        <v/>
      </c>
      <c r="EX171" s="90" t="str">
        <f t="shared" si="615"/>
        <v/>
      </c>
      <c r="EY171" s="90" t="str">
        <f t="shared" si="616"/>
        <v/>
      </c>
      <c r="EZ171" s="90" t="str">
        <f t="shared" si="617"/>
        <v/>
      </c>
      <c r="FA171" s="90" t="str">
        <f t="shared" si="618"/>
        <v/>
      </c>
      <c r="FB171">
        <f>'06_Presupuesto'!J191-'02_Rendimientos'!$B$79+1</f>
        <v>50</v>
      </c>
      <c r="FC171">
        <f>'06_Presupuesto'!K191-'02_Rendimientos'!$B$79+1</f>
        <v>61</v>
      </c>
      <c r="FD171">
        <f t="shared" si="619"/>
        <v>12</v>
      </c>
    </row>
    <row r="172" spans="2:160">
      <c r="B172" s="109" t="str">
        <f>'06_Presupuesto'!K26</f>
        <v>B.1.3.1</v>
      </c>
      <c r="C172" s="109" t="str">
        <f>'06_Presupuesto'!L26</f>
        <v>Estabilizado Compactado e=20cm</v>
      </c>
      <c r="D172" s="109" t="str">
        <f>'06_Presupuesto'!M26</f>
        <v>M3</v>
      </c>
      <c r="E172" s="110">
        <f>'06_Presupuesto'!N26</f>
        <v>18.649999999999999</v>
      </c>
      <c r="F172" s="110">
        <f>'06_Presupuesto'!O26</f>
        <v>54999.999999999993</v>
      </c>
      <c r="G172" s="110">
        <f>'06_Presupuesto'!P26</f>
        <v>1025749.9999999998</v>
      </c>
      <c r="H172" s="110" t="str">
        <f t="shared" si="470"/>
        <v/>
      </c>
      <c r="I172" s="110" t="str">
        <f t="shared" si="320"/>
        <v/>
      </c>
      <c r="J172" s="110" t="str">
        <f t="shared" si="471"/>
        <v/>
      </c>
      <c r="K172" s="110" t="str">
        <f t="shared" si="472"/>
        <v/>
      </c>
      <c r="L172" s="110" t="str">
        <f t="shared" si="473"/>
        <v/>
      </c>
      <c r="M172" s="110" t="str">
        <f t="shared" si="474"/>
        <v/>
      </c>
      <c r="N172" s="110" t="str">
        <f t="shared" si="475"/>
        <v/>
      </c>
      <c r="O172" s="110" t="str">
        <f t="shared" si="476"/>
        <v/>
      </c>
      <c r="P172" s="110" t="str">
        <f t="shared" si="477"/>
        <v/>
      </c>
      <c r="Q172" s="110" t="str">
        <f t="shared" si="478"/>
        <v/>
      </c>
      <c r="R172" s="110" t="str">
        <f t="shared" si="479"/>
        <v/>
      </c>
      <c r="S172" s="110" t="str">
        <f t="shared" si="480"/>
        <v/>
      </c>
      <c r="T172" s="110" t="str">
        <f t="shared" si="481"/>
        <v/>
      </c>
      <c r="U172" s="110" t="str">
        <f t="shared" si="482"/>
        <v/>
      </c>
      <c r="V172" s="110" t="str">
        <f t="shared" si="483"/>
        <v/>
      </c>
      <c r="W172" s="110" t="str">
        <f t="shared" si="484"/>
        <v/>
      </c>
      <c r="X172" s="110" t="str">
        <f t="shared" si="485"/>
        <v/>
      </c>
      <c r="Y172" s="110" t="str">
        <f t="shared" si="486"/>
        <v/>
      </c>
      <c r="Z172" s="110" t="str">
        <f t="shared" si="487"/>
        <v/>
      </c>
      <c r="AA172" s="110" t="str">
        <f t="shared" si="488"/>
        <v/>
      </c>
      <c r="AB172" s="110" t="str">
        <f t="shared" si="489"/>
        <v/>
      </c>
      <c r="AC172" s="110" t="str">
        <f t="shared" si="490"/>
        <v/>
      </c>
      <c r="AD172" s="110">
        <f t="shared" si="491"/>
        <v>113972.22222222219</v>
      </c>
      <c r="AE172" s="110">
        <f t="shared" si="492"/>
        <v>113972.22222222219</v>
      </c>
      <c r="AF172" s="110">
        <f t="shared" si="493"/>
        <v>113972.22222222219</v>
      </c>
      <c r="AG172" s="110">
        <f t="shared" si="494"/>
        <v>113972.22222222219</v>
      </c>
      <c r="AH172" s="110">
        <f t="shared" si="495"/>
        <v>113972.22222222219</v>
      </c>
      <c r="AI172" s="110">
        <f t="shared" si="496"/>
        <v>113972.22222222219</v>
      </c>
      <c r="AJ172" s="110">
        <f t="shared" si="497"/>
        <v>113972.22222222219</v>
      </c>
      <c r="AK172" s="110">
        <f t="shared" si="498"/>
        <v>113972.22222222219</v>
      </c>
      <c r="AL172" s="110">
        <f t="shared" si="499"/>
        <v>113972.22222222219</v>
      </c>
      <c r="AM172" s="110" t="str">
        <f t="shared" si="500"/>
        <v/>
      </c>
      <c r="AN172" s="110" t="str">
        <f t="shared" si="501"/>
        <v/>
      </c>
      <c r="AO172" s="110" t="str">
        <f t="shared" si="502"/>
        <v/>
      </c>
      <c r="AP172" s="110" t="str">
        <f t="shared" si="503"/>
        <v/>
      </c>
      <c r="AQ172" s="110" t="str">
        <f t="shared" si="504"/>
        <v/>
      </c>
      <c r="AR172" s="110" t="str">
        <f t="shared" si="505"/>
        <v/>
      </c>
      <c r="AS172" s="110" t="str">
        <f t="shared" si="506"/>
        <v/>
      </c>
      <c r="AT172" s="110" t="str">
        <f t="shared" si="507"/>
        <v/>
      </c>
      <c r="AU172" s="110" t="str">
        <f t="shared" si="508"/>
        <v/>
      </c>
      <c r="AV172" s="110" t="str">
        <f t="shared" si="509"/>
        <v/>
      </c>
      <c r="AW172" s="110" t="str">
        <f t="shared" si="510"/>
        <v/>
      </c>
      <c r="AX172" s="110" t="str">
        <f t="shared" si="511"/>
        <v/>
      </c>
      <c r="AY172" s="110" t="str">
        <f t="shared" si="512"/>
        <v/>
      </c>
      <c r="AZ172" s="110" t="str">
        <f t="shared" si="513"/>
        <v/>
      </c>
      <c r="BA172" s="110" t="str">
        <f t="shared" si="514"/>
        <v/>
      </c>
      <c r="BB172" s="110" t="str">
        <f t="shared" si="515"/>
        <v/>
      </c>
      <c r="BC172" s="110" t="str">
        <f t="shared" si="516"/>
        <v/>
      </c>
      <c r="BD172" s="110" t="str">
        <f t="shared" si="517"/>
        <v/>
      </c>
      <c r="BE172" s="110" t="str">
        <f t="shared" si="518"/>
        <v/>
      </c>
      <c r="BF172" s="110" t="str">
        <f t="shared" si="519"/>
        <v/>
      </c>
      <c r="BG172" s="110" t="str">
        <f t="shared" si="520"/>
        <v/>
      </c>
      <c r="BH172" s="110" t="str">
        <f t="shared" si="521"/>
        <v/>
      </c>
      <c r="BI172" s="110" t="str">
        <f t="shared" si="522"/>
        <v/>
      </c>
      <c r="BJ172" s="110" t="str">
        <f t="shared" si="523"/>
        <v/>
      </c>
      <c r="BK172" s="110" t="str">
        <f t="shared" si="524"/>
        <v/>
      </c>
      <c r="BL172" s="110" t="str">
        <f t="shared" si="525"/>
        <v/>
      </c>
      <c r="BM172" s="110" t="str">
        <f t="shared" si="526"/>
        <v/>
      </c>
      <c r="BN172" s="110" t="str">
        <f t="shared" si="527"/>
        <v/>
      </c>
      <c r="BO172" s="110" t="str">
        <f t="shared" si="528"/>
        <v/>
      </c>
      <c r="BP172" s="110" t="str">
        <f t="shared" si="529"/>
        <v/>
      </c>
      <c r="BQ172" s="110" t="str">
        <f t="shared" si="530"/>
        <v/>
      </c>
      <c r="BR172" s="110" t="str">
        <f t="shared" si="531"/>
        <v/>
      </c>
      <c r="BS172" s="110" t="str">
        <f t="shared" si="532"/>
        <v/>
      </c>
      <c r="BT172" s="110" t="str">
        <f t="shared" si="533"/>
        <v/>
      </c>
      <c r="BU172" s="110" t="str">
        <f t="shared" si="534"/>
        <v/>
      </c>
      <c r="BV172" s="110" t="str">
        <f t="shared" si="535"/>
        <v/>
      </c>
      <c r="BW172" s="110" t="str">
        <f t="shared" si="536"/>
        <v/>
      </c>
      <c r="BX172" s="110" t="str">
        <f t="shared" si="537"/>
        <v/>
      </c>
      <c r="BY172" s="110" t="str">
        <f t="shared" si="538"/>
        <v/>
      </c>
      <c r="BZ172" s="110" t="str">
        <f t="shared" si="539"/>
        <v/>
      </c>
      <c r="CA172" s="110" t="str">
        <f t="shared" si="540"/>
        <v/>
      </c>
      <c r="CB172" s="110" t="str">
        <f t="shared" si="541"/>
        <v/>
      </c>
      <c r="CC172" s="110" t="str">
        <f t="shared" si="542"/>
        <v/>
      </c>
      <c r="CD172" s="110" t="str">
        <f t="shared" si="543"/>
        <v/>
      </c>
      <c r="CE172" s="110" t="str">
        <f t="shared" si="544"/>
        <v/>
      </c>
      <c r="CF172" s="110" t="str">
        <f t="shared" si="545"/>
        <v/>
      </c>
      <c r="CG172" s="110" t="str">
        <f t="shared" si="546"/>
        <v/>
      </c>
      <c r="CH172" s="110" t="str">
        <f t="shared" si="547"/>
        <v/>
      </c>
      <c r="CI172" s="110" t="str">
        <f t="shared" si="548"/>
        <v/>
      </c>
      <c r="CJ172" s="110" t="str">
        <f t="shared" si="549"/>
        <v/>
      </c>
      <c r="CK172" s="110" t="str">
        <f t="shared" si="550"/>
        <v/>
      </c>
      <c r="CL172" s="110" t="str">
        <f t="shared" si="551"/>
        <v/>
      </c>
      <c r="CM172" s="110" t="str">
        <f t="shared" si="552"/>
        <v/>
      </c>
      <c r="CN172" s="110" t="str">
        <f t="shared" si="553"/>
        <v/>
      </c>
      <c r="CO172" s="110" t="str">
        <f t="shared" si="554"/>
        <v/>
      </c>
      <c r="CP172" s="110" t="str">
        <f t="shared" si="555"/>
        <v/>
      </c>
      <c r="CQ172" s="110" t="str">
        <f t="shared" si="556"/>
        <v/>
      </c>
      <c r="CR172" s="110" t="str">
        <f t="shared" si="557"/>
        <v/>
      </c>
      <c r="CS172" s="110" t="str">
        <f t="shared" si="558"/>
        <v/>
      </c>
      <c r="CT172" s="110" t="str">
        <f t="shared" si="559"/>
        <v/>
      </c>
      <c r="CU172" s="110" t="str">
        <f t="shared" si="560"/>
        <v/>
      </c>
      <c r="CV172" s="110" t="str">
        <f t="shared" si="561"/>
        <v/>
      </c>
      <c r="CW172" s="110" t="str">
        <f t="shared" si="562"/>
        <v/>
      </c>
      <c r="CX172" s="110" t="str">
        <f t="shared" si="563"/>
        <v/>
      </c>
      <c r="CY172" s="110" t="str">
        <f t="shared" si="564"/>
        <v/>
      </c>
      <c r="CZ172" s="110" t="str">
        <f t="shared" si="565"/>
        <v/>
      </c>
      <c r="DA172" s="110" t="str">
        <f t="shared" si="566"/>
        <v/>
      </c>
      <c r="DB172" s="110" t="str">
        <f t="shared" si="567"/>
        <v/>
      </c>
      <c r="DC172" s="110" t="str">
        <f t="shared" si="568"/>
        <v/>
      </c>
      <c r="DD172" s="110" t="str">
        <f t="shared" si="569"/>
        <v/>
      </c>
      <c r="DE172" s="110" t="str">
        <f t="shared" si="570"/>
        <v/>
      </c>
      <c r="DF172" s="110" t="str">
        <f t="shared" si="571"/>
        <v/>
      </c>
      <c r="DG172" s="110" t="str">
        <f t="shared" si="572"/>
        <v/>
      </c>
      <c r="DH172" s="110" t="str">
        <f t="shared" si="573"/>
        <v/>
      </c>
      <c r="DI172" s="110" t="str">
        <f t="shared" si="574"/>
        <v/>
      </c>
      <c r="DJ172" s="110" t="str">
        <f t="shared" si="575"/>
        <v/>
      </c>
      <c r="DK172" s="110" t="str">
        <f t="shared" si="576"/>
        <v/>
      </c>
      <c r="DL172" s="110" t="str">
        <f t="shared" si="577"/>
        <v/>
      </c>
      <c r="DM172" s="110" t="str">
        <f t="shared" si="578"/>
        <v/>
      </c>
      <c r="DN172" s="110" t="str">
        <f t="shared" si="579"/>
        <v/>
      </c>
      <c r="DO172" s="110" t="str">
        <f t="shared" si="580"/>
        <v/>
      </c>
      <c r="DP172" s="110" t="str">
        <f t="shared" si="581"/>
        <v/>
      </c>
      <c r="DQ172" s="110" t="str">
        <f t="shared" si="582"/>
        <v/>
      </c>
      <c r="DR172" s="110" t="str">
        <f t="shared" si="583"/>
        <v/>
      </c>
      <c r="DS172" s="110" t="str">
        <f t="shared" si="584"/>
        <v/>
      </c>
      <c r="DT172" s="110" t="str">
        <f t="shared" si="585"/>
        <v/>
      </c>
      <c r="DU172" s="110" t="str">
        <f t="shared" si="586"/>
        <v/>
      </c>
      <c r="DV172" s="110" t="str">
        <f t="shared" si="587"/>
        <v/>
      </c>
      <c r="DW172" s="110" t="str">
        <f t="shared" si="588"/>
        <v/>
      </c>
      <c r="DX172" s="110" t="str">
        <f t="shared" si="589"/>
        <v/>
      </c>
      <c r="DY172" s="110" t="str">
        <f t="shared" si="590"/>
        <v/>
      </c>
      <c r="DZ172" s="110" t="str">
        <f t="shared" si="591"/>
        <v/>
      </c>
      <c r="EA172" s="110" t="str">
        <f t="shared" si="592"/>
        <v/>
      </c>
      <c r="EB172" s="110" t="str">
        <f t="shared" si="593"/>
        <v/>
      </c>
      <c r="EC172" s="110" t="str">
        <f t="shared" si="594"/>
        <v/>
      </c>
      <c r="ED172" s="110" t="str">
        <f t="shared" si="595"/>
        <v/>
      </c>
      <c r="EE172" s="110" t="str">
        <f t="shared" si="596"/>
        <v/>
      </c>
      <c r="EF172" s="110" t="str">
        <f t="shared" si="597"/>
        <v/>
      </c>
      <c r="EG172" s="110" t="str">
        <f t="shared" si="598"/>
        <v/>
      </c>
      <c r="EH172" s="110" t="str">
        <f t="shared" si="599"/>
        <v/>
      </c>
      <c r="EI172" s="110" t="str">
        <f t="shared" si="600"/>
        <v/>
      </c>
      <c r="EJ172" s="110" t="str">
        <f t="shared" si="601"/>
        <v/>
      </c>
      <c r="EK172" s="110" t="str">
        <f t="shared" si="602"/>
        <v/>
      </c>
      <c r="EL172" s="110" t="str">
        <f t="shared" si="603"/>
        <v/>
      </c>
      <c r="EM172" s="110" t="str">
        <f t="shared" si="604"/>
        <v/>
      </c>
      <c r="EN172" s="110" t="str">
        <f t="shared" si="605"/>
        <v/>
      </c>
      <c r="EO172" s="110" t="str">
        <f t="shared" si="606"/>
        <v/>
      </c>
      <c r="EP172" s="110" t="str">
        <f t="shared" si="607"/>
        <v/>
      </c>
      <c r="EQ172" s="110" t="str">
        <f t="shared" si="608"/>
        <v/>
      </c>
      <c r="ER172" s="110" t="str">
        <f t="shared" si="609"/>
        <v/>
      </c>
      <c r="ES172" s="110" t="str">
        <f t="shared" si="610"/>
        <v/>
      </c>
      <c r="ET172" s="110" t="str">
        <f t="shared" si="611"/>
        <v/>
      </c>
      <c r="EU172" s="110" t="str">
        <f t="shared" si="612"/>
        <v/>
      </c>
      <c r="EV172" s="110" t="str">
        <f t="shared" si="613"/>
        <v/>
      </c>
      <c r="EW172" s="110" t="str">
        <f t="shared" si="614"/>
        <v/>
      </c>
      <c r="EX172" s="110" t="str">
        <f t="shared" si="615"/>
        <v/>
      </c>
      <c r="EY172" s="110" t="str">
        <f t="shared" si="616"/>
        <v/>
      </c>
      <c r="EZ172" s="110" t="str">
        <f t="shared" si="617"/>
        <v/>
      </c>
      <c r="FA172" s="110" t="str">
        <f t="shared" si="618"/>
        <v/>
      </c>
      <c r="FB172">
        <f>'06_Presupuesto'!J192-'02_Rendimientos'!$B$79+1</f>
        <v>23</v>
      </c>
      <c r="FC172">
        <f>'06_Presupuesto'!K192-'02_Rendimientos'!$B$79+1</f>
        <v>31</v>
      </c>
      <c r="FD172">
        <f t="shared" si="619"/>
        <v>9</v>
      </c>
    </row>
    <row r="173" spans="2:160">
      <c r="B173" t="str">
        <f>'06_Presupuesto'!K27</f>
        <v>B.1.3.2</v>
      </c>
      <c r="C173" t="str">
        <f>'06_Presupuesto'!L27</f>
        <v>Ripio Compactado e=10cm</v>
      </c>
      <c r="D173" t="str">
        <f>'06_Presupuesto'!M27</f>
        <v>M3</v>
      </c>
      <c r="E173" s="90">
        <f>'06_Presupuesto'!N27</f>
        <v>9.3239999999999998</v>
      </c>
      <c r="F173" s="90">
        <f>'06_Presupuesto'!O27</f>
        <v>57499.999999999993</v>
      </c>
      <c r="G173" s="90">
        <f>'06_Presupuesto'!P27</f>
        <v>536129.99999999988</v>
      </c>
      <c r="H173" s="90" t="str">
        <f t="shared" si="470"/>
        <v/>
      </c>
      <c r="I173" s="90" t="str">
        <f t="shared" si="320"/>
        <v/>
      </c>
      <c r="J173" s="90" t="str">
        <f t="shared" si="471"/>
        <v/>
      </c>
      <c r="K173" s="90" t="str">
        <f t="shared" si="472"/>
        <v/>
      </c>
      <c r="L173" s="90" t="str">
        <f t="shared" si="473"/>
        <v/>
      </c>
      <c r="M173" s="90" t="str">
        <f t="shared" si="474"/>
        <v/>
      </c>
      <c r="N173" s="90" t="str">
        <f t="shared" si="475"/>
        <v/>
      </c>
      <c r="O173" s="90" t="str">
        <f t="shared" si="476"/>
        <v/>
      </c>
      <c r="P173" s="90" t="str">
        <f t="shared" si="477"/>
        <v/>
      </c>
      <c r="Q173" s="90" t="str">
        <f t="shared" si="478"/>
        <v/>
      </c>
      <c r="R173" s="90" t="str">
        <f t="shared" si="479"/>
        <v/>
      </c>
      <c r="S173" s="90" t="str">
        <f t="shared" si="480"/>
        <v/>
      </c>
      <c r="T173" s="90" t="str">
        <f t="shared" si="481"/>
        <v/>
      </c>
      <c r="U173" s="90" t="str">
        <f t="shared" si="482"/>
        <v/>
      </c>
      <c r="V173" s="90" t="str">
        <f t="shared" si="483"/>
        <v/>
      </c>
      <c r="W173" s="90" t="str">
        <f t="shared" si="484"/>
        <v/>
      </c>
      <c r="X173" s="90" t="str">
        <f t="shared" si="485"/>
        <v/>
      </c>
      <c r="Y173" s="90" t="str">
        <f t="shared" si="486"/>
        <v/>
      </c>
      <c r="Z173" s="90" t="str">
        <f t="shared" si="487"/>
        <v/>
      </c>
      <c r="AA173" s="90" t="str">
        <f t="shared" si="488"/>
        <v/>
      </c>
      <c r="AB173" s="90" t="str">
        <f t="shared" si="489"/>
        <v/>
      </c>
      <c r="AC173" s="90" t="str">
        <f t="shared" si="490"/>
        <v/>
      </c>
      <c r="AD173" s="90">
        <f t="shared" si="491"/>
        <v>59569.999999999985</v>
      </c>
      <c r="AE173" s="90">
        <f t="shared" si="492"/>
        <v>59569.999999999985</v>
      </c>
      <c r="AF173" s="90">
        <f t="shared" si="493"/>
        <v>59569.999999999985</v>
      </c>
      <c r="AG173" s="90">
        <f t="shared" si="494"/>
        <v>59569.999999999985</v>
      </c>
      <c r="AH173" s="90">
        <f t="shared" si="495"/>
        <v>59569.999999999985</v>
      </c>
      <c r="AI173" s="90">
        <f t="shared" si="496"/>
        <v>59569.999999999985</v>
      </c>
      <c r="AJ173" s="90">
        <f t="shared" si="497"/>
        <v>59569.999999999985</v>
      </c>
      <c r="AK173" s="90">
        <f t="shared" si="498"/>
        <v>59569.999999999985</v>
      </c>
      <c r="AL173" s="90">
        <f t="shared" si="499"/>
        <v>59569.999999999985</v>
      </c>
      <c r="AM173" s="90" t="str">
        <f t="shared" si="500"/>
        <v/>
      </c>
      <c r="AN173" s="90" t="str">
        <f t="shared" si="501"/>
        <v/>
      </c>
      <c r="AO173" s="90" t="str">
        <f t="shared" si="502"/>
        <v/>
      </c>
      <c r="AP173" s="90" t="str">
        <f t="shared" si="503"/>
        <v/>
      </c>
      <c r="AQ173" s="90" t="str">
        <f t="shared" si="504"/>
        <v/>
      </c>
      <c r="AR173" s="90" t="str">
        <f t="shared" si="505"/>
        <v/>
      </c>
      <c r="AS173" s="90" t="str">
        <f t="shared" si="506"/>
        <v/>
      </c>
      <c r="AT173" s="90" t="str">
        <f t="shared" si="507"/>
        <v/>
      </c>
      <c r="AU173" s="90" t="str">
        <f t="shared" si="508"/>
        <v/>
      </c>
      <c r="AV173" s="90" t="str">
        <f t="shared" si="509"/>
        <v/>
      </c>
      <c r="AW173" s="90" t="str">
        <f t="shared" si="510"/>
        <v/>
      </c>
      <c r="AX173" s="90" t="str">
        <f t="shared" si="511"/>
        <v/>
      </c>
      <c r="AY173" s="90" t="str">
        <f t="shared" si="512"/>
        <v/>
      </c>
      <c r="AZ173" s="90" t="str">
        <f t="shared" si="513"/>
        <v/>
      </c>
      <c r="BA173" s="90" t="str">
        <f t="shared" si="514"/>
        <v/>
      </c>
      <c r="BB173" s="90" t="str">
        <f t="shared" si="515"/>
        <v/>
      </c>
      <c r="BC173" s="90" t="str">
        <f t="shared" si="516"/>
        <v/>
      </c>
      <c r="BD173" s="90" t="str">
        <f t="shared" si="517"/>
        <v/>
      </c>
      <c r="BE173" s="90" t="str">
        <f t="shared" si="518"/>
        <v/>
      </c>
      <c r="BF173" s="90" t="str">
        <f t="shared" si="519"/>
        <v/>
      </c>
      <c r="BG173" s="90" t="str">
        <f t="shared" si="520"/>
        <v/>
      </c>
      <c r="BH173" s="90" t="str">
        <f t="shared" si="521"/>
        <v/>
      </c>
      <c r="BI173" s="90" t="str">
        <f t="shared" si="522"/>
        <v/>
      </c>
      <c r="BJ173" s="90" t="str">
        <f t="shared" si="523"/>
        <v/>
      </c>
      <c r="BK173" s="90" t="str">
        <f t="shared" si="524"/>
        <v/>
      </c>
      <c r="BL173" s="90" t="str">
        <f t="shared" si="525"/>
        <v/>
      </c>
      <c r="BM173" s="90" t="str">
        <f t="shared" si="526"/>
        <v/>
      </c>
      <c r="BN173" s="90" t="str">
        <f t="shared" si="527"/>
        <v/>
      </c>
      <c r="BO173" s="90" t="str">
        <f t="shared" si="528"/>
        <v/>
      </c>
      <c r="BP173" s="90" t="str">
        <f t="shared" si="529"/>
        <v/>
      </c>
      <c r="BQ173" s="90" t="str">
        <f t="shared" si="530"/>
        <v/>
      </c>
      <c r="BR173" s="90" t="str">
        <f t="shared" si="531"/>
        <v/>
      </c>
      <c r="BS173" s="90" t="str">
        <f t="shared" si="532"/>
        <v/>
      </c>
      <c r="BT173" s="90" t="str">
        <f t="shared" si="533"/>
        <v/>
      </c>
      <c r="BU173" s="90" t="str">
        <f t="shared" si="534"/>
        <v/>
      </c>
      <c r="BV173" s="90" t="str">
        <f t="shared" si="535"/>
        <v/>
      </c>
      <c r="BW173" s="90" t="str">
        <f t="shared" si="536"/>
        <v/>
      </c>
      <c r="BX173" s="90" t="str">
        <f t="shared" si="537"/>
        <v/>
      </c>
      <c r="BY173" s="90" t="str">
        <f t="shared" si="538"/>
        <v/>
      </c>
      <c r="BZ173" s="90" t="str">
        <f t="shared" si="539"/>
        <v/>
      </c>
      <c r="CA173" s="90" t="str">
        <f t="shared" si="540"/>
        <v/>
      </c>
      <c r="CB173" s="90" t="str">
        <f t="shared" si="541"/>
        <v/>
      </c>
      <c r="CC173" s="90" t="str">
        <f t="shared" si="542"/>
        <v/>
      </c>
      <c r="CD173" s="90" t="str">
        <f t="shared" si="543"/>
        <v/>
      </c>
      <c r="CE173" s="90" t="str">
        <f t="shared" si="544"/>
        <v/>
      </c>
      <c r="CF173" s="90" t="str">
        <f t="shared" si="545"/>
        <v/>
      </c>
      <c r="CG173" s="90" t="str">
        <f t="shared" si="546"/>
        <v/>
      </c>
      <c r="CH173" s="90" t="str">
        <f t="shared" si="547"/>
        <v/>
      </c>
      <c r="CI173" s="90" t="str">
        <f t="shared" si="548"/>
        <v/>
      </c>
      <c r="CJ173" s="90" t="str">
        <f t="shared" si="549"/>
        <v/>
      </c>
      <c r="CK173" s="90" t="str">
        <f t="shared" si="550"/>
        <v/>
      </c>
      <c r="CL173" s="90" t="str">
        <f t="shared" si="551"/>
        <v/>
      </c>
      <c r="CM173" s="90" t="str">
        <f t="shared" si="552"/>
        <v/>
      </c>
      <c r="CN173" s="90" t="str">
        <f t="shared" si="553"/>
        <v/>
      </c>
      <c r="CO173" s="90" t="str">
        <f t="shared" si="554"/>
        <v/>
      </c>
      <c r="CP173" s="90" t="str">
        <f t="shared" si="555"/>
        <v/>
      </c>
      <c r="CQ173" s="90" t="str">
        <f t="shared" si="556"/>
        <v/>
      </c>
      <c r="CR173" s="90" t="str">
        <f t="shared" si="557"/>
        <v/>
      </c>
      <c r="CS173" s="90" t="str">
        <f t="shared" si="558"/>
        <v/>
      </c>
      <c r="CT173" s="90" t="str">
        <f t="shared" si="559"/>
        <v/>
      </c>
      <c r="CU173" s="90" t="str">
        <f t="shared" si="560"/>
        <v/>
      </c>
      <c r="CV173" s="90" t="str">
        <f t="shared" si="561"/>
        <v/>
      </c>
      <c r="CW173" s="90" t="str">
        <f t="shared" si="562"/>
        <v/>
      </c>
      <c r="CX173" s="90" t="str">
        <f t="shared" si="563"/>
        <v/>
      </c>
      <c r="CY173" s="90" t="str">
        <f t="shared" si="564"/>
        <v/>
      </c>
      <c r="CZ173" s="90" t="str">
        <f t="shared" si="565"/>
        <v/>
      </c>
      <c r="DA173" s="90" t="str">
        <f t="shared" si="566"/>
        <v/>
      </c>
      <c r="DB173" s="90" t="str">
        <f t="shared" si="567"/>
        <v/>
      </c>
      <c r="DC173" s="90" t="str">
        <f t="shared" si="568"/>
        <v/>
      </c>
      <c r="DD173" s="90" t="str">
        <f t="shared" si="569"/>
        <v/>
      </c>
      <c r="DE173" s="90" t="str">
        <f t="shared" si="570"/>
        <v/>
      </c>
      <c r="DF173" s="90" t="str">
        <f t="shared" si="571"/>
        <v/>
      </c>
      <c r="DG173" s="90" t="str">
        <f t="shared" si="572"/>
        <v/>
      </c>
      <c r="DH173" s="90" t="str">
        <f t="shared" si="573"/>
        <v/>
      </c>
      <c r="DI173" s="90" t="str">
        <f t="shared" si="574"/>
        <v/>
      </c>
      <c r="DJ173" s="90" t="str">
        <f t="shared" si="575"/>
        <v/>
      </c>
      <c r="DK173" s="90" t="str">
        <f t="shared" si="576"/>
        <v/>
      </c>
      <c r="DL173" s="90" t="str">
        <f t="shared" si="577"/>
        <v/>
      </c>
      <c r="DM173" s="90" t="str">
        <f t="shared" si="578"/>
        <v/>
      </c>
      <c r="DN173" s="90" t="str">
        <f t="shared" si="579"/>
        <v/>
      </c>
      <c r="DO173" s="90" t="str">
        <f t="shared" si="580"/>
        <v/>
      </c>
      <c r="DP173" s="90" t="str">
        <f t="shared" si="581"/>
        <v/>
      </c>
      <c r="DQ173" s="90" t="str">
        <f t="shared" si="582"/>
        <v/>
      </c>
      <c r="DR173" s="90" t="str">
        <f t="shared" si="583"/>
        <v/>
      </c>
      <c r="DS173" s="90" t="str">
        <f t="shared" si="584"/>
        <v/>
      </c>
      <c r="DT173" s="90" t="str">
        <f t="shared" si="585"/>
        <v/>
      </c>
      <c r="DU173" s="90" t="str">
        <f t="shared" si="586"/>
        <v/>
      </c>
      <c r="DV173" s="90" t="str">
        <f t="shared" si="587"/>
        <v/>
      </c>
      <c r="DW173" s="90" t="str">
        <f t="shared" si="588"/>
        <v/>
      </c>
      <c r="DX173" s="90" t="str">
        <f t="shared" si="589"/>
        <v/>
      </c>
      <c r="DY173" s="90" t="str">
        <f t="shared" si="590"/>
        <v/>
      </c>
      <c r="DZ173" s="90" t="str">
        <f t="shared" si="591"/>
        <v/>
      </c>
      <c r="EA173" s="90" t="str">
        <f t="shared" si="592"/>
        <v/>
      </c>
      <c r="EB173" s="90" t="str">
        <f t="shared" si="593"/>
        <v/>
      </c>
      <c r="EC173" s="90" t="str">
        <f t="shared" si="594"/>
        <v/>
      </c>
      <c r="ED173" s="90" t="str">
        <f t="shared" si="595"/>
        <v/>
      </c>
      <c r="EE173" s="90" t="str">
        <f t="shared" si="596"/>
        <v/>
      </c>
      <c r="EF173" s="90" t="str">
        <f t="shared" si="597"/>
        <v/>
      </c>
      <c r="EG173" s="90" t="str">
        <f t="shared" si="598"/>
        <v/>
      </c>
      <c r="EH173" s="90" t="str">
        <f t="shared" si="599"/>
        <v/>
      </c>
      <c r="EI173" s="90" t="str">
        <f t="shared" si="600"/>
        <v/>
      </c>
      <c r="EJ173" s="90" t="str">
        <f t="shared" si="601"/>
        <v/>
      </c>
      <c r="EK173" s="90" t="str">
        <f t="shared" si="602"/>
        <v/>
      </c>
      <c r="EL173" s="90" t="str">
        <f t="shared" si="603"/>
        <v/>
      </c>
      <c r="EM173" s="90" t="str">
        <f t="shared" si="604"/>
        <v/>
      </c>
      <c r="EN173" s="90" t="str">
        <f t="shared" si="605"/>
        <v/>
      </c>
      <c r="EO173" s="90" t="str">
        <f t="shared" si="606"/>
        <v/>
      </c>
      <c r="EP173" s="90" t="str">
        <f t="shared" si="607"/>
        <v/>
      </c>
      <c r="EQ173" s="90" t="str">
        <f t="shared" si="608"/>
        <v/>
      </c>
      <c r="ER173" s="90" t="str">
        <f t="shared" si="609"/>
        <v/>
      </c>
      <c r="ES173" s="90" t="str">
        <f t="shared" si="610"/>
        <v/>
      </c>
      <c r="ET173" s="90" t="str">
        <f t="shared" si="611"/>
        <v/>
      </c>
      <c r="EU173" s="90" t="str">
        <f t="shared" si="612"/>
        <v/>
      </c>
      <c r="EV173" s="90" t="str">
        <f t="shared" si="613"/>
        <v/>
      </c>
      <c r="EW173" s="90" t="str">
        <f t="shared" si="614"/>
        <v/>
      </c>
      <c r="EX173" s="90" t="str">
        <f t="shared" si="615"/>
        <v/>
      </c>
      <c r="EY173" s="90" t="str">
        <f t="shared" si="616"/>
        <v/>
      </c>
      <c r="EZ173" s="90" t="str">
        <f t="shared" si="617"/>
        <v/>
      </c>
      <c r="FA173" s="90" t="str">
        <f t="shared" si="618"/>
        <v/>
      </c>
      <c r="FB173">
        <f>'06_Presupuesto'!J193-'02_Rendimientos'!$B$79+1</f>
        <v>23</v>
      </c>
      <c r="FC173">
        <f>'06_Presupuesto'!K193-'02_Rendimientos'!$B$79+1</f>
        <v>31</v>
      </c>
      <c r="FD173">
        <f t="shared" si="619"/>
        <v>9</v>
      </c>
    </row>
    <row r="174" spans="2:160">
      <c r="B174" s="109" t="str">
        <f>'06_Presupuesto'!K28</f>
        <v>B.1.3.3</v>
      </c>
      <c r="C174" s="109" t="str">
        <f>'06_Presupuesto'!L28</f>
        <v>Polietileno e=0,15mm</v>
      </c>
      <c r="D174" s="109" t="str">
        <f>'06_Presupuesto'!M28</f>
        <v>M2</v>
      </c>
      <c r="E174" s="110">
        <f>'06_Presupuesto'!N28</f>
        <v>93.24</v>
      </c>
      <c r="F174" s="110">
        <f>'06_Presupuesto'!O28</f>
        <v>2249.9999999999995</v>
      </c>
      <c r="G174" s="110">
        <f>'06_Presupuesto'!P28</f>
        <v>209789.99999999994</v>
      </c>
      <c r="H174" s="110" t="str">
        <f t="shared" si="470"/>
        <v/>
      </c>
      <c r="I174" s="110" t="str">
        <f t="shared" si="320"/>
        <v/>
      </c>
      <c r="J174" s="110" t="str">
        <f t="shared" si="471"/>
        <v/>
      </c>
      <c r="K174" s="110" t="str">
        <f t="shared" si="472"/>
        <v/>
      </c>
      <c r="L174" s="110" t="str">
        <f t="shared" si="473"/>
        <v/>
      </c>
      <c r="M174" s="110" t="str">
        <f t="shared" si="474"/>
        <v/>
      </c>
      <c r="N174" s="110" t="str">
        <f t="shared" si="475"/>
        <v/>
      </c>
      <c r="O174" s="110" t="str">
        <f t="shared" si="476"/>
        <v/>
      </c>
      <c r="P174" s="110" t="str">
        <f t="shared" si="477"/>
        <v/>
      </c>
      <c r="Q174" s="110" t="str">
        <f t="shared" si="478"/>
        <v/>
      </c>
      <c r="R174" s="110" t="str">
        <f t="shared" si="479"/>
        <v/>
      </c>
      <c r="S174" s="110" t="str">
        <f t="shared" si="480"/>
        <v/>
      </c>
      <c r="T174" s="110" t="str">
        <f t="shared" si="481"/>
        <v/>
      </c>
      <c r="U174" s="110" t="str">
        <f t="shared" si="482"/>
        <v/>
      </c>
      <c r="V174" s="110" t="str">
        <f t="shared" si="483"/>
        <v/>
      </c>
      <c r="W174" s="110" t="str">
        <f t="shared" si="484"/>
        <v/>
      </c>
      <c r="X174" s="110" t="str">
        <f t="shared" si="485"/>
        <v/>
      </c>
      <c r="Y174" s="110" t="str">
        <f t="shared" si="486"/>
        <v/>
      </c>
      <c r="Z174" s="110" t="str">
        <f t="shared" si="487"/>
        <v/>
      </c>
      <c r="AA174" s="110" t="str">
        <f t="shared" si="488"/>
        <v/>
      </c>
      <c r="AB174" s="110" t="str">
        <f t="shared" si="489"/>
        <v/>
      </c>
      <c r="AC174" s="110" t="str">
        <f t="shared" si="490"/>
        <v/>
      </c>
      <c r="AD174" s="110" t="str">
        <f t="shared" si="491"/>
        <v/>
      </c>
      <c r="AE174" s="110" t="str">
        <f t="shared" si="492"/>
        <v/>
      </c>
      <c r="AF174" s="110" t="str">
        <f t="shared" si="493"/>
        <v/>
      </c>
      <c r="AG174" s="110" t="str">
        <f t="shared" si="494"/>
        <v/>
      </c>
      <c r="AH174" s="110" t="str">
        <f t="shared" si="495"/>
        <v/>
      </c>
      <c r="AI174" s="110" t="str">
        <f t="shared" si="496"/>
        <v/>
      </c>
      <c r="AJ174" s="110" t="str">
        <f t="shared" si="497"/>
        <v/>
      </c>
      <c r="AK174" s="110" t="str">
        <f t="shared" si="498"/>
        <v/>
      </c>
      <c r="AL174" s="110" t="str">
        <f t="shared" si="499"/>
        <v/>
      </c>
      <c r="AM174" s="110" t="str">
        <f t="shared" si="500"/>
        <v/>
      </c>
      <c r="AN174" s="110" t="str">
        <f t="shared" si="501"/>
        <v/>
      </c>
      <c r="AO174" s="110" t="str">
        <f t="shared" si="502"/>
        <v/>
      </c>
      <c r="AP174" s="110" t="str">
        <f t="shared" si="503"/>
        <v/>
      </c>
      <c r="AQ174" s="110" t="str">
        <f t="shared" si="504"/>
        <v/>
      </c>
      <c r="AR174" s="110" t="str">
        <f t="shared" si="505"/>
        <v/>
      </c>
      <c r="AS174" s="110" t="str">
        <f t="shared" si="506"/>
        <v/>
      </c>
      <c r="AT174" s="110" t="str">
        <f t="shared" si="507"/>
        <v/>
      </c>
      <c r="AU174" s="110" t="str">
        <f t="shared" si="508"/>
        <v/>
      </c>
      <c r="AV174" s="110" t="str">
        <f t="shared" si="509"/>
        <v/>
      </c>
      <c r="AW174" s="110" t="str">
        <f t="shared" si="510"/>
        <v/>
      </c>
      <c r="AX174" s="110" t="str">
        <f t="shared" si="511"/>
        <v/>
      </c>
      <c r="AY174" s="110" t="str">
        <f t="shared" si="512"/>
        <v/>
      </c>
      <c r="AZ174" s="110" t="str">
        <f t="shared" si="513"/>
        <v/>
      </c>
      <c r="BA174" s="110" t="str">
        <f t="shared" si="514"/>
        <v/>
      </c>
      <c r="BB174" s="110" t="str">
        <f t="shared" si="515"/>
        <v/>
      </c>
      <c r="BC174" s="110" t="str">
        <f t="shared" si="516"/>
        <v/>
      </c>
      <c r="BD174" s="110" t="str">
        <f t="shared" si="517"/>
        <v/>
      </c>
      <c r="BE174" s="110">
        <f t="shared" si="518"/>
        <v>17482.499999999996</v>
      </c>
      <c r="BF174" s="110">
        <f t="shared" si="519"/>
        <v>17482.499999999996</v>
      </c>
      <c r="BG174" s="110">
        <f t="shared" si="520"/>
        <v>17482.499999999996</v>
      </c>
      <c r="BH174" s="110">
        <f t="shared" si="521"/>
        <v>17482.499999999996</v>
      </c>
      <c r="BI174" s="110">
        <f t="shared" si="522"/>
        <v>17482.499999999996</v>
      </c>
      <c r="BJ174" s="110">
        <f t="shared" si="523"/>
        <v>17482.499999999996</v>
      </c>
      <c r="BK174" s="110">
        <f t="shared" si="524"/>
        <v>17482.499999999996</v>
      </c>
      <c r="BL174" s="110">
        <f t="shared" si="525"/>
        <v>17482.499999999996</v>
      </c>
      <c r="BM174" s="110">
        <f t="shared" si="526"/>
        <v>17482.499999999996</v>
      </c>
      <c r="BN174" s="110">
        <f t="shared" si="527"/>
        <v>17482.499999999996</v>
      </c>
      <c r="BO174" s="110">
        <f t="shared" si="528"/>
        <v>17482.499999999996</v>
      </c>
      <c r="BP174" s="110">
        <f t="shared" si="529"/>
        <v>17482.499999999996</v>
      </c>
      <c r="BQ174" s="110" t="str">
        <f t="shared" si="530"/>
        <v/>
      </c>
      <c r="BR174" s="110" t="str">
        <f t="shared" si="531"/>
        <v/>
      </c>
      <c r="BS174" s="110" t="str">
        <f t="shared" si="532"/>
        <v/>
      </c>
      <c r="BT174" s="110" t="str">
        <f t="shared" si="533"/>
        <v/>
      </c>
      <c r="BU174" s="110" t="str">
        <f t="shared" si="534"/>
        <v/>
      </c>
      <c r="BV174" s="110" t="str">
        <f t="shared" si="535"/>
        <v/>
      </c>
      <c r="BW174" s="110" t="str">
        <f t="shared" si="536"/>
        <v/>
      </c>
      <c r="BX174" s="110" t="str">
        <f t="shared" si="537"/>
        <v/>
      </c>
      <c r="BY174" s="110" t="str">
        <f t="shared" si="538"/>
        <v/>
      </c>
      <c r="BZ174" s="110" t="str">
        <f t="shared" si="539"/>
        <v/>
      </c>
      <c r="CA174" s="110" t="str">
        <f t="shared" si="540"/>
        <v/>
      </c>
      <c r="CB174" s="110" t="str">
        <f t="shared" si="541"/>
        <v/>
      </c>
      <c r="CC174" s="110" t="str">
        <f t="shared" si="542"/>
        <v/>
      </c>
      <c r="CD174" s="110" t="str">
        <f t="shared" si="543"/>
        <v/>
      </c>
      <c r="CE174" s="110" t="str">
        <f t="shared" si="544"/>
        <v/>
      </c>
      <c r="CF174" s="110" t="str">
        <f t="shared" si="545"/>
        <v/>
      </c>
      <c r="CG174" s="110" t="str">
        <f t="shared" si="546"/>
        <v/>
      </c>
      <c r="CH174" s="110" t="str">
        <f t="shared" si="547"/>
        <v/>
      </c>
      <c r="CI174" s="110" t="str">
        <f t="shared" si="548"/>
        <v/>
      </c>
      <c r="CJ174" s="110" t="str">
        <f t="shared" si="549"/>
        <v/>
      </c>
      <c r="CK174" s="110" t="str">
        <f t="shared" si="550"/>
        <v/>
      </c>
      <c r="CL174" s="110" t="str">
        <f t="shared" si="551"/>
        <v/>
      </c>
      <c r="CM174" s="110" t="str">
        <f t="shared" si="552"/>
        <v/>
      </c>
      <c r="CN174" s="110" t="str">
        <f t="shared" si="553"/>
        <v/>
      </c>
      <c r="CO174" s="110" t="str">
        <f t="shared" si="554"/>
        <v/>
      </c>
      <c r="CP174" s="110" t="str">
        <f t="shared" si="555"/>
        <v/>
      </c>
      <c r="CQ174" s="110" t="str">
        <f t="shared" si="556"/>
        <v/>
      </c>
      <c r="CR174" s="110" t="str">
        <f t="shared" si="557"/>
        <v/>
      </c>
      <c r="CS174" s="110" t="str">
        <f t="shared" si="558"/>
        <v/>
      </c>
      <c r="CT174" s="110" t="str">
        <f t="shared" si="559"/>
        <v/>
      </c>
      <c r="CU174" s="110" t="str">
        <f t="shared" si="560"/>
        <v/>
      </c>
      <c r="CV174" s="110" t="str">
        <f t="shared" si="561"/>
        <v/>
      </c>
      <c r="CW174" s="110" t="str">
        <f t="shared" si="562"/>
        <v/>
      </c>
      <c r="CX174" s="110" t="str">
        <f t="shared" si="563"/>
        <v/>
      </c>
      <c r="CY174" s="110" t="str">
        <f t="shared" si="564"/>
        <v/>
      </c>
      <c r="CZ174" s="110" t="str">
        <f t="shared" si="565"/>
        <v/>
      </c>
      <c r="DA174" s="110" t="str">
        <f t="shared" si="566"/>
        <v/>
      </c>
      <c r="DB174" s="110" t="str">
        <f t="shared" si="567"/>
        <v/>
      </c>
      <c r="DC174" s="110" t="str">
        <f t="shared" si="568"/>
        <v/>
      </c>
      <c r="DD174" s="110" t="str">
        <f t="shared" si="569"/>
        <v/>
      </c>
      <c r="DE174" s="110" t="str">
        <f t="shared" si="570"/>
        <v/>
      </c>
      <c r="DF174" s="110" t="str">
        <f t="shared" si="571"/>
        <v/>
      </c>
      <c r="DG174" s="110" t="str">
        <f t="shared" si="572"/>
        <v/>
      </c>
      <c r="DH174" s="110" t="str">
        <f t="shared" si="573"/>
        <v/>
      </c>
      <c r="DI174" s="110" t="str">
        <f t="shared" si="574"/>
        <v/>
      </c>
      <c r="DJ174" s="110" t="str">
        <f t="shared" si="575"/>
        <v/>
      </c>
      <c r="DK174" s="110" t="str">
        <f t="shared" si="576"/>
        <v/>
      </c>
      <c r="DL174" s="110" t="str">
        <f t="shared" si="577"/>
        <v/>
      </c>
      <c r="DM174" s="110" t="str">
        <f t="shared" si="578"/>
        <v/>
      </c>
      <c r="DN174" s="110" t="str">
        <f t="shared" si="579"/>
        <v/>
      </c>
      <c r="DO174" s="110" t="str">
        <f t="shared" si="580"/>
        <v/>
      </c>
      <c r="DP174" s="110" t="str">
        <f t="shared" si="581"/>
        <v/>
      </c>
      <c r="DQ174" s="110" t="str">
        <f t="shared" si="582"/>
        <v/>
      </c>
      <c r="DR174" s="110" t="str">
        <f t="shared" si="583"/>
        <v/>
      </c>
      <c r="DS174" s="110" t="str">
        <f t="shared" si="584"/>
        <v/>
      </c>
      <c r="DT174" s="110" t="str">
        <f t="shared" si="585"/>
        <v/>
      </c>
      <c r="DU174" s="110" t="str">
        <f t="shared" si="586"/>
        <v/>
      </c>
      <c r="DV174" s="110" t="str">
        <f t="shared" si="587"/>
        <v/>
      </c>
      <c r="DW174" s="110" t="str">
        <f t="shared" si="588"/>
        <v/>
      </c>
      <c r="DX174" s="110" t="str">
        <f t="shared" si="589"/>
        <v/>
      </c>
      <c r="DY174" s="110" t="str">
        <f t="shared" si="590"/>
        <v/>
      </c>
      <c r="DZ174" s="110" t="str">
        <f t="shared" si="591"/>
        <v/>
      </c>
      <c r="EA174" s="110" t="str">
        <f t="shared" si="592"/>
        <v/>
      </c>
      <c r="EB174" s="110" t="str">
        <f t="shared" si="593"/>
        <v/>
      </c>
      <c r="EC174" s="110" t="str">
        <f t="shared" si="594"/>
        <v/>
      </c>
      <c r="ED174" s="110" t="str">
        <f t="shared" si="595"/>
        <v/>
      </c>
      <c r="EE174" s="110" t="str">
        <f t="shared" si="596"/>
        <v/>
      </c>
      <c r="EF174" s="110" t="str">
        <f t="shared" si="597"/>
        <v/>
      </c>
      <c r="EG174" s="110" t="str">
        <f t="shared" si="598"/>
        <v/>
      </c>
      <c r="EH174" s="110" t="str">
        <f t="shared" si="599"/>
        <v/>
      </c>
      <c r="EI174" s="110" t="str">
        <f t="shared" si="600"/>
        <v/>
      </c>
      <c r="EJ174" s="110" t="str">
        <f t="shared" si="601"/>
        <v/>
      </c>
      <c r="EK174" s="110" t="str">
        <f t="shared" si="602"/>
        <v/>
      </c>
      <c r="EL174" s="110" t="str">
        <f t="shared" si="603"/>
        <v/>
      </c>
      <c r="EM174" s="110" t="str">
        <f t="shared" si="604"/>
        <v/>
      </c>
      <c r="EN174" s="110" t="str">
        <f t="shared" si="605"/>
        <v/>
      </c>
      <c r="EO174" s="110" t="str">
        <f t="shared" si="606"/>
        <v/>
      </c>
      <c r="EP174" s="110" t="str">
        <f t="shared" si="607"/>
        <v/>
      </c>
      <c r="EQ174" s="110" t="str">
        <f t="shared" si="608"/>
        <v/>
      </c>
      <c r="ER174" s="110" t="str">
        <f t="shared" si="609"/>
        <v/>
      </c>
      <c r="ES174" s="110" t="str">
        <f t="shared" si="610"/>
        <v/>
      </c>
      <c r="ET174" s="110" t="str">
        <f t="shared" si="611"/>
        <v/>
      </c>
      <c r="EU174" s="110" t="str">
        <f t="shared" si="612"/>
        <v/>
      </c>
      <c r="EV174" s="110" t="str">
        <f t="shared" si="613"/>
        <v/>
      </c>
      <c r="EW174" s="110" t="str">
        <f t="shared" si="614"/>
        <v/>
      </c>
      <c r="EX174" s="110" t="str">
        <f t="shared" si="615"/>
        <v/>
      </c>
      <c r="EY174" s="110" t="str">
        <f t="shared" si="616"/>
        <v/>
      </c>
      <c r="EZ174" s="110" t="str">
        <f t="shared" si="617"/>
        <v/>
      </c>
      <c r="FA174" s="110" t="str">
        <f t="shared" si="618"/>
        <v/>
      </c>
      <c r="FB174">
        <f>'06_Presupuesto'!J194-'02_Rendimientos'!$B$79+1</f>
        <v>50</v>
      </c>
      <c r="FC174">
        <f>'06_Presupuesto'!K194-'02_Rendimientos'!$B$79+1</f>
        <v>61</v>
      </c>
      <c r="FD174">
        <f t="shared" si="619"/>
        <v>12</v>
      </c>
    </row>
    <row r="175" spans="2:160">
      <c r="B175" t="str">
        <f>'06_Presupuesto'!K29</f>
        <v>B.1.3.4</v>
      </c>
      <c r="C175" t="str">
        <f>'06_Presupuesto'!L29</f>
        <v>Radier e=10cm</v>
      </c>
      <c r="D175" t="str">
        <f>'06_Presupuesto'!M29</f>
        <v>M2</v>
      </c>
      <c r="E175" s="90">
        <f>'06_Presupuesto'!N29</f>
        <v>93.24</v>
      </c>
      <c r="F175" s="90">
        <f>'06_Presupuesto'!O29</f>
        <v>24749.999999999996</v>
      </c>
      <c r="G175" s="90">
        <f>'06_Presupuesto'!P29</f>
        <v>2307689.9999999995</v>
      </c>
      <c r="H175" s="90" t="str">
        <f t="shared" si="470"/>
        <v/>
      </c>
      <c r="I175" s="90" t="str">
        <f t="shared" si="320"/>
        <v/>
      </c>
      <c r="J175" s="90" t="str">
        <f t="shared" si="471"/>
        <v/>
      </c>
      <c r="K175" s="90" t="str">
        <f t="shared" si="472"/>
        <v/>
      </c>
      <c r="L175" s="90" t="str">
        <f t="shared" si="473"/>
        <v/>
      </c>
      <c r="M175" s="90" t="str">
        <f t="shared" si="474"/>
        <v/>
      </c>
      <c r="N175" s="90" t="str">
        <f t="shared" si="475"/>
        <v/>
      </c>
      <c r="O175" s="90" t="str">
        <f t="shared" si="476"/>
        <v/>
      </c>
      <c r="P175" s="90" t="str">
        <f t="shared" si="477"/>
        <v/>
      </c>
      <c r="Q175" s="90" t="str">
        <f t="shared" si="478"/>
        <v/>
      </c>
      <c r="R175" s="90" t="str">
        <f t="shared" si="479"/>
        <v/>
      </c>
      <c r="S175" s="90" t="str">
        <f t="shared" si="480"/>
        <v/>
      </c>
      <c r="T175" s="90" t="str">
        <f t="shared" si="481"/>
        <v/>
      </c>
      <c r="U175" s="90" t="str">
        <f t="shared" si="482"/>
        <v/>
      </c>
      <c r="V175" s="90" t="str">
        <f t="shared" si="483"/>
        <v/>
      </c>
      <c r="W175" s="90" t="str">
        <f t="shared" si="484"/>
        <v/>
      </c>
      <c r="X175" s="90" t="str">
        <f t="shared" si="485"/>
        <v/>
      </c>
      <c r="Y175" s="90" t="str">
        <f t="shared" si="486"/>
        <v/>
      </c>
      <c r="Z175" s="90" t="str">
        <f t="shared" si="487"/>
        <v/>
      </c>
      <c r="AA175" s="90" t="str">
        <f t="shared" si="488"/>
        <v/>
      </c>
      <c r="AB175" s="90" t="str">
        <f t="shared" si="489"/>
        <v/>
      </c>
      <c r="AC175" s="90" t="str">
        <f t="shared" si="490"/>
        <v/>
      </c>
      <c r="AD175" s="90" t="str">
        <f t="shared" si="491"/>
        <v/>
      </c>
      <c r="AE175" s="90" t="str">
        <f t="shared" si="492"/>
        <v/>
      </c>
      <c r="AF175" s="90" t="str">
        <f t="shared" si="493"/>
        <v/>
      </c>
      <c r="AG175" s="90" t="str">
        <f t="shared" si="494"/>
        <v/>
      </c>
      <c r="AH175" s="90" t="str">
        <f t="shared" si="495"/>
        <v/>
      </c>
      <c r="AI175" s="90" t="str">
        <f t="shared" si="496"/>
        <v/>
      </c>
      <c r="AJ175" s="90" t="str">
        <f t="shared" si="497"/>
        <v/>
      </c>
      <c r="AK175" s="90" t="str">
        <f t="shared" si="498"/>
        <v/>
      </c>
      <c r="AL175" s="90" t="str">
        <f t="shared" si="499"/>
        <v/>
      </c>
      <c r="AM175" s="90" t="str">
        <f t="shared" si="500"/>
        <v/>
      </c>
      <c r="AN175" s="90" t="str">
        <f t="shared" si="501"/>
        <v/>
      </c>
      <c r="AO175" s="90" t="str">
        <f t="shared" si="502"/>
        <v/>
      </c>
      <c r="AP175" s="90" t="str">
        <f t="shared" si="503"/>
        <v/>
      </c>
      <c r="AQ175" s="90" t="str">
        <f t="shared" si="504"/>
        <v/>
      </c>
      <c r="AR175" s="90" t="str">
        <f t="shared" si="505"/>
        <v/>
      </c>
      <c r="AS175" s="90" t="str">
        <f t="shared" si="506"/>
        <v/>
      </c>
      <c r="AT175" s="90" t="str">
        <f t="shared" si="507"/>
        <v/>
      </c>
      <c r="AU175" s="90" t="str">
        <f t="shared" si="508"/>
        <v/>
      </c>
      <c r="AV175" s="90" t="str">
        <f t="shared" si="509"/>
        <v/>
      </c>
      <c r="AW175" s="90" t="str">
        <f t="shared" si="510"/>
        <v/>
      </c>
      <c r="AX175" s="90" t="str">
        <f t="shared" si="511"/>
        <v/>
      </c>
      <c r="AY175" s="90" t="str">
        <f t="shared" si="512"/>
        <v/>
      </c>
      <c r="AZ175" s="90" t="str">
        <f t="shared" si="513"/>
        <v/>
      </c>
      <c r="BA175" s="90" t="str">
        <f t="shared" si="514"/>
        <v/>
      </c>
      <c r="BB175" s="90" t="str">
        <f t="shared" si="515"/>
        <v/>
      </c>
      <c r="BC175" s="90" t="str">
        <f t="shared" si="516"/>
        <v/>
      </c>
      <c r="BD175" s="90" t="str">
        <f t="shared" si="517"/>
        <v/>
      </c>
      <c r="BE175" s="90">
        <f t="shared" si="518"/>
        <v>192307.49999999997</v>
      </c>
      <c r="BF175" s="90">
        <f t="shared" si="519"/>
        <v>192307.49999999997</v>
      </c>
      <c r="BG175" s="90">
        <f t="shared" si="520"/>
        <v>192307.49999999997</v>
      </c>
      <c r="BH175" s="90">
        <f t="shared" si="521"/>
        <v>192307.49999999997</v>
      </c>
      <c r="BI175" s="90">
        <f t="shared" si="522"/>
        <v>192307.49999999997</v>
      </c>
      <c r="BJ175" s="90">
        <f t="shared" si="523"/>
        <v>192307.49999999997</v>
      </c>
      <c r="BK175" s="90">
        <f t="shared" si="524"/>
        <v>192307.49999999997</v>
      </c>
      <c r="BL175" s="90">
        <f t="shared" si="525"/>
        <v>192307.49999999997</v>
      </c>
      <c r="BM175" s="90">
        <f t="shared" si="526"/>
        <v>192307.49999999997</v>
      </c>
      <c r="BN175" s="90">
        <f t="shared" si="527"/>
        <v>192307.49999999997</v>
      </c>
      <c r="BO175" s="90">
        <f t="shared" si="528"/>
        <v>192307.49999999997</v>
      </c>
      <c r="BP175" s="90">
        <f t="shared" si="529"/>
        <v>192307.49999999997</v>
      </c>
      <c r="BQ175" s="90" t="str">
        <f t="shared" si="530"/>
        <v/>
      </c>
      <c r="BR175" s="90" t="str">
        <f t="shared" si="531"/>
        <v/>
      </c>
      <c r="BS175" s="90" t="str">
        <f t="shared" si="532"/>
        <v/>
      </c>
      <c r="BT175" s="90" t="str">
        <f t="shared" si="533"/>
        <v/>
      </c>
      <c r="BU175" s="90" t="str">
        <f t="shared" si="534"/>
        <v/>
      </c>
      <c r="BV175" s="90" t="str">
        <f t="shared" si="535"/>
        <v/>
      </c>
      <c r="BW175" s="90" t="str">
        <f t="shared" si="536"/>
        <v/>
      </c>
      <c r="BX175" s="90" t="str">
        <f t="shared" si="537"/>
        <v/>
      </c>
      <c r="BY175" s="90" t="str">
        <f t="shared" si="538"/>
        <v/>
      </c>
      <c r="BZ175" s="90" t="str">
        <f t="shared" si="539"/>
        <v/>
      </c>
      <c r="CA175" s="90" t="str">
        <f t="shared" si="540"/>
        <v/>
      </c>
      <c r="CB175" s="90" t="str">
        <f t="shared" si="541"/>
        <v/>
      </c>
      <c r="CC175" s="90" t="str">
        <f t="shared" si="542"/>
        <v/>
      </c>
      <c r="CD175" s="90" t="str">
        <f t="shared" si="543"/>
        <v/>
      </c>
      <c r="CE175" s="90" t="str">
        <f t="shared" si="544"/>
        <v/>
      </c>
      <c r="CF175" s="90" t="str">
        <f t="shared" si="545"/>
        <v/>
      </c>
      <c r="CG175" s="90" t="str">
        <f t="shared" si="546"/>
        <v/>
      </c>
      <c r="CH175" s="90" t="str">
        <f t="shared" si="547"/>
        <v/>
      </c>
      <c r="CI175" s="90" t="str">
        <f t="shared" si="548"/>
        <v/>
      </c>
      <c r="CJ175" s="90" t="str">
        <f t="shared" si="549"/>
        <v/>
      </c>
      <c r="CK175" s="90" t="str">
        <f t="shared" si="550"/>
        <v/>
      </c>
      <c r="CL175" s="90" t="str">
        <f t="shared" si="551"/>
        <v/>
      </c>
      <c r="CM175" s="90" t="str">
        <f t="shared" si="552"/>
        <v/>
      </c>
      <c r="CN175" s="90" t="str">
        <f t="shared" si="553"/>
        <v/>
      </c>
      <c r="CO175" s="90" t="str">
        <f t="shared" si="554"/>
        <v/>
      </c>
      <c r="CP175" s="90" t="str">
        <f t="shared" si="555"/>
        <v/>
      </c>
      <c r="CQ175" s="90" t="str">
        <f t="shared" si="556"/>
        <v/>
      </c>
      <c r="CR175" s="90" t="str">
        <f t="shared" si="557"/>
        <v/>
      </c>
      <c r="CS175" s="90" t="str">
        <f t="shared" si="558"/>
        <v/>
      </c>
      <c r="CT175" s="90" t="str">
        <f t="shared" si="559"/>
        <v/>
      </c>
      <c r="CU175" s="90" t="str">
        <f t="shared" si="560"/>
        <v/>
      </c>
      <c r="CV175" s="90" t="str">
        <f t="shared" si="561"/>
        <v/>
      </c>
      <c r="CW175" s="90" t="str">
        <f t="shared" si="562"/>
        <v/>
      </c>
      <c r="CX175" s="90" t="str">
        <f t="shared" si="563"/>
        <v/>
      </c>
      <c r="CY175" s="90" t="str">
        <f t="shared" si="564"/>
        <v/>
      </c>
      <c r="CZ175" s="90" t="str">
        <f t="shared" si="565"/>
        <v/>
      </c>
      <c r="DA175" s="90" t="str">
        <f t="shared" si="566"/>
        <v/>
      </c>
      <c r="DB175" s="90" t="str">
        <f t="shared" si="567"/>
        <v/>
      </c>
      <c r="DC175" s="90" t="str">
        <f t="shared" si="568"/>
        <v/>
      </c>
      <c r="DD175" s="90" t="str">
        <f t="shared" si="569"/>
        <v/>
      </c>
      <c r="DE175" s="90" t="str">
        <f t="shared" si="570"/>
        <v/>
      </c>
      <c r="DF175" s="90" t="str">
        <f t="shared" si="571"/>
        <v/>
      </c>
      <c r="DG175" s="90" t="str">
        <f t="shared" si="572"/>
        <v/>
      </c>
      <c r="DH175" s="90" t="str">
        <f t="shared" si="573"/>
        <v/>
      </c>
      <c r="DI175" s="90" t="str">
        <f t="shared" si="574"/>
        <v/>
      </c>
      <c r="DJ175" s="90" t="str">
        <f t="shared" si="575"/>
        <v/>
      </c>
      <c r="DK175" s="90" t="str">
        <f t="shared" si="576"/>
        <v/>
      </c>
      <c r="DL175" s="90" t="str">
        <f t="shared" si="577"/>
        <v/>
      </c>
      <c r="DM175" s="90" t="str">
        <f t="shared" si="578"/>
        <v/>
      </c>
      <c r="DN175" s="90" t="str">
        <f t="shared" si="579"/>
        <v/>
      </c>
      <c r="DO175" s="90" t="str">
        <f t="shared" si="580"/>
        <v/>
      </c>
      <c r="DP175" s="90" t="str">
        <f t="shared" si="581"/>
        <v/>
      </c>
      <c r="DQ175" s="90" t="str">
        <f t="shared" si="582"/>
        <v/>
      </c>
      <c r="DR175" s="90" t="str">
        <f t="shared" si="583"/>
        <v/>
      </c>
      <c r="DS175" s="90" t="str">
        <f t="shared" si="584"/>
        <v/>
      </c>
      <c r="DT175" s="90" t="str">
        <f t="shared" si="585"/>
        <v/>
      </c>
      <c r="DU175" s="90" t="str">
        <f t="shared" si="586"/>
        <v/>
      </c>
      <c r="DV175" s="90" t="str">
        <f t="shared" si="587"/>
        <v/>
      </c>
      <c r="DW175" s="90" t="str">
        <f t="shared" si="588"/>
        <v/>
      </c>
      <c r="DX175" s="90" t="str">
        <f t="shared" si="589"/>
        <v/>
      </c>
      <c r="DY175" s="90" t="str">
        <f t="shared" si="590"/>
        <v/>
      </c>
      <c r="DZ175" s="90" t="str">
        <f t="shared" si="591"/>
        <v/>
      </c>
      <c r="EA175" s="90" t="str">
        <f t="shared" si="592"/>
        <v/>
      </c>
      <c r="EB175" s="90" t="str">
        <f t="shared" si="593"/>
        <v/>
      </c>
      <c r="EC175" s="90" t="str">
        <f t="shared" si="594"/>
        <v/>
      </c>
      <c r="ED175" s="90" t="str">
        <f t="shared" si="595"/>
        <v/>
      </c>
      <c r="EE175" s="90" t="str">
        <f t="shared" si="596"/>
        <v/>
      </c>
      <c r="EF175" s="90" t="str">
        <f t="shared" si="597"/>
        <v/>
      </c>
      <c r="EG175" s="90" t="str">
        <f t="shared" si="598"/>
        <v/>
      </c>
      <c r="EH175" s="90" t="str">
        <f t="shared" si="599"/>
        <v/>
      </c>
      <c r="EI175" s="90" t="str">
        <f t="shared" si="600"/>
        <v/>
      </c>
      <c r="EJ175" s="90" t="str">
        <f t="shared" si="601"/>
        <v/>
      </c>
      <c r="EK175" s="90" t="str">
        <f t="shared" si="602"/>
        <v/>
      </c>
      <c r="EL175" s="90" t="str">
        <f t="shared" si="603"/>
        <v/>
      </c>
      <c r="EM175" s="90" t="str">
        <f t="shared" si="604"/>
        <v/>
      </c>
      <c r="EN175" s="90" t="str">
        <f t="shared" si="605"/>
        <v/>
      </c>
      <c r="EO175" s="90" t="str">
        <f t="shared" si="606"/>
        <v/>
      </c>
      <c r="EP175" s="90" t="str">
        <f t="shared" si="607"/>
        <v/>
      </c>
      <c r="EQ175" s="90" t="str">
        <f t="shared" si="608"/>
        <v/>
      </c>
      <c r="ER175" s="90" t="str">
        <f t="shared" si="609"/>
        <v/>
      </c>
      <c r="ES175" s="90" t="str">
        <f t="shared" si="610"/>
        <v/>
      </c>
      <c r="ET175" s="90" t="str">
        <f t="shared" si="611"/>
        <v/>
      </c>
      <c r="EU175" s="90" t="str">
        <f t="shared" si="612"/>
        <v/>
      </c>
      <c r="EV175" s="90" t="str">
        <f t="shared" si="613"/>
        <v/>
      </c>
      <c r="EW175" s="90" t="str">
        <f t="shared" si="614"/>
        <v/>
      </c>
      <c r="EX175" s="90" t="str">
        <f t="shared" si="615"/>
        <v/>
      </c>
      <c r="EY175" s="90" t="str">
        <f t="shared" si="616"/>
        <v/>
      </c>
      <c r="EZ175" s="90" t="str">
        <f t="shared" si="617"/>
        <v/>
      </c>
      <c r="FA175" s="90" t="str">
        <f t="shared" si="618"/>
        <v/>
      </c>
      <c r="FB175">
        <f>'06_Presupuesto'!J195-'02_Rendimientos'!$B$79+1</f>
        <v>50</v>
      </c>
      <c r="FC175">
        <f>'06_Presupuesto'!K195-'02_Rendimientos'!$B$79+1</f>
        <v>61</v>
      </c>
      <c r="FD175">
        <f t="shared" si="619"/>
        <v>12</v>
      </c>
    </row>
    <row r="176" spans="2:160">
      <c r="B176" s="109" t="str">
        <f>'06_Presupuesto'!K30</f>
        <v>B.1.4.1</v>
      </c>
      <c r="C176" s="109" t="str">
        <f>'06_Presupuesto'!L30</f>
        <v>Estructura de Metalcon en Muros</v>
      </c>
      <c r="D176" s="109" t="str">
        <f>'06_Presupuesto'!M30</f>
        <v>M2</v>
      </c>
      <c r="E176" s="110">
        <f>'06_Presupuesto'!N30</f>
        <v>236</v>
      </c>
      <c r="F176" s="110">
        <f>'06_Presupuesto'!O30</f>
        <v>32250</v>
      </c>
      <c r="G176" s="110">
        <f>'06_Presupuesto'!P30</f>
        <v>7611000</v>
      </c>
      <c r="H176" s="110" t="str">
        <f t="shared" si="470"/>
        <v/>
      </c>
      <c r="I176" s="110" t="str">
        <f t="shared" si="320"/>
        <v/>
      </c>
      <c r="J176" s="110" t="str">
        <f t="shared" si="471"/>
        <v/>
      </c>
      <c r="K176" s="110" t="str">
        <f t="shared" si="472"/>
        <v/>
      </c>
      <c r="L176" s="110" t="str">
        <f t="shared" si="473"/>
        <v/>
      </c>
      <c r="M176" s="110" t="str">
        <f t="shared" si="474"/>
        <v/>
      </c>
      <c r="N176" s="110" t="str">
        <f t="shared" si="475"/>
        <v/>
      </c>
      <c r="O176" s="110" t="str">
        <f t="shared" si="476"/>
        <v/>
      </c>
      <c r="P176" s="110" t="str">
        <f t="shared" si="477"/>
        <v/>
      </c>
      <c r="Q176" s="110" t="str">
        <f t="shared" si="478"/>
        <v/>
      </c>
      <c r="R176" s="110" t="str">
        <f t="shared" si="479"/>
        <v/>
      </c>
      <c r="S176" s="110" t="str">
        <f t="shared" si="480"/>
        <v/>
      </c>
      <c r="T176" s="110" t="str">
        <f t="shared" si="481"/>
        <v/>
      </c>
      <c r="U176" s="110" t="str">
        <f t="shared" si="482"/>
        <v/>
      </c>
      <c r="V176" s="110" t="str">
        <f t="shared" si="483"/>
        <v/>
      </c>
      <c r="W176" s="110" t="str">
        <f t="shared" si="484"/>
        <v/>
      </c>
      <c r="X176" s="110" t="str">
        <f t="shared" si="485"/>
        <v/>
      </c>
      <c r="Y176" s="110" t="str">
        <f t="shared" si="486"/>
        <v/>
      </c>
      <c r="Z176" s="110" t="str">
        <f t="shared" si="487"/>
        <v/>
      </c>
      <c r="AA176" s="110" t="str">
        <f t="shared" si="488"/>
        <v/>
      </c>
      <c r="AB176" s="110" t="str">
        <f t="shared" si="489"/>
        <v/>
      </c>
      <c r="AC176" s="110" t="str">
        <f t="shared" si="490"/>
        <v/>
      </c>
      <c r="AD176" s="110" t="str">
        <f t="shared" si="491"/>
        <v/>
      </c>
      <c r="AE176" s="110" t="str">
        <f t="shared" si="492"/>
        <v/>
      </c>
      <c r="AF176" s="110" t="str">
        <f t="shared" si="493"/>
        <v/>
      </c>
      <c r="AG176" s="110" t="str">
        <f t="shared" si="494"/>
        <v/>
      </c>
      <c r="AH176" s="110" t="str">
        <f t="shared" si="495"/>
        <v/>
      </c>
      <c r="AI176" s="110" t="str">
        <f t="shared" si="496"/>
        <v/>
      </c>
      <c r="AJ176" s="110" t="str">
        <f t="shared" si="497"/>
        <v/>
      </c>
      <c r="AK176" s="110" t="str">
        <f t="shared" si="498"/>
        <v/>
      </c>
      <c r="AL176" s="110" t="str">
        <f t="shared" si="499"/>
        <v/>
      </c>
      <c r="AM176" s="110" t="str">
        <f t="shared" si="500"/>
        <v/>
      </c>
      <c r="AN176" s="110" t="str">
        <f t="shared" si="501"/>
        <v/>
      </c>
      <c r="AO176" s="110" t="str">
        <f t="shared" si="502"/>
        <v/>
      </c>
      <c r="AP176" s="110" t="str">
        <f t="shared" si="503"/>
        <v/>
      </c>
      <c r="AQ176" s="110" t="str">
        <f t="shared" si="504"/>
        <v/>
      </c>
      <c r="AR176" s="110" t="str">
        <f t="shared" si="505"/>
        <v/>
      </c>
      <c r="AS176" s="110" t="str">
        <f t="shared" si="506"/>
        <v/>
      </c>
      <c r="AT176" s="110" t="str">
        <f t="shared" si="507"/>
        <v/>
      </c>
      <c r="AU176" s="110" t="str">
        <f t="shared" si="508"/>
        <v/>
      </c>
      <c r="AV176" s="110" t="str">
        <f t="shared" si="509"/>
        <v/>
      </c>
      <c r="AW176" s="110" t="str">
        <f t="shared" si="510"/>
        <v/>
      </c>
      <c r="AX176" s="110" t="str">
        <f t="shared" si="511"/>
        <v/>
      </c>
      <c r="AY176" s="110" t="str">
        <f t="shared" si="512"/>
        <v/>
      </c>
      <c r="AZ176" s="110" t="str">
        <f t="shared" si="513"/>
        <v/>
      </c>
      <c r="BA176" s="110" t="str">
        <f t="shared" si="514"/>
        <v/>
      </c>
      <c r="BB176" s="110" t="str">
        <f t="shared" si="515"/>
        <v/>
      </c>
      <c r="BC176" s="110" t="str">
        <f t="shared" si="516"/>
        <v/>
      </c>
      <c r="BD176" s="110" t="str">
        <f t="shared" si="517"/>
        <v/>
      </c>
      <c r="BE176" s="110">
        <f t="shared" si="518"/>
        <v>422833.33333333331</v>
      </c>
      <c r="BF176" s="110">
        <f t="shared" si="519"/>
        <v>422833.33333333331</v>
      </c>
      <c r="BG176" s="110">
        <f t="shared" si="520"/>
        <v>422833.33333333331</v>
      </c>
      <c r="BH176" s="110">
        <f t="shared" si="521"/>
        <v>422833.33333333331</v>
      </c>
      <c r="BI176" s="110">
        <f t="shared" si="522"/>
        <v>422833.33333333331</v>
      </c>
      <c r="BJ176" s="110">
        <f t="shared" si="523"/>
        <v>422833.33333333331</v>
      </c>
      <c r="BK176" s="110">
        <f t="shared" si="524"/>
        <v>422833.33333333331</v>
      </c>
      <c r="BL176" s="110">
        <f t="shared" si="525"/>
        <v>422833.33333333331</v>
      </c>
      <c r="BM176" s="110">
        <f t="shared" si="526"/>
        <v>422833.33333333331</v>
      </c>
      <c r="BN176" s="110">
        <f t="shared" si="527"/>
        <v>422833.33333333331</v>
      </c>
      <c r="BO176" s="110">
        <f t="shared" si="528"/>
        <v>422833.33333333331</v>
      </c>
      <c r="BP176" s="110">
        <f t="shared" si="529"/>
        <v>422833.33333333331</v>
      </c>
      <c r="BQ176" s="110">
        <f t="shared" si="530"/>
        <v>422833.33333333331</v>
      </c>
      <c r="BR176" s="110">
        <f t="shared" si="531"/>
        <v>422833.33333333331</v>
      </c>
      <c r="BS176" s="110">
        <f t="shared" si="532"/>
        <v>422833.33333333331</v>
      </c>
      <c r="BT176" s="110">
        <f t="shared" si="533"/>
        <v>422833.33333333331</v>
      </c>
      <c r="BU176" s="110">
        <f t="shared" si="534"/>
        <v>422833.33333333331</v>
      </c>
      <c r="BV176" s="110">
        <f t="shared" si="535"/>
        <v>422833.33333333331</v>
      </c>
      <c r="BW176" s="110" t="str">
        <f t="shared" si="536"/>
        <v/>
      </c>
      <c r="BX176" s="110" t="str">
        <f t="shared" si="537"/>
        <v/>
      </c>
      <c r="BY176" s="110" t="str">
        <f t="shared" si="538"/>
        <v/>
      </c>
      <c r="BZ176" s="110" t="str">
        <f t="shared" si="539"/>
        <v/>
      </c>
      <c r="CA176" s="110" t="str">
        <f t="shared" si="540"/>
        <v/>
      </c>
      <c r="CB176" s="110" t="str">
        <f t="shared" si="541"/>
        <v/>
      </c>
      <c r="CC176" s="110" t="str">
        <f t="shared" si="542"/>
        <v/>
      </c>
      <c r="CD176" s="110" t="str">
        <f t="shared" si="543"/>
        <v/>
      </c>
      <c r="CE176" s="110" t="str">
        <f t="shared" si="544"/>
        <v/>
      </c>
      <c r="CF176" s="110" t="str">
        <f t="shared" si="545"/>
        <v/>
      </c>
      <c r="CG176" s="110" t="str">
        <f t="shared" si="546"/>
        <v/>
      </c>
      <c r="CH176" s="110" t="str">
        <f t="shared" si="547"/>
        <v/>
      </c>
      <c r="CI176" s="110" t="str">
        <f t="shared" si="548"/>
        <v/>
      </c>
      <c r="CJ176" s="110" t="str">
        <f t="shared" si="549"/>
        <v/>
      </c>
      <c r="CK176" s="110" t="str">
        <f t="shared" si="550"/>
        <v/>
      </c>
      <c r="CL176" s="110" t="str">
        <f t="shared" si="551"/>
        <v/>
      </c>
      <c r="CM176" s="110" t="str">
        <f t="shared" si="552"/>
        <v/>
      </c>
      <c r="CN176" s="110" t="str">
        <f t="shared" si="553"/>
        <v/>
      </c>
      <c r="CO176" s="110" t="str">
        <f t="shared" si="554"/>
        <v/>
      </c>
      <c r="CP176" s="110" t="str">
        <f t="shared" si="555"/>
        <v/>
      </c>
      <c r="CQ176" s="110" t="str">
        <f t="shared" si="556"/>
        <v/>
      </c>
      <c r="CR176" s="110" t="str">
        <f t="shared" si="557"/>
        <v/>
      </c>
      <c r="CS176" s="110" t="str">
        <f t="shared" si="558"/>
        <v/>
      </c>
      <c r="CT176" s="110" t="str">
        <f t="shared" si="559"/>
        <v/>
      </c>
      <c r="CU176" s="110" t="str">
        <f t="shared" si="560"/>
        <v/>
      </c>
      <c r="CV176" s="110" t="str">
        <f t="shared" si="561"/>
        <v/>
      </c>
      <c r="CW176" s="110" t="str">
        <f t="shared" si="562"/>
        <v/>
      </c>
      <c r="CX176" s="110" t="str">
        <f t="shared" si="563"/>
        <v/>
      </c>
      <c r="CY176" s="110" t="str">
        <f t="shared" si="564"/>
        <v/>
      </c>
      <c r="CZ176" s="110" t="str">
        <f t="shared" si="565"/>
        <v/>
      </c>
      <c r="DA176" s="110" t="str">
        <f t="shared" si="566"/>
        <v/>
      </c>
      <c r="DB176" s="110" t="str">
        <f t="shared" si="567"/>
        <v/>
      </c>
      <c r="DC176" s="110" t="str">
        <f t="shared" si="568"/>
        <v/>
      </c>
      <c r="DD176" s="110" t="str">
        <f t="shared" si="569"/>
        <v/>
      </c>
      <c r="DE176" s="110" t="str">
        <f t="shared" si="570"/>
        <v/>
      </c>
      <c r="DF176" s="110" t="str">
        <f t="shared" si="571"/>
        <v/>
      </c>
      <c r="DG176" s="110" t="str">
        <f t="shared" si="572"/>
        <v/>
      </c>
      <c r="DH176" s="110" t="str">
        <f t="shared" si="573"/>
        <v/>
      </c>
      <c r="DI176" s="110" t="str">
        <f t="shared" si="574"/>
        <v/>
      </c>
      <c r="DJ176" s="110" t="str">
        <f t="shared" si="575"/>
        <v/>
      </c>
      <c r="DK176" s="110" t="str">
        <f t="shared" si="576"/>
        <v/>
      </c>
      <c r="DL176" s="110" t="str">
        <f t="shared" si="577"/>
        <v/>
      </c>
      <c r="DM176" s="110" t="str">
        <f t="shared" si="578"/>
        <v/>
      </c>
      <c r="DN176" s="110" t="str">
        <f t="shared" si="579"/>
        <v/>
      </c>
      <c r="DO176" s="110" t="str">
        <f t="shared" si="580"/>
        <v/>
      </c>
      <c r="DP176" s="110" t="str">
        <f t="shared" si="581"/>
        <v/>
      </c>
      <c r="DQ176" s="110" t="str">
        <f t="shared" si="582"/>
        <v/>
      </c>
      <c r="DR176" s="110" t="str">
        <f t="shared" si="583"/>
        <v/>
      </c>
      <c r="DS176" s="110" t="str">
        <f t="shared" si="584"/>
        <v/>
      </c>
      <c r="DT176" s="110" t="str">
        <f t="shared" si="585"/>
        <v/>
      </c>
      <c r="DU176" s="110" t="str">
        <f t="shared" si="586"/>
        <v/>
      </c>
      <c r="DV176" s="110" t="str">
        <f t="shared" si="587"/>
        <v/>
      </c>
      <c r="DW176" s="110" t="str">
        <f t="shared" si="588"/>
        <v/>
      </c>
      <c r="DX176" s="110" t="str">
        <f t="shared" si="589"/>
        <v/>
      </c>
      <c r="DY176" s="110" t="str">
        <f t="shared" si="590"/>
        <v/>
      </c>
      <c r="DZ176" s="110" t="str">
        <f t="shared" si="591"/>
        <v/>
      </c>
      <c r="EA176" s="110" t="str">
        <f t="shared" si="592"/>
        <v/>
      </c>
      <c r="EB176" s="110" t="str">
        <f t="shared" si="593"/>
        <v/>
      </c>
      <c r="EC176" s="110" t="str">
        <f t="shared" si="594"/>
        <v/>
      </c>
      <c r="ED176" s="110" t="str">
        <f t="shared" si="595"/>
        <v/>
      </c>
      <c r="EE176" s="110" t="str">
        <f t="shared" si="596"/>
        <v/>
      </c>
      <c r="EF176" s="110" t="str">
        <f t="shared" si="597"/>
        <v/>
      </c>
      <c r="EG176" s="110" t="str">
        <f t="shared" si="598"/>
        <v/>
      </c>
      <c r="EH176" s="110" t="str">
        <f t="shared" si="599"/>
        <v/>
      </c>
      <c r="EI176" s="110" t="str">
        <f t="shared" si="600"/>
        <v/>
      </c>
      <c r="EJ176" s="110" t="str">
        <f t="shared" si="601"/>
        <v/>
      </c>
      <c r="EK176" s="110" t="str">
        <f t="shared" si="602"/>
        <v/>
      </c>
      <c r="EL176" s="110" t="str">
        <f t="shared" si="603"/>
        <v/>
      </c>
      <c r="EM176" s="110" t="str">
        <f t="shared" si="604"/>
        <v/>
      </c>
      <c r="EN176" s="110" t="str">
        <f t="shared" si="605"/>
        <v/>
      </c>
      <c r="EO176" s="110" t="str">
        <f t="shared" si="606"/>
        <v/>
      </c>
      <c r="EP176" s="110" t="str">
        <f t="shared" si="607"/>
        <v/>
      </c>
      <c r="EQ176" s="110" t="str">
        <f t="shared" si="608"/>
        <v/>
      </c>
      <c r="ER176" s="110" t="str">
        <f t="shared" si="609"/>
        <v/>
      </c>
      <c r="ES176" s="110" t="str">
        <f t="shared" si="610"/>
        <v/>
      </c>
      <c r="ET176" s="110" t="str">
        <f t="shared" si="611"/>
        <v/>
      </c>
      <c r="EU176" s="110" t="str">
        <f t="shared" si="612"/>
        <v/>
      </c>
      <c r="EV176" s="110" t="str">
        <f t="shared" si="613"/>
        <v/>
      </c>
      <c r="EW176" s="110" t="str">
        <f t="shared" si="614"/>
        <v/>
      </c>
      <c r="EX176" s="110" t="str">
        <f t="shared" si="615"/>
        <v/>
      </c>
      <c r="EY176" s="110" t="str">
        <f t="shared" si="616"/>
        <v/>
      </c>
      <c r="EZ176" s="110" t="str">
        <f t="shared" si="617"/>
        <v/>
      </c>
      <c r="FA176" s="110" t="str">
        <f t="shared" si="618"/>
        <v/>
      </c>
      <c r="FB176">
        <f>'06_Presupuesto'!J196-'02_Rendimientos'!$B$79+1</f>
        <v>50</v>
      </c>
      <c r="FC176">
        <f>'06_Presupuesto'!K196-'02_Rendimientos'!$B$79+1</f>
        <v>67</v>
      </c>
      <c r="FD176">
        <f t="shared" si="619"/>
        <v>18</v>
      </c>
    </row>
    <row r="177" spans="2:160">
      <c r="B177" t="str">
        <f>'06_Presupuesto'!K31</f>
        <v>B.1.4.2</v>
      </c>
      <c r="C177" t="str">
        <f>'06_Presupuesto'!L31</f>
        <v>Planchas de OSB e=11.1mm</v>
      </c>
      <c r="D177" t="str">
        <f>'06_Presupuesto'!M31</f>
        <v>M2</v>
      </c>
      <c r="E177" s="90">
        <f>'06_Presupuesto'!N31</f>
        <v>153</v>
      </c>
      <c r="F177" s="90">
        <f>'06_Presupuesto'!O31</f>
        <v>16500</v>
      </c>
      <c r="G177" s="90">
        <f>'06_Presupuesto'!P31</f>
        <v>2524500</v>
      </c>
      <c r="H177" s="90" t="str">
        <f t="shared" si="470"/>
        <v/>
      </c>
      <c r="I177" s="90" t="str">
        <f t="shared" si="320"/>
        <v/>
      </c>
      <c r="J177" s="90" t="str">
        <f t="shared" si="471"/>
        <v/>
      </c>
      <c r="K177" s="90" t="str">
        <f t="shared" si="472"/>
        <v/>
      </c>
      <c r="L177" s="90" t="str">
        <f t="shared" si="473"/>
        <v/>
      </c>
      <c r="M177" s="90" t="str">
        <f t="shared" si="474"/>
        <v/>
      </c>
      <c r="N177" s="90" t="str">
        <f t="shared" si="475"/>
        <v/>
      </c>
      <c r="O177" s="90" t="str">
        <f t="shared" si="476"/>
        <v/>
      </c>
      <c r="P177" s="90" t="str">
        <f t="shared" si="477"/>
        <v/>
      </c>
      <c r="Q177" s="90" t="str">
        <f t="shared" si="478"/>
        <v/>
      </c>
      <c r="R177" s="90" t="str">
        <f t="shared" si="479"/>
        <v/>
      </c>
      <c r="S177" s="90" t="str">
        <f t="shared" si="480"/>
        <v/>
      </c>
      <c r="T177" s="90" t="str">
        <f t="shared" si="481"/>
        <v/>
      </c>
      <c r="U177" s="90" t="str">
        <f t="shared" si="482"/>
        <v/>
      </c>
      <c r="V177" s="90" t="str">
        <f t="shared" si="483"/>
        <v/>
      </c>
      <c r="W177" s="90" t="str">
        <f t="shared" si="484"/>
        <v/>
      </c>
      <c r="X177" s="90" t="str">
        <f t="shared" si="485"/>
        <v/>
      </c>
      <c r="Y177" s="90" t="str">
        <f t="shared" si="486"/>
        <v/>
      </c>
      <c r="Z177" s="90" t="str">
        <f t="shared" si="487"/>
        <v/>
      </c>
      <c r="AA177" s="90" t="str">
        <f t="shared" si="488"/>
        <v/>
      </c>
      <c r="AB177" s="90" t="str">
        <f t="shared" si="489"/>
        <v/>
      </c>
      <c r="AC177" s="90" t="str">
        <f t="shared" si="490"/>
        <v/>
      </c>
      <c r="AD177" s="90" t="str">
        <f t="shared" si="491"/>
        <v/>
      </c>
      <c r="AE177" s="90" t="str">
        <f t="shared" si="492"/>
        <v/>
      </c>
      <c r="AF177" s="90" t="str">
        <f t="shared" si="493"/>
        <v/>
      </c>
      <c r="AG177" s="90" t="str">
        <f t="shared" si="494"/>
        <v/>
      </c>
      <c r="AH177" s="90" t="str">
        <f t="shared" si="495"/>
        <v/>
      </c>
      <c r="AI177" s="90" t="str">
        <f t="shared" si="496"/>
        <v/>
      </c>
      <c r="AJ177" s="90" t="str">
        <f t="shared" si="497"/>
        <v/>
      </c>
      <c r="AK177" s="90" t="str">
        <f t="shared" si="498"/>
        <v/>
      </c>
      <c r="AL177" s="90" t="str">
        <f t="shared" si="499"/>
        <v/>
      </c>
      <c r="AM177" s="90" t="str">
        <f t="shared" si="500"/>
        <v/>
      </c>
      <c r="AN177" s="90" t="str">
        <f t="shared" si="501"/>
        <v/>
      </c>
      <c r="AO177" s="90" t="str">
        <f t="shared" si="502"/>
        <v/>
      </c>
      <c r="AP177" s="90" t="str">
        <f t="shared" si="503"/>
        <v/>
      </c>
      <c r="AQ177" s="90" t="str">
        <f t="shared" si="504"/>
        <v/>
      </c>
      <c r="AR177" s="90" t="str">
        <f t="shared" si="505"/>
        <v/>
      </c>
      <c r="AS177" s="90" t="str">
        <f t="shared" si="506"/>
        <v/>
      </c>
      <c r="AT177" s="90" t="str">
        <f t="shared" si="507"/>
        <v/>
      </c>
      <c r="AU177" s="90" t="str">
        <f t="shared" si="508"/>
        <v/>
      </c>
      <c r="AV177" s="90" t="str">
        <f t="shared" si="509"/>
        <v/>
      </c>
      <c r="AW177" s="90" t="str">
        <f t="shared" si="510"/>
        <v/>
      </c>
      <c r="AX177" s="90" t="str">
        <f t="shared" si="511"/>
        <v/>
      </c>
      <c r="AY177" s="90" t="str">
        <f t="shared" si="512"/>
        <v/>
      </c>
      <c r="AZ177" s="90" t="str">
        <f t="shared" si="513"/>
        <v/>
      </c>
      <c r="BA177" s="90" t="str">
        <f t="shared" si="514"/>
        <v/>
      </c>
      <c r="BB177" s="90" t="str">
        <f t="shared" si="515"/>
        <v/>
      </c>
      <c r="BC177" s="90" t="str">
        <f t="shared" si="516"/>
        <v/>
      </c>
      <c r="BD177" s="90" t="str">
        <f t="shared" si="517"/>
        <v/>
      </c>
      <c r="BE177" s="90">
        <f t="shared" si="518"/>
        <v>140250</v>
      </c>
      <c r="BF177" s="90">
        <f t="shared" si="519"/>
        <v>140250</v>
      </c>
      <c r="BG177" s="90">
        <f t="shared" si="520"/>
        <v>140250</v>
      </c>
      <c r="BH177" s="90">
        <f t="shared" si="521"/>
        <v>140250</v>
      </c>
      <c r="BI177" s="90">
        <f t="shared" si="522"/>
        <v>140250</v>
      </c>
      <c r="BJ177" s="90">
        <f t="shared" si="523"/>
        <v>140250</v>
      </c>
      <c r="BK177" s="90">
        <f t="shared" si="524"/>
        <v>140250</v>
      </c>
      <c r="BL177" s="90">
        <f t="shared" si="525"/>
        <v>140250</v>
      </c>
      <c r="BM177" s="90">
        <f t="shared" si="526"/>
        <v>140250</v>
      </c>
      <c r="BN177" s="90">
        <f t="shared" si="527"/>
        <v>140250</v>
      </c>
      <c r="BO177" s="90">
        <f t="shared" si="528"/>
        <v>140250</v>
      </c>
      <c r="BP177" s="90">
        <f t="shared" si="529"/>
        <v>140250</v>
      </c>
      <c r="BQ177" s="90">
        <f t="shared" si="530"/>
        <v>140250</v>
      </c>
      <c r="BR177" s="90">
        <f t="shared" si="531"/>
        <v>140250</v>
      </c>
      <c r="BS177" s="90">
        <f t="shared" si="532"/>
        <v>140250</v>
      </c>
      <c r="BT177" s="90">
        <f t="shared" si="533"/>
        <v>140250</v>
      </c>
      <c r="BU177" s="90">
        <f t="shared" si="534"/>
        <v>140250</v>
      </c>
      <c r="BV177" s="90">
        <f t="shared" si="535"/>
        <v>140250</v>
      </c>
      <c r="BW177" s="90" t="str">
        <f t="shared" si="536"/>
        <v/>
      </c>
      <c r="BX177" s="90" t="str">
        <f t="shared" si="537"/>
        <v/>
      </c>
      <c r="BY177" s="90" t="str">
        <f t="shared" si="538"/>
        <v/>
      </c>
      <c r="BZ177" s="90" t="str">
        <f t="shared" si="539"/>
        <v/>
      </c>
      <c r="CA177" s="90" t="str">
        <f t="shared" si="540"/>
        <v/>
      </c>
      <c r="CB177" s="90" t="str">
        <f t="shared" si="541"/>
        <v/>
      </c>
      <c r="CC177" s="90" t="str">
        <f t="shared" si="542"/>
        <v/>
      </c>
      <c r="CD177" s="90" t="str">
        <f t="shared" si="543"/>
        <v/>
      </c>
      <c r="CE177" s="90" t="str">
        <f t="shared" si="544"/>
        <v/>
      </c>
      <c r="CF177" s="90" t="str">
        <f t="shared" si="545"/>
        <v/>
      </c>
      <c r="CG177" s="90" t="str">
        <f t="shared" si="546"/>
        <v/>
      </c>
      <c r="CH177" s="90" t="str">
        <f t="shared" si="547"/>
        <v/>
      </c>
      <c r="CI177" s="90" t="str">
        <f t="shared" si="548"/>
        <v/>
      </c>
      <c r="CJ177" s="90" t="str">
        <f t="shared" si="549"/>
        <v/>
      </c>
      <c r="CK177" s="90" t="str">
        <f t="shared" si="550"/>
        <v/>
      </c>
      <c r="CL177" s="90" t="str">
        <f t="shared" si="551"/>
        <v/>
      </c>
      <c r="CM177" s="90" t="str">
        <f t="shared" si="552"/>
        <v/>
      </c>
      <c r="CN177" s="90" t="str">
        <f t="shared" si="553"/>
        <v/>
      </c>
      <c r="CO177" s="90" t="str">
        <f t="shared" si="554"/>
        <v/>
      </c>
      <c r="CP177" s="90" t="str">
        <f t="shared" si="555"/>
        <v/>
      </c>
      <c r="CQ177" s="90" t="str">
        <f t="shared" si="556"/>
        <v/>
      </c>
      <c r="CR177" s="90" t="str">
        <f t="shared" si="557"/>
        <v/>
      </c>
      <c r="CS177" s="90" t="str">
        <f t="shared" si="558"/>
        <v/>
      </c>
      <c r="CT177" s="90" t="str">
        <f t="shared" si="559"/>
        <v/>
      </c>
      <c r="CU177" s="90" t="str">
        <f t="shared" si="560"/>
        <v/>
      </c>
      <c r="CV177" s="90" t="str">
        <f t="shared" si="561"/>
        <v/>
      </c>
      <c r="CW177" s="90" t="str">
        <f t="shared" si="562"/>
        <v/>
      </c>
      <c r="CX177" s="90" t="str">
        <f t="shared" si="563"/>
        <v/>
      </c>
      <c r="CY177" s="90" t="str">
        <f t="shared" si="564"/>
        <v/>
      </c>
      <c r="CZ177" s="90" t="str">
        <f t="shared" si="565"/>
        <v/>
      </c>
      <c r="DA177" s="90" t="str">
        <f t="shared" si="566"/>
        <v/>
      </c>
      <c r="DB177" s="90" t="str">
        <f t="shared" si="567"/>
        <v/>
      </c>
      <c r="DC177" s="90" t="str">
        <f t="shared" si="568"/>
        <v/>
      </c>
      <c r="DD177" s="90" t="str">
        <f t="shared" si="569"/>
        <v/>
      </c>
      <c r="DE177" s="90" t="str">
        <f t="shared" si="570"/>
        <v/>
      </c>
      <c r="DF177" s="90" t="str">
        <f t="shared" si="571"/>
        <v/>
      </c>
      <c r="DG177" s="90" t="str">
        <f t="shared" si="572"/>
        <v/>
      </c>
      <c r="DH177" s="90" t="str">
        <f t="shared" si="573"/>
        <v/>
      </c>
      <c r="DI177" s="90" t="str">
        <f t="shared" si="574"/>
        <v/>
      </c>
      <c r="DJ177" s="90" t="str">
        <f t="shared" si="575"/>
        <v/>
      </c>
      <c r="DK177" s="90" t="str">
        <f t="shared" si="576"/>
        <v/>
      </c>
      <c r="DL177" s="90" t="str">
        <f t="shared" si="577"/>
        <v/>
      </c>
      <c r="DM177" s="90" t="str">
        <f t="shared" si="578"/>
        <v/>
      </c>
      <c r="DN177" s="90" t="str">
        <f t="shared" si="579"/>
        <v/>
      </c>
      <c r="DO177" s="90" t="str">
        <f t="shared" si="580"/>
        <v/>
      </c>
      <c r="DP177" s="90" t="str">
        <f t="shared" si="581"/>
        <v/>
      </c>
      <c r="DQ177" s="90" t="str">
        <f t="shared" si="582"/>
        <v/>
      </c>
      <c r="DR177" s="90" t="str">
        <f t="shared" si="583"/>
        <v/>
      </c>
      <c r="DS177" s="90" t="str">
        <f t="shared" si="584"/>
        <v/>
      </c>
      <c r="DT177" s="90" t="str">
        <f t="shared" si="585"/>
        <v/>
      </c>
      <c r="DU177" s="90" t="str">
        <f t="shared" si="586"/>
        <v/>
      </c>
      <c r="DV177" s="90" t="str">
        <f t="shared" si="587"/>
        <v/>
      </c>
      <c r="DW177" s="90" t="str">
        <f t="shared" si="588"/>
        <v/>
      </c>
      <c r="DX177" s="90" t="str">
        <f t="shared" si="589"/>
        <v/>
      </c>
      <c r="DY177" s="90" t="str">
        <f t="shared" si="590"/>
        <v/>
      </c>
      <c r="DZ177" s="90" t="str">
        <f t="shared" si="591"/>
        <v/>
      </c>
      <c r="EA177" s="90" t="str">
        <f t="shared" si="592"/>
        <v/>
      </c>
      <c r="EB177" s="90" t="str">
        <f t="shared" si="593"/>
        <v/>
      </c>
      <c r="EC177" s="90" t="str">
        <f t="shared" si="594"/>
        <v/>
      </c>
      <c r="ED177" s="90" t="str">
        <f t="shared" si="595"/>
        <v/>
      </c>
      <c r="EE177" s="90" t="str">
        <f t="shared" si="596"/>
        <v/>
      </c>
      <c r="EF177" s="90" t="str">
        <f t="shared" si="597"/>
        <v/>
      </c>
      <c r="EG177" s="90" t="str">
        <f t="shared" si="598"/>
        <v/>
      </c>
      <c r="EH177" s="90" t="str">
        <f t="shared" si="599"/>
        <v/>
      </c>
      <c r="EI177" s="90" t="str">
        <f t="shared" si="600"/>
        <v/>
      </c>
      <c r="EJ177" s="90" t="str">
        <f t="shared" si="601"/>
        <v/>
      </c>
      <c r="EK177" s="90" t="str">
        <f t="shared" si="602"/>
        <v/>
      </c>
      <c r="EL177" s="90" t="str">
        <f t="shared" si="603"/>
        <v/>
      </c>
      <c r="EM177" s="90" t="str">
        <f t="shared" si="604"/>
        <v/>
      </c>
      <c r="EN177" s="90" t="str">
        <f t="shared" si="605"/>
        <v/>
      </c>
      <c r="EO177" s="90" t="str">
        <f t="shared" si="606"/>
        <v/>
      </c>
      <c r="EP177" s="90" t="str">
        <f t="shared" si="607"/>
        <v/>
      </c>
      <c r="EQ177" s="90" t="str">
        <f t="shared" si="608"/>
        <v/>
      </c>
      <c r="ER177" s="90" t="str">
        <f t="shared" si="609"/>
        <v/>
      </c>
      <c r="ES177" s="90" t="str">
        <f t="shared" si="610"/>
        <v/>
      </c>
      <c r="ET177" s="90" t="str">
        <f t="shared" si="611"/>
        <v/>
      </c>
      <c r="EU177" s="90" t="str">
        <f t="shared" si="612"/>
        <v/>
      </c>
      <c r="EV177" s="90" t="str">
        <f t="shared" si="613"/>
        <v/>
      </c>
      <c r="EW177" s="90" t="str">
        <f t="shared" si="614"/>
        <v/>
      </c>
      <c r="EX177" s="90" t="str">
        <f t="shared" si="615"/>
        <v/>
      </c>
      <c r="EY177" s="90" t="str">
        <f t="shared" si="616"/>
        <v/>
      </c>
      <c r="EZ177" s="90" t="str">
        <f t="shared" si="617"/>
        <v/>
      </c>
      <c r="FA177" s="90" t="str">
        <f t="shared" si="618"/>
        <v/>
      </c>
      <c r="FB177">
        <f>'06_Presupuesto'!J197-'02_Rendimientos'!$B$79+1</f>
        <v>50</v>
      </c>
      <c r="FC177">
        <f>'06_Presupuesto'!K197-'02_Rendimientos'!$B$79+1</f>
        <v>67</v>
      </c>
      <c r="FD177">
        <f t="shared" si="619"/>
        <v>18</v>
      </c>
    </row>
    <row r="178" spans="2:160">
      <c r="B178" s="109" t="str">
        <f>'06_Presupuesto'!K32</f>
        <v>B.1.4.3</v>
      </c>
      <c r="C178" s="109" t="str">
        <f>'06_Presupuesto'!L32</f>
        <v>Forro Exterior</v>
      </c>
      <c r="D178" s="109" t="str">
        <f>'06_Presupuesto'!M32</f>
        <v>M2</v>
      </c>
      <c r="E178" s="110">
        <f>'06_Presupuesto'!N32</f>
        <v>153</v>
      </c>
      <c r="F178" s="110">
        <f>'06_Presupuesto'!O32</f>
        <v>28749.999999999996</v>
      </c>
      <c r="G178" s="110">
        <f>'06_Presupuesto'!P32</f>
        <v>4398749.9999999991</v>
      </c>
      <c r="H178" s="110" t="str">
        <f t="shared" si="470"/>
        <v/>
      </c>
      <c r="I178" s="110" t="str">
        <f t="shared" si="320"/>
        <v/>
      </c>
      <c r="J178" s="110" t="str">
        <f t="shared" si="471"/>
        <v/>
      </c>
      <c r="K178" s="110" t="str">
        <f t="shared" si="472"/>
        <v/>
      </c>
      <c r="L178" s="110" t="str">
        <f t="shared" si="473"/>
        <v/>
      </c>
      <c r="M178" s="110" t="str">
        <f t="shared" si="474"/>
        <v/>
      </c>
      <c r="N178" s="110" t="str">
        <f t="shared" si="475"/>
        <v/>
      </c>
      <c r="O178" s="110" t="str">
        <f t="shared" si="476"/>
        <v/>
      </c>
      <c r="P178" s="110" t="str">
        <f t="shared" si="477"/>
        <v/>
      </c>
      <c r="Q178" s="110" t="str">
        <f t="shared" si="478"/>
        <v/>
      </c>
      <c r="R178" s="110" t="str">
        <f t="shared" si="479"/>
        <v/>
      </c>
      <c r="S178" s="110" t="str">
        <f t="shared" si="480"/>
        <v/>
      </c>
      <c r="T178" s="110" t="str">
        <f t="shared" si="481"/>
        <v/>
      </c>
      <c r="U178" s="110" t="str">
        <f t="shared" si="482"/>
        <v/>
      </c>
      <c r="V178" s="110" t="str">
        <f t="shared" si="483"/>
        <v/>
      </c>
      <c r="W178" s="110" t="str">
        <f t="shared" si="484"/>
        <v/>
      </c>
      <c r="X178" s="110" t="str">
        <f t="shared" si="485"/>
        <v/>
      </c>
      <c r="Y178" s="110" t="str">
        <f t="shared" si="486"/>
        <v/>
      </c>
      <c r="Z178" s="110" t="str">
        <f t="shared" si="487"/>
        <v/>
      </c>
      <c r="AA178" s="110" t="str">
        <f t="shared" si="488"/>
        <v/>
      </c>
      <c r="AB178" s="110" t="str">
        <f t="shared" si="489"/>
        <v/>
      </c>
      <c r="AC178" s="110" t="str">
        <f t="shared" si="490"/>
        <v/>
      </c>
      <c r="AD178" s="110" t="str">
        <f t="shared" si="491"/>
        <v/>
      </c>
      <c r="AE178" s="110" t="str">
        <f t="shared" si="492"/>
        <v/>
      </c>
      <c r="AF178" s="110" t="str">
        <f t="shared" si="493"/>
        <v/>
      </c>
      <c r="AG178" s="110" t="str">
        <f t="shared" si="494"/>
        <v/>
      </c>
      <c r="AH178" s="110" t="str">
        <f t="shared" si="495"/>
        <v/>
      </c>
      <c r="AI178" s="110" t="str">
        <f t="shared" si="496"/>
        <v/>
      </c>
      <c r="AJ178" s="110" t="str">
        <f t="shared" si="497"/>
        <v/>
      </c>
      <c r="AK178" s="110" t="str">
        <f t="shared" si="498"/>
        <v/>
      </c>
      <c r="AL178" s="110" t="str">
        <f t="shared" si="499"/>
        <v/>
      </c>
      <c r="AM178" s="110" t="str">
        <f t="shared" si="500"/>
        <v/>
      </c>
      <c r="AN178" s="110" t="str">
        <f t="shared" si="501"/>
        <v/>
      </c>
      <c r="AO178" s="110" t="str">
        <f t="shared" si="502"/>
        <v/>
      </c>
      <c r="AP178" s="110" t="str">
        <f t="shared" si="503"/>
        <v/>
      </c>
      <c r="AQ178" s="110" t="str">
        <f t="shared" si="504"/>
        <v/>
      </c>
      <c r="AR178" s="110" t="str">
        <f t="shared" si="505"/>
        <v/>
      </c>
      <c r="AS178" s="110" t="str">
        <f t="shared" si="506"/>
        <v/>
      </c>
      <c r="AT178" s="110" t="str">
        <f t="shared" si="507"/>
        <v/>
      </c>
      <c r="AU178" s="110" t="str">
        <f t="shared" si="508"/>
        <v/>
      </c>
      <c r="AV178" s="110" t="str">
        <f t="shared" si="509"/>
        <v/>
      </c>
      <c r="AW178" s="110" t="str">
        <f t="shared" si="510"/>
        <v/>
      </c>
      <c r="AX178" s="110" t="str">
        <f t="shared" si="511"/>
        <v/>
      </c>
      <c r="AY178" s="110" t="str">
        <f t="shared" si="512"/>
        <v/>
      </c>
      <c r="AZ178" s="110" t="str">
        <f t="shared" si="513"/>
        <v/>
      </c>
      <c r="BA178" s="110" t="str">
        <f t="shared" si="514"/>
        <v/>
      </c>
      <c r="BB178" s="110" t="str">
        <f t="shared" si="515"/>
        <v/>
      </c>
      <c r="BC178" s="110" t="str">
        <f t="shared" si="516"/>
        <v/>
      </c>
      <c r="BD178" s="110" t="str">
        <f t="shared" si="517"/>
        <v/>
      </c>
      <c r="BE178" s="110">
        <f t="shared" si="518"/>
        <v>244374.99999999994</v>
      </c>
      <c r="BF178" s="110">
        <f t="shared" si="519"/>
        <v>244374.99999999994</v>
      </c>
      <c r="BG178" s="110">
        <f t="shared" si="520"/>
        <v>244374.99999999994</v>
      </c>
      <c r="BH178" s="110">
        <f t="shared" si="521"/>
        <v>244374.99999999994</v>
      </c>
      <c r="BI178" s="110">
        <f t="shared" si="522"/>
        <v>244374.99999999994</v>
      </c>
      <c r="BJ178" s="110">
        <f t="shared" si="523"/>
        <v>244374.99999999994</v>
      </c>
      <c r="BK178" s="110">
        <f t="shared" si="524"/>
        <v>244374.99999999994</v>
      </c>
      <c r="BL178" s="110">
        <f t="shared" si="525"/>
        <v>244374.99999999994</v>
      </c>
      <c r="BM178" s="110">
        <f t="shared" si="526"/>
        <v>244374.99999999994</v>
      </c>
      <c r="BN178" s="110">
        <f t="shared" si="527"/>
        <v>244374.99999999994</v>
      </c>
      <c r="BO178" s="110">
        <f t="shared" si="528"/>
        <v>244374.99999999994</v>
      </c>
      <c r="BP178" s="110">
        <f t="shared" si="529"/>
        <v>244374.99999999994</v>
      </c>
      <c r="BQ178" s="110">
        <f t="shared" si="530"/>
        <v>244374.99999999994</v>
      </c>
      <c r="BR178" s="110">
        <f t="shared" si="531"/>
        <v>244374.99999999994</v>
      </c>
      <c r="BS178" s="110">
        <f t="shared" si="532"/>
        <v>244374.99999999994</v>
      </c>
      <c r="BT178" s="110">
        <f t="shared" si="533"/>
        <v>244374.99999999994</v>
      </c>
      <c r="BU178" s="110">
        <f t="shared" si="534"/>
        <v>244374.99999999994</v>
      </c>
      <c r="BV178" s="110">
        <f t="shared" si="535"/>
        <v>244374.99999999994</v>
      </c>
      <c r="BW178" s="110" t="str">
        <f t="shared" si="536"/>
        <v/>
      </c>
      <c r="BX178" s="110" t="str">
        <f t="shared" si="537"/>
        <v/>
      </c>
      <c r="BY178" s="110" t="str">
        <f t="shared" si="538"/>
        <v/>
      </c>
      <c r="BZ178" s="110" t="str">
        <f t="shared" si="539"/>
        <v/>
      </c>
      <c r="CA178" s="110" t="str">
        <f t="shared" si="540"/>
        <v/>
      </c>
      <c r="CB178" s="110" t="str">
        <f t="shared" si="541"/>
        <v/>
      </c>
      <c r="CC178" s="110" t="str">
        <f t="shared" si="542"/>
        <v/>
      </c>
      <c r="CD178" s="110" t="str">
        <f t="shared" si="543"/>
        <v/>
      </c>
      <c r="CE178" s="110" t="str">
        <f t="shared" si="544"/>
        <v/>
      </c>
      <c r="CF178" s="110" t="str">
        <f t="shared" si="545"/>
        <v/>
      </c>
      <c r="CG178" s="110" t="str">
        <f t="shared" si="546"/>
        <v/>
      </c>
      <c r="CH178" s="110" t="str">
        <f t="shared" si="547"/>
        <v/>
      </c>
      <c r="CI178" s="110" t="str">
        <f t="shared" si="548"/>
        <v/>
      </c>
      <c r="CJ178" s="110" t="str">
        <f t="shared" si="549"/>
        <v/>
      </c>
      <c r="CK178" s="110" t="str">
        <f t="shared" si="550"/>
        <v/>
      </c>
      <c r="CL178" s="110" t="str">
        <f t="shared" si="551"/>
        <v/>
      </c>
      <c r="CM178" s="110" t="str">
        <f t="shared" si="552"/>
        <v/>
      </c>
      <c r="CN178" s="110" t="str">
        <f t="shared" si="553"/>
        <v/>
      </c>
      <c r="CO178" s="110" t="str">
        <f t="shared" si="554"/>
        <v/>
      </c>
      <c r="CP178" s="110" t="str">
        <f t="shared" si="555"/>
        <v/>
      </c>
      <c r="CQ178" s="110" t="str">
        <f t="shared" si="556"/>
        <v/>
      </c>
      <c r="CR178" s="110" t="str">
        <f t="shared" si="557"/>
        <v/>
      </c>
      <c r="CS178" s="110" t="str">
        <f t="shared" si="558"/>
        <v/>
      </c>
      <c r="CT178" s="110" t="str">
        <f t="shared" si="559"/>
        <v/>
      </c>
      <c r="CU178" s="110" t="str">
        <f t="shared" si="560"/>
        <v/>
      </c>
      <c r="CV178" s="110" t="str">
        <f t="shared" si="561"/>
        <v/>
      </c>
      <c r="CW178" s="110" t="str">
        <f t="shared" si="562"/>
        <v/>
      </c>
      <c r="CX178" s="110" t="str">
        <f t="shared" si="563"/>
        <v/>
      </c>
      <c r="CY178" s="110" t="str">
        <f t="shared" si="564"/>
        <v/>
      </c>
      <c r="CZ178" s="110" t="str">
        <f t="shared" si="565"/>
        <v/>
      </c>
      <c r="DA178" s="110" t="str">
        <f t="shared" si="566"/>
        <v/>
      </c>
      <c r="DB178" s="110" t="str">
        <f t="shared" si="567"/>
        <v/>
      </c>
      <c r="DC178" s="110" t="str">
        <f t="shared" si="568"/>
        <v/>
      </c>
      <c r="DD178" s="110" t="str">
        <f t="shared" si="569"/>
        <v/>
      </c>
      <c r="DE178" s="110" t="str">
        <f t="shared" si="570"/>
        <v/>
      </c>
      <c r="DF178" s="110" t="str">
        <f t="shared" si="571"/>
        <v/>
      </c>
      <c r="DG178" s="110" t="str">
        <f t="shared" si="572"/>
        <v/>
      </c>
      <c r="DH178" s="110" t="str">
        <f t="shared" si="573"/>
        <v/>
      </c>
      <c r="DI178" s="110" t="str">
        <f t="shared" si="574"/>
        <v/>
      </c>
      <c r="DJ178" s="110" t="str">
        <f t="shared" si="575"/>
        <v/>
      </c>
      <c r="DK178" s="110" t="str">
        <f t="shared" si="576"/>
        <v/>
      </c>
      <c r="DL178" s="110" t="str">
        <f t="shared" si="577"/>
        <v/>
      </c>
      <c r="DM178" s="110" t="str">
        <f t="shared" si="578"/>
        <v/>
      </c>
      <c r="DN178" s="110" t="str">
        <f t="shared" si="579"/>
        <v/>
      </c>
      <c r="DO178" s="110" t="str">
        <f t="shared" si="580"/>
        <v/>
      </c>
      <c r="DP178" s="110" t="str">
        <f t="shared" si="581"/>
        <v/>
      </c>
      <c r="DQ178" s="110" t="str">
        <f t="shared" si="582"/>
        <v/>
      </c>
      <c r="DR178" s="110" t="str">
        <f t="shared" si="583"/>
        <v/>
      </c>
      <c r="DS178" s="110" t="str">
        <f t="shared" si="584"/>
        <v/>
      </c>
      <c r="DT178" s="110" t="str">
        <f t="shared" si="585"/>
        <v/>
      </c>
      <c r="DU178" s="110" t="str">
        <f t="shared" si="586"/>
        <v/>
      </c>
      <c r="DV178" s="110" t="str">
        <f t="shared" si="587"/>
        <v/>
      </c>
      <c r="DW178" s="110" t="str">
        <f t="shared" si="588"/>
        <v/>
      </c>
      <c r="DX178" s="110" t="str">
        <f t="shared" si="589"/>
        <v/>
      </c>
      <c r="DY178" s="110" t="str">
        <f t="shared" si="590"/>
        <v/>
      </c>
      <c r="DZ178" s="110" t="str">
        <f t="shared" si="591"/>
        <v/>
      </c>
      <c r="EA178" s="110" t="str">
        <f t="shared" si="592"/>
        <v/>
      </c>
      <c r="EB178" s="110" t="str">
        <f t="shared" si="593"/>
        <v/>
      </c>
      <c r="EC178" s="110" t="str">
        <f t="shared" si="594"/>
        <v/>
      </c>
      <c r="ED178" s="110" t="str">
        <f t="shared" si="595"/>
        <v/>
      </c>
      <c r="EE178" s="110" t="str">
        <f t="shared" si="596"/>
        <v/>
      </c>
      <c r="EF178" s="110" t="str">
        <f t="shared" si="597"/>
        <v/>
      </c>
      <c r="EG178" s="110" t="str">
        <f t="shared" si="598"/>
        <v/>
      </c>
      <c r="EH178" s="110" t="str">
        <f t="shared" si="599"/>
        <v/>
      </c>
      <c r="EI178" s="110" t="str">
        <f t="shared" si="600"/>
        <v/>
      </c>
      <c r="EJ178" s="110" t="str">
        <f t="shared" si="601"/>
        <v/>
      </c>
      <c r="EK178" s="110" t="str">
        <f t="shared" si="602"/>
        <v/>
      </c>
      <c r="EL178" s="110" t="str">
        <f t="shared" si="603"/>
        <v/>
      </c>
      <c r="EM178" s="110" t="str">
        <f t="shared" si="604"/>
        <v/>
      </c>
      <c r="EN178" s="110" t="str">
        <f t="shared" si="605"/>
        <v/>
      </c>
      <c r="EO178" s="110" t="str">
        <f t="shared" si="606"/>
        <v/>
      </c>
      <c r="EP178" s="110" t="str">
        <f t="shared" si="607"/>
        <v/>
      </c>
      <c r="EQ178" s="110" t="str">
        <f t="shared" si="608"/>
        <v/>
      </c>
      <c r="ER178" s="110" t="str">
        <f t="shared" si="609"/>
        <v/>
      </c>
      <c r="ES178" s="110" t="str">
        <f t="shared" si="610"/>
        <v/>
      </c>
      <c r="ET178" s="110" t="str">
        <f t="shared" si="611"/>
        <v/>
      </c>
      <c r="EU178" s="110" t="str">
        <f t="shared" si="612"/>
        <v/>
      </c>
      <c r="EV178" s="110" t="str">
        <f t="shared" si="613"/>
        <v/>
      </c>
      <c r="EW178" s="110" t="str">
        <f t="shared" si="614"/>
        <v/>
      </c>
      <c r="EX178" s="110" t="str">
        <f t="shared" si="615"/>
        <v/>
      </c>
      <c r="EY178" s="110" t="str">
        <f t="shared" si="616"/>
        <v/>
      </c>
      <c r="EZ178" s="110" t="str">
        <f t="shared" si="617"/>
        <v/>
      </c>
      <c r="FA178" s="110" t="str">
        <f t="shared" si="618"/>
        <v/>
      </c>
      <c r="FB178">
        <f>'06_Presupuesto'!J198-'02_Rendimientos'!$B$79+1</f>
        <v>50</v>
      </c>
      <c r="FC178">
        <f>'06_Presupuesto'!K198-'02_Rendimientos'!$B$79+1</f>
        <v>67</v>
      </c>
      <c r="FD178">
        <f t="shared" si="619"/>
        <v>18</v>
      </c>
    </row>
    <row r="179" spans="2:160">
      <c r="B179" t="str">
        <f>'06_Presupuesto'!K33</f>
        <v>B.1.4.4</v>
      </c>
      <c r="C179" t="str">
        <f>'06_Presupuesto'!L33</f>
        <v>Forro Interior Volcanita y Aleros Exteriores</v>
      </c>
      <c r="D179" t="str">
        <f>'06_Presupuesto'!M33</f>
        <v>M2</v>
      </c>
      <c r="E179" s="90">
        <f>'06_Presupuesto'!N33</f>
        <v>180</v>
      </c>
      <c r="F179" s="90">
        <f>'06_Presupuesto'!O33</f>
        <v>15999.999999999998</v>
      </c>
      <c r="G179" s="90">
        <f>'06_Presupuesto'!P33</f>
        <v>2879999.9999999995</v>
      </c>
      <c r="H179" s="90" t="str">
        <f t="shared" si="470"/>
        <v/>
      </c>
      <c r="I179" s="90" t="str">
        <f t="shared" si="320"/>
        <v/>
      </c>
      <c r="J179" s="90" t="str">
        <f t="shared" si="471"/>
        <v/>
      </c>
      <c r="K179" s="90" t="str">
        <f t="shared" si="472"/>
        <v/>
      </c>
      <c r="L179" s="90" t="str">
        <f t="shared" si="473"/>
        <v/>
      </c>
      <c r="M179" s="90" t="str">
        <f t="shared" si="474"/>
        <v/>
      </c>
      <c r="N179" s="90" t="str">
        <f t="shared" si="475"/>
        <v/>
      </c>
      <c r="O179" s="90" t="str">
        <f t="shared" si="476"/>
        <v/>
      </c>
      <c r="P179" s="90" t="str">
        <f t="shared" si="477"/>
        <v/>
      </c>
      <c r="Q179" s="90" t="str">
        <f t="shared" si="478"/>
        <v/>
      </c>
      <c r="R179" s="90" t="str">
        <f t="shared" si="479"/>
        <v/>
      </c>
      <c r="S179" s="90" t="str">
        <f t="shared" si="480"/>
        <v/>
      </c>
      <c r="T179" s="90" t="str">
        <f t="shared" si="481"/>
        <v/>
      </c>
      <c r="U179" s="90" t="str">
        <f t="shared" si="482"/>
        <v/>
      </c>
      <c r="V179" s="90" t="str">
        <f t="shared" si="483"/>
        <v/>
      </c>
      <c r="W179" s="90" t="str">
        <f t="shared" si="484"/>
        <v/>
      </c>
      <c r="X179" s="90" t="str">
        <f t="shared" si="485"/>
        <v/>
      </c>
      <c r="Y179" s="90" t="str">
        <f t="shared" si="486"/>
        <v/>
      </c>
      <c r="Z179" s="90" t="str">
        <f t="shared" si="487"/>
        <v/>
      </c>
      <c r="AA179" s="90" t="str">
        <f t="shared" si="488"/>
        <v/>
      </c>
      <c r="AB179" s="90" t="str">
        <f t="shared" si="489"/>
        <v/>
      </c>
      <c r="AC179" s="90" t="str">
        <f t="shared" si="490"/>
        <v/>
      </c>
      <c r="AD179" s="90" t="str">
        <f t="shared" si="491"/>
        <v/>
      </c>
      <c r="AE179" s="90" t="str">
        <f t="shared" si="492"/>
        <v/>
      </c>
      <c r="AF179" s="90" t="str">
        <f t="shared" si="493"/>
        <v/>
      </c>
      <c r="AG179" s="90" t="str">
        <f t="shared" si="494"/>
        <v/>
      </c>
      <c r="AH179" s="90" t="str">
        <f t="shared" si="495"/>
        <v/>
      </c>
      <c r="AI179" s="90" t="str">
        <f t="shared" si="496"/>
        <v/>
      </c>
      <c r="AJ179" s="90" t="str">
        <f t="shared" si="497"/>
        <v/>
      </c>
      <c r="AK179" s="90" t="str">
        <f t="shared" si="498"/>
        <v/>
      </c>
      <c r="AL179" s="90" t="str">
        <f t="shared" si="499"/>
        <v/>
      </c>
      <c r="AM179" s="90" t="str">
        <f t="shared" si="500"/>
        <v/>
      </c>
      <c r="AN179" s="90" t="str">
        <f t="shared" si="501"/>
        <v/>
      </c>
      <c r="AO179" s="90" t="str">
        <f t="shared" si="502"/>
        <v/>
      </c>
      <c r="AP179" s="90" t="str">
        <f t="shared" si="503"/>
        <v/>
      </c>
      <c r="AQ179" s="90" t="str">
        <f t="shared" si="504"/>
        <v/>
      </c>
      <c r="AR179" s="90" t="str">
        <f t="shared" si="505"/>
        <v/>
      </c>
      <c r="AS179" s="90" t="str">
        <f t="shared" si="506"/>
        <v/>
      </c>
      <c r="AT179" s="90" t="str">
        <f t="shared" si="507"/>
        <v/>
      </c>
      <c r="AU179" s="90" t="str">
        <f t="shared" si="508"/>
        <v/>
      </c>
      <c r="AV179" s="90" t="str">
        <f t="shared" si="509"/>
        <v/>
      </c>
      <c r="AW179" s="90" t="str">
        <f t="shared" si="510"/>
        <v/>
      </c>
      <c r="AX179" s="90" t="str">
        <f t="shared" si="511"/>
        <v/>
      </c>
      <c r="AY179" s="90" t="str">
        <f t="shared" si="512"/>
        <v/>
      </c>
      <c r="AZ179" s="90" t="str">
        <f t="shared" si="513"/>
        <v/>
      </c>
      <c r="BA179" s="90" t="str">
        <f t="shared" si="514"/>
        <v/>
      </c>
      <c r="BB179" s="90" t="str">
        <f t="shared" si="515"/>
        <v/>
      </c>
      <c r="BC179" s="90" t="str">
        <f t="shared" si="516"/>
        <v/>
      </c>
      <c r="BD179" s="90" t="str">
        <f t="shared" si="517"/>
        <v/>
      </c>
      <c r="BE179" s="90">
        <f t="shared" si="518"/>
        <v>159999.99999999997</v>
      </c>
      <c r="BF179" s="90">
        <f t="shared" si="519"/>
        <v>159999.99999999997</v>
      </c>
      <c r="BG179" s="90">
        <f t="shared" si="520"/>
        <v>159999.99999999997</v>
      </c>
      <c r="BH179" s="90">
        <f t="shared" si="521"/>
        <v>159999.99999999997</v>
      </c>
      <c r="BI179" s="90">
        <f t="shared" si="522"/>
        <v>159999.99999999997</v>
      </c>
      <c r="BJ179" s="90">
        <f t="shared" si="523"/>
        <v>159999.99999999997</v>
      </c>
      <c r="BK179" s="90">
        <f t="shared" si="524"/>
        <v>159999.99999999997</v>
      </c>
      <c r="BL179" s="90">
        <f t="shared" si="525"/>
        <v>159999.99999999997</v>
      </c>
      <c r="BM179" s="90">
        <f t="shared" si="526"/>
        <v>159999.99999999997</v>
      </c>
      <c r="BN179" s="90">
        <f t="shared" si="527"/>
        <v>159999.99999999997</v>
      </c>
      <c r="BO179" s="90">
        <f t="shared" si="528"/>
        <v>159999.99999999997</v>
      </c>
      <c r="BP179" s="90">
        <f t="shared" si="529"/>
        <v>159999.99999999997</v>
      </c>
      <c r="BQ179" s="90">
        <f t="shared" si="530"/>
        <v>159999.99999999997</v>
      </c>
      <c r="BR179" s="90">
        <f t="shared" si="531"/>
        <v>159999.99999999997</v>
      </c>
      <c r="BS179" s="90">
        <f t="shared" si="532"/>
        <v>159999.99999999997</v>
      </c>
      <c r="BT179" s="90">
        <f t="shared" si="533"/>
        <v>159999.99999999997</v>
      </c>
      <c r="BU179" s="90">
        <f t="shared" si="534"/>
        <v>159999.99999999997</v>
      </c>
      <c r="BV179" s="90">
        <f t="shared" si="535"/>
        <v>159999.99999999997</v>
      </c>
      <c r="BW179" s="90" t="str">
        <f t="shared" si="536"/>
        <v/>
      </c>
      <c r="BX179" s="90" t="str">
        <f t="shared" si="537"/>
        <v/>
      </c>
      <c r="BY179" s="90" t="str">
        <f t="shared" si="538"/>
        <v/>
      </c>
      <c r="BZ179" s="90" t="str">
        <f t="shared" si="539"/>
        <v/>
      </c>
      <c r="CA179" s="90" t="str">
        <f t="shared" si="540"/>
        <v/>
      </c>
      <c r="CB179" s="90" t="str">
        <f t="shared" si="541"/>
        <v/>
      </c>
      <c r="CC179" s="90" t="str">
        <f t="shared" si="542"/>
        <v/>
      </c>
      <c r="CD179" s="90" t="str">
        <f t="shared" si="543"/>
        <v/>
      </c>
      <c r="CE179" s="90" t="str">
        <f t="shared" si="544"/>
        <v/>
      </c>
      <c r="CF179" s="90" t="str">
        <f t="shared" si="545"/>
        <v/>
      </c>
      <c r="CG179" s="90" t="str">
        <f t="shared" si="546"/>
        <v/>
      </c>
      <c r="CH179" s="90" t="str">
        <f t="shared" si="547"/>
        <v/>
      </c>
      <c r="CI179" s="90" t="str">
        <f t="shared" si="548"/>
        <v/>
      </c>
      <c r="CJ179" s="90" t="str">
        <f t="shared" si="549"/>
        <v/>
      </c>
      <c r="CK179" s="90" t="str">
        <f t="shared" si="550"/>
        <v/>
      </c>
      <c r="CL179" s="90" t="str">
        <f t="shared" si="551"/>
        <v/>
      </c>
      <c r="CM179" s="90" t="str">
        <f t="shared" si="552"/>
        <v/>
      </c>
      <c r="CN179" s="90" t="str">
        <f t="shared" si="553"/>
        <v/>
      </c>
      <c r="CO179" s="90" t="str">
        <f t="shared" si="554"/>
        <v/>
      </c>
      <c r="CP179" s="90" t="str">
        <f t="shared" si="555"/>
        <v/>
      </c>
      <c r="CQ179" s="90" t="str">
        <f t="shared" si="556"/>
        <v/>
      </c>
      <c r="CR179" s="90" t="str">
        <f t="shared" si="557"/>
        <v/>
      </c>
      <c r="CS179" s="90" t="str">
        <f t="shared" si="558"/>
        <v/>
      </c>
      <c r="CT179" s="90" t="str">
        <f t="shared" si="559"/>
        <v/>
      </c>
      <c r="CU179" s="90" t="str">
        <f t="shared" si="560"/>
        <v/>
      </c>
      <c r="CV179" s="90" t="str">
        <f t="shared" si="561"/>
        <v/>
      </c>
      <c r="CW179" s="90" t="str">
        <f t="shared" si="562"/>
        <v/>
      </c>
      <c r="CX179" s="90" t="str">
        <f t="shared" si="563"/>
        <v/>
      </c>
      <c r="CY179" s="90" t="str">
        <f t="shared" si="564"/>
        <v/>
      </c>
      <c r="CZ179" s="90" t="str">
        <f t="shared" si="565"/>
        <v/>
      </c>
      <c r="DA179" s="90" t="str">
        <f t="shared" si="566"/>
        <v/>
      </c>
      <c r="DB179" s="90" t="str">
        <f t="shared" si="567"/>
        <v/>
      </c>
      <c r="DC179" s="90" t="str">
        <f t="shared" si="568"/>
        <v/>
      </c>
      <c r="DD179" s="90" t="str">
        <f t="shared" si="569"/>
        <v/>
      </c>
      <c r="DE179" s="90" t="str">
        <f t="shared" si="570"/>
        <v/>
      </c>
      <c r="DF179" s="90" t="str">
        <f t="shared" si="571"/>
        <v/>
      </c>
      <c r="DG179" s="90" t="str">
        <f t="shared" si="572"/>
        <v/>
      </c>
      <c r="DH179" s="90" t="str">
        <f t="shared" si="573"/>
        <v/>
      </c>
      <c r="DI179" s="90" t="str">
        <f t="shared" si="574"/>
        <v/>
      </c>
      <c r="DJ179" s="90" t="str">
        <f t="shared" si="575"/>
        <v/>
      </c>
      <c r="DK179" s="90" t="str">
        <f t="shared" si="576"/>
        <v/>
      </c>
      <c r="DL179" s="90" t="str">
        <f t="shared" si="577"/>
        <v/>
      </c>
      <c r="DM179" s="90" t="str">
        <f t="shared" si="578"/>
        <v/>
      </c>
      <c r="DN179" s="90" t="str">
        <f t="shared" si="579"/>
        <v/>
      </c>
      <c r="DO179" s="90" t="str">
        <f t="shared" si="580"/>
        <v/>
      </c>
      <c r="DP179" s="90" t="str">
        <f t="shared" si="581"/>
        <v/>
      </c>
      <c r="DQ179" s="90" t="str">
        <f t="shared" si="582"/>
        <v/>
      </c>
      <c r="DR179" s="90" t="str">
        <f t="shared" si="583"/>
        <v/>
      </c>
      <c r="DS179" s="90" t="str">
        <f t="shared" si="584"/>
        <v/>
      </c>
      <c r="DT179" s="90" t="str">
        <f t="shared" si="585"/>
        <v/>
      </c>
      <c r="DU179" s="90" t="str">
        <f t="shared" si="586"/>
        <v/>
      </c>
      <c r="DV179" s="90" t="str">
        <f t="shared" si="587"/>
        <v/>
      </c>
      <c r="DW179" s="90" t="str">
        <f t="shared" si="588"/>
        <v/>
      </c>
      <c r="DX179" s="90" t="str">
        <f t="shared" si="589"/>
        <v/>
      </c>
      <c r="DY179" s="90" t="str">
        <f t="shared" si="590"/>
        <v/>
      </c>
      <c r="DZ179" s="90" t="str">
        <f t="shared" si="591"/>
        <v/>
      </c>
      <c r="EA179" s="90" t="str">
        <f t="shared" si="592"/>
        <v/>
      </c>
      <c r="EB179" s="90" t="str">
        <f t="shared" si="593"/>
        <v/>
      </c>
      <c r="EC179" s="90" t="str">
        <f t="shared" si="594"/>
        <v/>
      </c>
      <c r="ED179" s="90" t="str">
        <f t="shared" si="595"/>
        <v/>
      </c>
      <c r="EE179" s="90" t="str">
        <f t="shared" si="596"/>
        <v/>
      </c>
      <c r="EF179" s="90" t="str">
        <f t="shared" si="597"/>
        <v/>
      </c>
      <c r="EG179" s="90" t="str">
        <f t="shared" si="598"/>
        <v/>
      </c>
      <c r="EH179" s="90" t="str">
        <f t="shared" si="599"/>
        <v/>
      </c>
      <c r="EI179" s="90" t="str">
        <f t="shared" si="600"/>
        <v/>
      </c>
      <c r="EJ179" s="90" t="str">
        <f t="shared" si="601"/>
        <v/>
      </c>
      <c r="EK179" s="90" t="str">
        <f t="shared" si="602"/>
        <v/>
      </c>
      <c r="EL179" s="90" t="str">
        <f t="shared" si="603"/>
        <v/>
      </c>
      <c r="EM179" s="90" t="str">
        <f t="shared" si="604"/>
        <v/>
      </c>
      <c r="EN179" s="90" t="str">
        <f t="shared" si="605"/>
        <v/>
      </c>
      <c r="EO179" s="90" t="str">
        <f t="shared" si="606"/>
        <v/>
      </c>
      <c r="EP179" s="90" t="str">
        <f t="shared" si="607"/>
        <v/>
      </c>
      <c r="EQ179" s="90" t="str">
        <f t="shared" si="608"/>
        <v/>
      </c>
      <c r="ER179" s="90" t="str">
        <f t="shared" si="609"/>
        <v/>
      </c>
      <c r="ES179" s="90" t="str">
        <f t="shared" si="610"/>
        <v/>
      </c>
      <c r="ET179" s="90" t="str">
        <f t="shared" si="611"/>
        <v/>
      </c>
      <c r="EU179" s="90" t="str">
        <f t="shared" si="612"/>
        <v/>
      </c>
      <c r="EV179" s="90" t="str">
        <f t="shared" si="613"/>
        <v/>
      </c>
      <c r="EW179" s="90" t="str">
        <f t="shared" si="614"/>
        <v/>
      </c>
      <c r="EX179" s="90" t="str">
        <f t="shared" si="615"/>
        <v/>
      </c>
      <c r="EY179" s="90" t="str">
        <f t="shared" si="616"/>
        <v/>
      </c>
      <c r="EZ179" s="90" t="str">
        <f t="shared" si="617"/>
        <v/>
      </c>
      <c r="FA179" s="90" t="str">
        <f t="shared" si="618"/>
        <v/>
      </c>
      <c r="FB179">
        <f>'06_Presupuesto'!J199-'02_Rendimientos'!$B$79+1</f>
        <v>50</v>
      </c>
      <c r="FC179">
        <f>'06_Presupuesto'!K199-'02_Rendimientos'!$B$79+1</f>
        <v>67</v>
      </c>
      <c r="FD179">
        <f t="shared" si="619"/>
        <v>18</v>
      </c>
    </row>
    <row r="180" spans="2:160">
      <c r="B180" s="109" t="str">
        <f>'06_Presupuesto'!K34</f>
        <v>B.1.4.5</v>
      </c>
      <c r="C180" s="109" t="str">
        <f>'06_Presupuesto'!L34</f>
        <v>Forro Interior Fibrocemento</v>
      </c>
      <c r="D180" s="109" t="str">
        <f>'06_Presupuesto'!M34</f>
        <v>M2</v>
      </c>
      <c r="E180" s="110">
        <f>'06_Presupuesto'!N34</f>
        <v>65</v>
      </c>
      <c r="F180" s="110">
        <f>'06_Presupuesto'!O34</f>
        <v>22250</v>
      </c>
      <c r="G180" s="110">
        <f>'06_Presupuesto'!P34</f>
        <v>1446250</v>
      </c>
      <c r="H180" s="110" t="str">
        <f t="shared" si="470"/>
        <v/>
      </c>
      <c r="I180" s="110" t="str">
        <f t="shared" si="320"/>
        <v/>
      </c>
      <c r="J180" s="110" t="str">
        <f t="shared" si="471"/>
        <v/>
      </c>
      <c r="K180" s="110" t="str">
        <f t="shared" si="472"/>
        <v/>
      </c>
      <c r="L180" s="110" t="str">
        <f t="shared" si="473"/>
        <v/>
      </c>
      <c r="M180" s="110" t="str">
        <f t="shared" si="474"/>
        <v/>
      </c>
      <c r="N180" s="110" t="str">
        <f t="shared" si="475"/>
        <v/>
      </c>
      <c r="O180" s="110" t="str">
        <f t="shared" si="476"/>
        <v/>
      </c>
      <c r="P180" s="110" t="str">
        <f t="shared" si="477"/>
        <v/>
      </c>
      <c r="Q180" s="110" t="str">
        <f t="shared" si="478"/>
        <v/>
      </c>
      <c r="R180" s="110" t="str">
        <f t="shared" si="479"/>
        <v/>
      </c>
      <c r="S180" s="110" t="str">
        <f t="shared" si="480"/>
        <v/>
      </c>
      <c r="T180" s="110" t="str">
        <f t="shared" si="481"/>
        <v/>
      </c>
      <c r="U180" s="110" t="str">
        <f t="shared" si="482"/>
        <v/>
      </c>
      <c r="V180" s="110" t="str">
        <f t="shared" si="483"/>
        <v/>
      </c>
      <c r="W180" s="110" t="str">
        <f t="shared" si="484"/>
        <v/>
      </c>
      <c r="X180" s="110" t="str">
        <f t="shared" si="485"/>
        <v/>
      </c>
      <c r="Y180" s="110" t="str">
        <f t="shared" si="486"/>
        <v/>
      </c>
      <c r="Z180" s="110" t="str">
        <f t="shared" si="487"/>
        <v/>
      </c>
      <c r="AA180" s="110" t="str">
        <f t="shared" si="488"/>
        <v/>
      </c>
      <c r="AB180" s="110" t="str">
        <f t="shared" si="489"/>
        <v/>
      </c>
      <c r="AC180" s="110" t="str">
        <f t="shared" si="490"/>
        <v/>
      </c>
      <c r="AD180" s="110" t="str">
        <f t="shared" si="491"/>
        <v/>
      </c>
      <c r="AE180" s="110" t="str">
        <f t="shared" si="492"/>
        <v/>
      </c>
      <c r="AF180" s="110" t="str">
        <f t="shared" si="493"/>
        <v/>
      </c>
      <c r="AG180" s="110" t="str">
        <f t="shared" si="494"/>
        <v/>
      </c>
      <c r="AH180" s="110" t="str">
        <f t="shared" si="495"/>
        <v/>
      </c>
      <c r="AI180" s="110" t="str">
        <f t="shared" si="496"/>
        <v/>
      </c>
      <c r="AJ180" s="110" t="str">
        <f t="shared" si="497"/>
        <v/>
      </c>
      <c r="AK180" s="110" t="str">
        <f t="shared" si="498"/>
        <v/>
      </c>
      <c r="AL180" s="110" t="str">
        <f t="shared" si="499"/>
        <v/>
      </c>
      <c r="AM180" s="110" t="str">
        <f t="shared" si="500"/>
        <v/>
      </c>
      <c r="AN180" s="110" t="str">
        <f t="shared" si="501"/>
        <v/>
      </c>
      <c r="AO180" s="110" t="str">
        <f t="shared" si="502"/>
        <v/>
      </c>
      <c r="AP180" s="110" t="str">
        <f t="shared" si="503"/>
        <v/>
      </c>
      <c r="AQ180" s="110" t="str">
        <f t="shared" si="504"/>
        <v/>
      </c>
      <c r="AR180" s="110" t="str">
        <f t="shared" si="505"/>
        <v/>
      </c>
      <c r="AS180" s="110" t="str">
        <f t="shared" si="506"/>
        <v/>
      </c>
      <c r="AT180" s="110" t="str">
        <f t="shared" si="507"/>
        <v/>
      </c>
      <c r="AU180" s="110" t="str">
        <f t="shared" si="508"/>
        <v/>
      </c>
      <c r="AV180" s="110" t="str">
        <f t="shared" si="509"/>
        <v/>
      </c>
      <c r="AW180" s="110" t="str">
        <f t="shared" si="510"/>
        <v/>
      </c>
      <c r="AX180" s="110" t="str">
        <f t="shared" si="511"/>
        <v/>
      </c>
      <c r="AY180" s="110" t="str">
        <f t="shared" si="512"/>
        <v/>
      </c>
      <c r="AZ180" s="110" t="str">
        <f t="shared" si="513"/>
        <v/>
      </c>
      <c r="BA180" s="110" t="str">
        <f t="shared" si="514"/>
        <v/>
      </c>
      <c r="BB180" s="110" t="str">
        <f t="shared" si="515"/>
        <v/>
      </c>
      <c r="BC180" s="110" t="str">
        <f t="shared" si="516"/>
        <v/>
      </c>
      <c r="BD180" s="110" t="str">
        <f t="shared" si="517"/>
        <v/>
      </c>
      <c r="BE180" s="110">
        <f t="shared" si="518"/>
        <v>80347.222222222219</v>
      </c>
      <c r="BF180" s="110">
        <f t="shared" si="519"/>
        <v>80347.222222222219</v>
      </c>
      <c r="BG180" s="110">
        <f t="shared" si="520"/>
        <v>80347.222222222219</v>
      </c>
      <c r="BH180" s="110">
        <f t="shared" si="521"/>
        <v>80347.222222222219</v>
      </c>
      <c r="BI180" s="110">
        <f t="shared" si="522"/>
        <v>80347.222222222219</v>
      </c>
      <c r="BJ180" s="110">
        <f t="shared" si="523"/>
        <v>80347.222222222219</v>
      </c>
      <c r="BK180" s="110">
        <f t="shared" si="524"/>
        <v>80347.222222222219</v>
      </c>
      <c r="BL180" s="110">
        <f t="shared" si="525"/>
        <v>80347.222222222219</v>
      </c>
      <c r="BM180" s="110">
        <f t="shared" si="526"/>
        <v>80347.222222222219</v>
      </c>
      <c r="BN180" s="110">
        <f t="shared" si="527"/>
        <v>80347.222222222219</v>
      </c>
      <c r="BO180" s="110">
        <f t="shared" si="528"/>
        <v>80347.222222222219</v>
      </c>
      <c r="BP180" s="110">
        <f t="shared" si="529"/>
        <v>80347.222222222219</v>
      </c>
      <c r="BQ180" s="110">
        <f t="shared" si="530"/>
        <v>80347.222222222219</v>
      </c>
      <c r="BR180" s="110">
        <f t="shared" si="531"/>
        <v>80347.222222222219</v>
      </c>
      <c r="BS180" s="110">
        <f t="shared" si="532"/>
        <v>80347.222222222219</v>
      </c>
      <c r="BT180" s="110">
        <f t="shared" si="533"/>
        <v>80347.222222222219</v>
      </c>
      <c r="BU180" s="110">
        <f t="shared" si="534"/>
        <v>80347.222222222219</v>
      </c>
      <c r="BV180" s="110">
        <f t="shared" si="535"/>
        <v>80347.222222222219</v>
      </c>
      <c r="BW180" s="110" t="str">
        <f t="shared" si="536"/>
        <v/>
      </c>
      <c r="BX180" s="110" t="str">
        <f t="shared" si="537"/>
        <v/>
      </c>
      <c r="BY180" s="110" t="str">
        <f t="shared" si="538"/>
        <v/>
      </c>
      <c r="BZ180" s="110" t="str">
        <f t="shared" si="539"/>
        <v/>
      </c>
      <c r="CA180" s="110" t="str">
        <f t="shared" si="540"/>
        <v/>
      </c>
      <c r="CB180" s="110" t="str">
        <f t="shared" si="541"/>
        <v/>
      </c>
      <c r="CC180" s="110" t="str">
        <f t="shared" si="542"/>
        <v/>
      </c>
      <c r="CD180" s="110" t="str">
        <f t="shared" si="543"/>
        <v/>
      </c>
      <c r="CE180" s="110" t="str">
        <f t="shared" si="544"/>
        <v/>
      </c>
      <c r="CF180" s="110" t="str">
        <f t="shared" si="545"/>
        <v/>
      </c>
      <c r="CG180" s="110" t="str">
        <f t="shared" si="546"/>
        <v/>
      </c>
      <c r="CH180" s="110" t="str">
        <f t="shared" si="547"/>
        <v/>
      </c>
      <c r="CI180" s="110" t="str">
        <f t="shared" si="548"/>
        <v/>
      </c>
      <c r="CJ180" s="110" t="str">
        <f t="shared" si="549"/>
        <v/>
      </c>
      <c r="CK180" s="110" t="str">
        <f t="shared" si="550"/>
        <v/>
      </c>
      <c r="CL180" s="110" t="str">
        <f t="shared" si="551"/>
        <v/>
      </c>
      <c r="CM180" s="110" t="str">
        <f t="shared" si="552"/>
        <v/>
      </c>
      <c r="CN180" s="110" t="str">
        <f t="shared" si="553"/>
        <v/>
      </c>
      <c r="CO180" s="110" t="str">
        <f t="shared" si="554"/>
        <v/>
      </c>
      <c r="CP180" s="110" t="str">
        <f t="shared" si="555"/>
        <v/>
      </c>
      <c r="CQ180" s="110" t="str">
        <f t="shared" si="556"/>
        <v/>
      </c>
      <c r="CR180" s="110" t="str">
        <f t="shared" si="557"/>
        <v/>
      </c>
      <c r="CS180" s="110" t="str">
        <f t="shared" si="558"/>
        <v/>
      </c>
      <c r="CT180" s="110" t="str">
        <f t="shared" si="559"/>
        <v/>
      </c>
      <c r="CU180" s="110" t="str">
        <f t="shared" si="560"/>
        <v/>
      </c>
      <c r="CV180" s="110" t="str">
        <f t="shared" si="561"/>
        <v/>
      </c>
      <c r="CW180" s="110" t="str">
        <f t="shared" si="562"/>
        <v/>
      </c>
      <c r="CX180" s="110" t="str">
        <f t="shared" si="563"/>
        <v/>
      </c>
      <c r="CY180" s="110" t="str">
        <f t="shared" si="564"/>
        <v/>
      </c>
      <c r="CZ180" s="110" t="str">
        <f t="shared" si="565"/>
        <v/>
      </c>
      <c r="DA180" s="110" t="str">
        <f t="shared" si="566"/>
        <v/>
      </c>
      <c r="DB180" s="110" t="str">
        <f t="shared" si="567"/>
        <v/>
      </c>
      <c r="DC180" s="110" t="str">
        <f t="shared" si="568"/>
        <v/>
      </c>
      <c r="DD180" s="110" t="str">
        <f t="shared" si="569"/>
        <v/>
      </c>
      <c r="DE180" s="110" t="str">
        <f t="shared" si="570"/>
        <v/>
      </c>
      <c r="DF180" s="110" t="str">
        <f t="shared" si="571"/>
        <v/>
      </c>
      <c r="DG180" s="110" t="str">
        <f t="shared" si="572"/>
        <v/>
      </c>
      <c r="DH180" s="110" t="str">
        <f t="shared" si="573"/>
        <v/>
      </c>
      <c r="DI180" s="110" t="str">
        <f t="shared" si="574"/>
        <v/>
      </c>
      <c r="DJ180" s="110" t="str">
        <f t="shared" si="575"/>
        <v/>
      </c>
      <c r="DK180" s="110" t="str">
        <f t="shared" si="576"/>
        <v/>
      </c>
      <c r="DL180" s="110" t="str">
        <f t="shared" si="577"/>
        <v/>
      </c>
      <c r="DM180" s="110" t="str">
        <f t="shared" si="578"/>
        <v/>
      </c>
      <c r="DN180" s="110" t="str">
        <f t="shared" si="579"/>
        <v/>
      </c>
      <c r="DO180" s="110" t="str">
        <f t="shared" si="580"/>
        <v/>
      </c>
      <c r="DP180" s="110" t="str">
        <f t="shared" si="581"/>
        <v/>
      </c>
      <c r="DQ180" s="110" t="str">
        <f t="shared" si="582"/>
        <v/>
      </c>
      <c r="DR180" s="110" t="str">
        <f t="shared" si="583"/>
        <v/>
      </c>
      <c r="DS180" s="110" t="str">
        <f t="shared" si="584"/>
        <v/>
      </c>
      <c r="DT180" s="110" t="str">
        <f t="shared" si="585"/>
        <v/>
      </c>
      <c r="DU180" s="110" t="str">
        <f t="shared" si="586"/>
        <v/>
      </c>
      <c r="DV180" s="110" t="str">
        <f t="shared" si="587"/>
        <v/>
      </c>
      <c r="DW180" s="110" t="str">
        <f t="shared" si="588"/>
        <v/>
      </c>
      <c r="DX180" s="110" t="str">
        <f t="shared" si="589"/>
        <v/>
      </c>
      <c r="DY180" s="110" t="str">
        <f t="shared" si="590"/>
        <v/>
      </c>
      <c r="DZ180" s="110" t="str">
        <f t="shared" si="591"/>
        <v/>
      </c>
      <c r="EA180" s="110" t="str">
        <f t="shared" si="592"/>
        <v/>
      </c>
      <c r="EB180" s="110" t="str">
        <f t="shared" si="593"/>
        <v/>
      </c>
      <c r="EC180" s="110" t="str">
        <f t="shared" si="594"/>
        <v/>
      </c>
      <c r="ED180" s="110" t="str">
        <f t="shared" si="595"/>
        <v/>
      </c>
      <c r="EE180" s="110" t="str">
        <f t="shared" si="596"/>
        <v/>
      </c>
      <c r="EF180" s="110" t="str">
        <f t="shared" si="597"/>
        <v/>
      </c>
      <c r="EG180" s="110" t="str">
        <f t="shared" si="598"/>
        <v/>
      </c>
      <c r="EH180" s="110" t="str">
        <f t="shared" si="599"/>
        <v/>
      </c>
      <c r="EI180" s="110" t="str">
        <f t="shared" si="600"/>
        <v/>
      </c>
      <c r="EJ180" s="110" t="str">
        <f t="shared" si="601"/>
        <v/>
      </c>
      <c r="EK180" s="110" t="str">
        <f t="shared" si="602"/>
        <v/>
      </c>
      <c r="EL180" s="110" t="str">
        <f t="shared" si="603"/>
        <v/>
      </c>
      <c r="EM180" s="110" t="str">
        <f t="shared" si="604"/>
        <v/>
      </c>
      <c r="EN180" s="110" t="str">
        <f t="shared" si="605"/>
        <v/>
      </c>
      <c r="EO180" s="110" t="str">
        <f t="shared" si="606"/>
        <v/>
      </c>
      <c r="EP180" s="110" t="str">
        <f t="shared" si="607"/>
        <v/>
      </c>
      <c r="EQ180" s="110" t="str">
        <f t="shared" si="608"/>
        <v/>
      </c>
      <c r="ER180" s="110" t="str">
        <f t="shared" si="609"/>
        <v/>
      </c>
      <c r="ES180" s="110" t="str">
        <f t="shared" si="610"/>
        <v/>
      </c>
      <c r="ET180" s="110" t="str">
        <f t="shared" si="611"/>
        <v/>
      </c>
      <c r="EU180" s="110" t="str">
        <f t="shared" si="612"/>
        <v/>
      </c>
      <c r="EV180" s="110" t="str">
        <f t="shared" si="613"/>
        <v/>
      </c>
      <c r="EW180" s="110" t="str">
        <f t="shared" si="614"/>
        <v/>
      </c>
      <c r="EX180" s="110" t="str">
        <f t="shared" si="615"/>
        <v/>
      </c>
      <c r="EY180" s="110" t="str">
        <f t="shared" si="616"/>
        <v/>
      </c>
      <c r="EZ180" s="110" t="str">
        <f t="shared" si="617"/>
        <v/>
      </c>
      <c r="FA180" s="110" t="str">
        <f t="shared" si="618"/>
        <v/>
      </c>
      <c r="FB180">
        <f>'06_Presupuesto'!J200-'02_Rendimientos'!$B$79+1</f>
        <v>50</v>
      </c>
      <c r="FC180">
        <f>'06_Presupuesto'!K200-'02_Rendimientos'!$B$79+1</f>
        <v>67</v>
      </c>
      <c r="FD180">
        <f t="shared" si="619"/>
        <v>18</v>
      </c>
    </row>
    <row r="181" spans="2:160">
      <c r="B181" t="str">
        <f>'06_Presupuesto'!K35</f>
        <v>B.1.5.1</v>
      </c>
      <c r="C181" t="str">
        <f>'06_Presupuesto'!L35</f>
        <v>Cerchas y Costaneras de Acero Galvanizado</v>
      </c>
      <c r="D181" t="str">
        <f>'06_Presupuesto'!M35</f>
        <v>M2</v>
      </c>
      <c r="E181" s="90">
        <f>'06_Presupuesto'!N35</f>
        <v>78.61</v>
      </c>
      <c r="F181" s="90">
        <f>'06_Presupuesto'!O35</f>
        <v>42500</v>
      </c>
      <c r="G181" s="90">
        <f>'06_Presupuesto'!P35</f>
        <v>3340925</v>
      </c>
      <c r="H181" s="90" t="str">
        <f t="shared" si="470"/>
        <v/>
      </c>
      <c r="I181" s="90" t="str">
        <f t="shared" si="320"/>
        <v/>
      </c>
      <c r="J181" s="90" t="str">
        <f t="shared" si="471"/>
        <v/>
      </c>
      <c r="K181" s="90" t="str">
        <f t="shared" si="472"/>
        <v/>
      </c>
      <c r="L181" s="90" t="str">
        <f t="shared" si="473"/>
        <v/>
      </c>
      <c r="M181" s="90" t="str">
        <f t="shared" si="474"/>
        <v/>
      </c>
      <c r="N181" s="90" t="str">
        <f t="shared" si="475"/>
        <v/>
      </c>
      <c r="O181" s="90" t="str">
        <f t="shared" si="476"/>
        <v/>
      </c>
      <c r="P181" s="90" t="str">
        <f t="shared" si="477"/>
        <v/>
      </c>
      <c r="Q181" s="90" t="str">
        <f t="shared" si="478"/>
        <v/>
      </c>
      <c r="R181" s="90" t="str">
        <f t="shared" si="479"/>
        <v/>
      </c>
      <c r="S181" s="90" t="str">
        <f t="shared" si="480"/>
        <v/>
      </c>
      <c r="T181" s="90" t="str">
        <f t="shared" si="481"/>
        <v/>
      </c>
      <c r="U181" s="90" t="str">
        <f t="shared" si="482"/>
        <v/>
      </c>
      <c r="V181" s="90" t="str">
        <f t="shared" si="483"/>
        <v/>
      </c>
      <c r="W181" s="90" t="str">
        <f t="shared" si="484"/>
        <v/>
      </c>
      <c r="X181" s="90" t="str">
        <f t="shared" si="485"/>
        <v/>
      </c>
      <c r="Y181" s="90" t="str">
        <f t="shared" si="486"/>
        <v/>
      </c>
      <c r="Z181" s="90" t="str">
        <f t="shared" si="487"/>
        <v/>
      </c>
      <c r="AA181" s="90" t="str">
        <f t="shared" si="488"/>
        <v/>
      </c>
      <c r="AB181" s="90" t="str">
        <f t="shared" si="489"/>
        <v/>
      </c>
      <c r="AC181" s="90" t="str">
        <f t="shared" si="490"/>
        <v/>
      </c>
      <c r="AD181" s="90" t="str">
        <f t="shared" si="491"/>
        <v/>
      </c>
      <c r="AE181" s="90" t="str">
        <f t="shared" si="492"/>
        <v/>
      </c>
      <c r="AF181" s="90" t="str">
        <f t="shared" si="493"/>
        <v/>
      </c>
      <c r="AG181" s="90" t="str">
        <f t="shared" si="494"/>
        <v/>
      </c>
      <c r="AH181" s="90" t="str">
        <f t="shared" si="495"/>
        <v/>
      </c>
      <c r="AI181" s="90" t="str">
        <f t="shared" si="496"/>
        <v/>
      </c>
      <c r="AJ181" s="90" t="str">
        <f t="shared" si="497"/>
        <v/>
      </c>
      <c r="AK181" s="90" t="str">
        <f t="shared" si="498"/>
        <v/>
      </c>
      <c r="AL181" s="90" t="str">
        <f t="shared" si="499"/>
        <v/>
      </c>
      <c r="AM181" s="90" t="str">
        <f t="shared" si="500"/>
        <v/>
      </c>
      <c r="AN181" s="90" t="str">
        <f t="shared" si="501"/>
        <v/>
      </c>
      <c r="AO181" s="90" t="str">
        <f t="shared" si="502"/>
        <v/>
      </c>
      <c r="AP181" s="90" t="str">
        <f t="shared" si="503"/>
        <v/>
      </c>
      <c r="AQ181" s="90" t="str">
        <f t="shared" si="504"/>
        <v/>
      </c>
      <c r="AR181" s="90" t="str">
        <f t="shared" si="505"/>
        <v/>
      </c>
      <c r="AS181" s="90" t="str">
        <f t="shared" si="506"/>
        <v/>
      </c>
      <c r="AT181" s="90" t="str">
        <f t="shared" si="507"/>
        <v/>
      </c>
      <c r="AU181" s="90" t="str">
        <f t="shared" si="508"/>
        <v/>
      </c>
      <c r="AV181" s="90" t="str">
        <f t="shared" si="509"/>
        <v/>
      </c>
      <c r="AW181" s="90" t="str">
        <f t="shared" si="510"/>
        <v/>
      </c>
      <c r="AX181" s="90" t="str">
        <f t="shared" si="511"/>
        <v/>
      </c>
      <c r="AY181" s="90" t="str">
        <f t="shared" si="512"/>
        <v/>
      </c>
      <c r="AZ181" s="90" t="str">
        <f t="shared" si="513"/>
        <v/>
      </c>
      <c r="BA181" s="90" t="str">
        <f t="shared" si="514"/>
        <v/>
      </c>
      <c r="BB181" s="90" t="str">
        <f t="shared" si="515"/>
        <v/>
      </c>
      <c r="BC181" s="90" t="str">
        <f t="shared" si="516"/>
        <v/>
      </c>
      <c r="BD181" s="90" t="str">
        <f t="shared" si="517"/>
        <v/>
      </c>
      <c r="BE181" s="90">
        <f t="shared" si="518"/>
        <v>167046.25</v>
      </c>
      <c r="BF181" s="90">
        <f t="shared" si="519"/>
        <v>167046.25</v>
      </c>
      <c r="BG181" s="90">
        <f t="shared" si="520"/>
        <v>167046.25</v>
      </c>
      <c r="BH181" s="90">
        <f t="shared" si="521"/>
        <v>167046.25</v>
      </c>
      <c r="BI181" s="90">
        <f t="shared" si="522"/>
        <v>167046.25</v>
      </c>
      <c r="BJ181" s="90">
        <f t="shared" si="523"/>
        <v>167046.25</v>
      </c>
      <c r="BK181" s="90">
        <f t="shared" si="524"/>
        <v>167046.25</v>
      </c>
      <c r="BL181" s="90">
        <f t="shared" si="525"/>
        <v>167046.25</v>
      </c>
      <c r="BM181" s="90">
        <f t="shared" si="526"/>
        <v>167046.25</v>
      </c>
      <c r="BN181" s="90">
        <f t="shared" si="527"/>
        <v>167046.25</v>
      </c>
      <c r="BO181" s="90">
        <f t="shared" si="528"/>
        <v>167046.25</v>
      </c>
      <c r="BP181" s="90">
        <f t="shared" si="529"/>
        <v>167046.25</v>
      </c>
      <c r="BQ181" s="90">
        <f t="shared" si="530"/>
        <v>167046.25</v>
      </c>
      <c r="BR181" s="90">
        <f t="shared" si="531"/>
        <v>167046.25</v>
      </c>
      <c r="BS181" s="90">
        <f t="shared" si="532"/>
        <v>167046.25</v>
      </c>
      <c r="BT181" s="90">
        <f t="shared" si="533"/>
        <v>167046.25</v>
      </c>
      <c r="BU181" s="90">
        <f t="shared" si="534"/>
        <v>167046.25</v>
      </c>
      <c r="BV181" s="90">
        <f t="shared" si="535"/>
        <v>167046.25</v>
      </c>
      <c r="BW181" s="90">
        <f t="shared" si="536"/>
        <v>167046.25</v>
      </c>
      <c r="BX181" s="90">
        <f t="shared" si="537"/>
        <v>167046.25</v>
      </c>
      <c r="BY181" s="90" t="str">
        <f t="shared" si="538"/>
        <v/>
      </c>
      <c r="BZ181" s="90" t="str">
        <f t="shared" si="539"/>
        <v/>
      </c>
      <c r="CA181" s="90" t="str">
        <f t="shared" si="540"/>
        <v/>
      </c>
      <c r="CB181" s="90" t="str">
        <f t="shared" si="541"/>
        <v/>
      </c>
      <c r="CC181" s="90" t="str">
        <f t="shared" si="542"/>
        <v/>
      </c>
      <c r="CD181" s="90" t="str">
        <f t="shared" si="543"/>
        <v/>
      </c>
      <c r="CE181" s="90" t="str">
        <f t="shared" si="544"/>
        <v/>
      </c>
      <c r="CF181" s="90" t="str">
        <f t="shared" si="545"/>
        <v/>
      </c>
      <c r="CG181" s="90" t="str">
        <f t="shared" si="546"/>
        <v/>
      </c>
      <c r="CH181" s="90" t="str">
        <f t="shared" si="547"/>
        <v/>
      </c>
      <c r="CI181" s="90" t="str">
        <f t="shared" si="548"/>
        <v/>
      </c>
      <c r="CJ181" s="90" t="str">
        <f t="shared" si="549"/>
        <v/>
      </c>
      <c r="CK181" s="90" t="str">
        <f t="shared" si="550"/>
        <v/>
      </c>
      <c r="CL181" s="90" t="str">
        <f t="shared" si="551"/>
        <v/>
      </c>
      <c r="CM181" s="90" t="str">
        <f t="shared" si="552"/>
        <v/>
      </c>
      <c r="CN181" s="90" t="str">
        <f t="shared" si="553"/>
        <v/>
      </c>
      <c r="CO181" s="90" t="str">
        <f t="shared" si="554"/>
        <v/>
      </c>
      <c r="CP181" s="90" t="str">
        <f t="shared" si="555"/>
        <v/>
      </c>
      <c r="CQ181" s="90" t="str">
        <f t="shared" si="556"/>
        <v/>
      </c>
      <c r="CR181" s="90" t="str">
        <f t="shared" si="557"/>
        <v/>
      </c>
      <c r="CS181" s="90" t="str">
        <f t="shared" si="558"/>
        <v/>
      </c>
      <c r="CT181" s="90" t="str">
        <f t="shared" si="559"/>
        <v/>
      </c>
      <c r="CU181" s="90" t="str">
        <f t="shared" si="560"/>
        <v/>
      </c>
      <c r="CV181" s="90" t="str">
        <f t="shared" si="561"/>
        <v/>
      </c>
      <c r="CW181" s="90" t="str">
        <f t="shared" si="562"/>
        <v/>
      </c>
      <c r="CX181" s="90" t="str">
        <f t="shared" si="563"/>
        <v/>
      </c>
      <c r="CY181" s="90" t="str">
        <f t="shared" si="564"/>
        <v/>
      </c>
      <c r="CZ181" s="90" t="str">
        <f t="shared" si="565"/>
        <v/>
      </c>
      <c r="DA181" s="90" t="str">
        <f t="shared" si="566"/>
        <v/>
      </c>
      <c r="DB181" s="90" t="str">
        <f t="shared" si="567"/>
        <v/>
      </c>
      <c r="DC181" s="90" t="str">
        <f t="shared" si="568"/>
        <v/>
      </c>
      <c r="DD181" s="90" t="str">
        <f t="shared" si="569"/>
        <v/>
      </c>
      <c r="DE181" s="90" t="str">
        <f t="shared" si="570"/>
        <v/>
      </c>
      <c r="DF181" s="90" t="str">
        <f t="shared" si="571"/>
        <v/>
      </c>
      <c r="DG181" s="90" t="str">
        <f t="shared" si="572"/>
        <v/>
      </c>
      <c r="DH181" s="90" t="str">
        <f t="shared" si="573"/>
        <v/>
      </c>
      <c r="DI181" s="90" t="str">
        <f t="shared" si="574"/>
        <v/>
      </c>
      <c r="DJ181" s="90" t="str">
        <f t="shared" si="575"/>
        <v/>
      </c>
      <c r="DK181" s="90" t="str">
        <f t="shared" si="576"/>
        <v/>
      </c>
      <c r="DL181" s="90" t="str">
        <f t="shared" si="577"/>
        <v/>
      </c>
      <c r="DM181" s="90" t="str">
        <f t="shared" si="578"/>
        <v/>
      </c>
      <c r="DN181" s="90" t="str">
        <f t="shared" si="579"/>
        <v/>
      </c>
      <c r="DO181" s="90" t="str">
        <f t="shared" si="580"/>
        <v/>
      </c>
      <c r="DP181" s="90" t="str">
        <f t="shared" si="581"/>
        <v/>
      </c>
      <c r="DQ181" s="90" t="str">
        <f t="shared" si="582"/>
        <v/>
      </c>
      <c r="DR181" s="90" t="str">
        <f t="shared" si="583"/>
        <v/>
      </c>
      <c r="DS181" s="90" t="str">
        <f t="shared" si="584"/>
        <v/>
      </c>
      <c r="DT181" s="90" t="str">
        <f t="shared" si="585"/>
        <v/>
      </c>
      <c r="DU181" s="90" t="str">
        <f t="shared" si="586"/>
        <v/>
      </c>
      <c r="DV181" s="90" t="str">
        <f t="shared" si="587"/>
        <v/>
      </c>
      <c r="DW181" s="90" t="str">
        <f t="shared" si="588"/>
        <v/>
      </c>
      <c r="DX181" s="90" t="str">
        <f t="shared" si="589"/>
        <v/>
      </c>
      <c r="DY181" s="90" t="str">
        <f t="shared" si="590"/>
        <v/>
      </c>
      <c r="DZ181" s="90" t="str">
        <f t="shared" si="591"/>
        <v/>
      </c>
      <c r="EA181" s="90" t="str">
        <f t="shared" si="592"/>
        <v/>
      </c>
      <c r="EB181" s="90" t="str">
        <f t="shared" si="593"/>
        <v/>
      </c>
      <c r="EC181" s="90" t="str">
        <f t="shared" si="594"/>
        <v/>
      </c>
      <c r="ED181" s="90" t="str">
        <f t="shared" si="595"/>
        <v/>
      </c>
      <c r="EE181" s="90" t="str">
        <f t="shared" si="596"/>
        <v/>
      </c>
      <c r="EF181" s="90" t="str">
        <f t="shared" si="597"/>
        <v/>
      </c>
      <c r="EG181" s="90" t="str">
        <f t="shared" si="598"/>
        <v/>
      </c>
      <c r="EH181" s="90" t="str">
        <f t="shared" si="599"/>
        <v/>
      </c>
      <c r="EI181" s="90" t="str">
        <f t="shared" si="600"/>
        <v/>
      </c>
      <c r="EJ181" s="90" t="str">
        <f t="shared" si="601"/>
        <v/>
      </c>
      <c r="EK181" s="90" t="str">
        <f t="shared" si="602"/>
        <v/>
      </c>
      <c r="EL181" s="90" t="str">
        <f t="shared" si="603"/>
        <v/>
      </c>
      <c r="EM181" s="90" t="str">
        <f t="shared" si="604"/>
        <v/>
      </c>
      <c r="EN181" s="90" t="str">
        <f t="shared" si="605"/>
        <v/>
      </c>
      <c r="EO181" s="90" t="str">
        <f t="shared" si="606"/>
        <v/>
      </c>
      <c r="EP181" s="90" t="str">
        <f t="shared" si="607"/>
        <v/>
      </c>
      <c r="EQ181" s="90" t="str">
        <f t="shared" si="608"/>
        <v/>
      </c>
      <c r="ER181" s="90" t="str">
        <f t="shared" si="609"/>
        <v/>
      </c>
      <c r="ES181" s="90" t="str">
        <f t="shared" si="610"/>
        <v/>
      </c>
      <c r="ET181" s="90" t="str">
        <f t="shared" si="611"/>
        <v/>
      </c>
      <c r="EU181" s="90" t="str">
        <f t="shared" si="612"/>
        <v/>
      </c>
      <c r="EV181" s="90" t="str">
        <f t="shared" si="613"/>
        <v/>
      </c>
      <c r="EW181" s="90" t="str">
        <f t="shared" si="614"/>
        <v/>
      </c>
      <c r="EX181" s="90" t="str">
        <f t="shared" si="615"/>
        <v/>
      </c>
      <c r="EY181" s="90" t="str">
        <f t="shared" si="616"/>
        <v/>
      </c>
      <c r="EZ181" s="90" t="str">
        <f t="shared" si="617"/>
        <v/>
      </c>
      <c r="FA181" s="90" t="str">
        <f t="shared" si="618"/>
        <v/>
      </c>
      <c r="FB181">
        <f>'06_Presupuesto'!J201-'02_Rendimientos'!$B$79+1</f>
        <v>50</v>
      </c>
      <c r="FC181">
        <f>'06_Presupuesto'!K201-'02_Rendimientos'!$B$79+1</f>
        <v>69</v>
      </c>
      <c r="FD181">
        <f t="shared" si="619"/>
        <v>20</v>
      </c>
    </row>
    <row r="182" spans="2:160">
      <c r="B182" s="109" t="str">
        <f>'06_Presupuesto'!K36</f>
        <v>B.1.6.1</v>
      </c>
      <c r="C182" s="109" t="str">
        <f>'06_Presupuesto'!L36</f>
        <v>Aislación Papel Impermeabilizante</v>
      </c>
      <c r="D182" s="109" t="str">
        <f>'06_Presupuesto'!M36</f>
        <v>M2</v>
      </c>
      <c r="E182" s="110">
        <f>'06_Presupuesto'!N36</f>
        <v>78.61</v>
      </c>
      <c r="F182" s="110">
        <f>'06_Presupuesto'!O36</f>
        <v>2874.9999999999995</v>
      </c>
      <c r="G182" s="110">
        <f>'06_Presupuesto'!P36</f>
        <v>226003.74999999997</v>
      </c>
      <c r="H182" s="110" t="str">
        <f t="shared" si="470"/>
        <v/>
      </c>
      <c r="I182" s="110" t="str">
        <f t="shared" si="320"/>
        <v/>
      </c>
      <c r="J182" s="110" t="str">
        <f t="shared" si="471"/>
        <v/>
      </c>
      <c r="K182" s="110" t="str">
        <f t="shared" si="472"/>
        <v/>
      </c>
      <c r="L182" s="110" t="str">
        <f t="shared" si="473"/>
        <v/>
      </c>
      <c r="M182" s="110" t="str">
        <f t="shared" si="474"/>
        <v/>
      </c>
      <c r="N182" s="110" t="str">
        <f t="shared" si="475"/>
        <v/>
      </c>
      <c r="O182" s="110" t="str">
        <f t="shared" si="476"/>
        <v/>
      </c>
      <c r="P182" s="110" t="str">
        <f t="shared" si="477"/>
        <v/>
      </c>
      <c r="Q182" s="110" t="str">
        <f t="shared" si="478"/>
        <v/>
      </c>
      <c r="R182" s="110" t="str">
        <f t="shared" si="479"/>
        <v/>
      </c>
      <c r="S182" s="110" t="str">
        <f t="shared" si="480"/>
        <v/>
      </c>
      <c r="T182" s="110" t="str">
        <f t="shared" si="481"/>
        <v/>
      </c>
      <c r="U182" s="110" t="str">
        <f t="shared" si="482"/>
        <v/>
      </c>
      <c r="V182" s="110" t="str">
        <f t="shared" si="483"/>
        <v/>
      </c>
      <c r="W182" s="110" t="str">
        <f t="shared" si="484"/>
        <v/>
      </c>
      <c r="X182" s="110" t="str">
        <f t="shared" si="485"/>
        <v/>
      </c>
      <c r="Y182" s="110" t="str">
        <f t="shared" si="486"/>
        <v/>
      </c>
      <c r="Z182" s="110" t="str">
        <f t="shared" si="487"/>
        <v/>
      </c>
      <c r="AA182" s="110" t="str">
        <f t="shared" si="488"/>
        <v/>
      </c>
      <c r="AB182" s="110" t="str">
        <f t="shared" si="489"/>
        <v/>
      </c>
      <c r="AC182" s="110" t="str">
        <f t="shared" si="490"/>
        <v/>
      </c>
      <c r="AD182" s="110" t="str">
        <f t="shared" si="491"/>
        <v/>
      </c>
      <c r="AE182" s="110" t="str">
        <f t="shared" si="492"/>
        <v/>
      </c>
      <c r="AF182" s="110" t="str">
        <f t="shared" si="493"/>
        <v/>
      </c>
      <c r="AG182" s="110" t="str">
        <f t="shared" si="494"/>
        <v/>
      </c>
      <c r="AH182" s="110" t="str">
        <f t="shared" si="495"/>
        <v/>
      </c>
      <c r="AI182" s="110" t="str">
        <f t="shared" si="496"/>
        <v/>
      </c>
      <c r="AJ182" s="110" t="str">
        <f t="shared" si="497"/>
        <v/>
      </c>
      <c r="AK182" s="110" t="str">
        <f t="shared" si="498"/>
        <v/>
      </c>
      <c r="AL182" s="110" t="str">
        <f t="shared" si="499"/>
        <v/>
      </c>
      <c r="AM182" s="110" t="str">
        <f t="shared" si="500"/>
        <v/>
      </c>
      <c r="AN182" s="110" t="str">
        <f t="shared" si="501"/>
        <v/>
      </c>
      <c r="AO182" s="110" t="str">
        <f t="shared" si="502"/>
        <v/>
      </c>
      <c r="AP182" s="110" t="str">
        <f t="shared" si="503"/>
        <v/>
      </c>
      <c r="AQ182" s="110" t="str">
        <f t="shared" si="504"/>
        <v/>
      </c>
      <c r="AR182" s="110" t="str">
        <f t="shared" si="505"/>
        <v/>
      </c>
      <c r="AS182" s="110" t="str">
        <f t="shared" si="506"/>
        <v/>
      </c>
      <c r="AT182" s="110" t="str">
        <f t="shared" si="507"/>
        <v/>
      </c>
      <c r="AU182" s="110" t="str">
        <f t="shared" si="508"/>
        <v/>
      </c>
      <c r="AV182" s="110" t="str">
        <f t="shared" si="509"/>
        <v/>
      </c>
      <c r="AW182" s="110" t="str">
        <f t="shared" si="510"/>
        <v/>
      </c>
      <c r="AX182" s="110" t="str">
        <f t="shared" si="511"/>
        <v/>
      </c>
      <c r="AY182" s="110" t="str">
        <f t="shared" si="512"/>
        <v/>
      </c>
      <c r="AZ182" s="110" t="str">
        <f t="shared" si="513"/>
        <v/>
      </c>
      <c r="BA182" s="110" t="str">
        <f t="shared" si="514"/>
        <v/>
      </c>
      <c r="BB182" s="110" t="str">
        <f t="shared" si="515"/>
        <v/>
      </c>
      <c r="BC182" s="110" t="str">
        <f t="shared" si="516"/>
        <v/>
      </c>
      <c r="BD182" s="110" t="str">
        <f t="shared" si="517"/>
        <v/>
      </c>
      <c r="BE182" s="110" t="str">
        <f t="shared" si="518"/>
        <v/>
      </c>
      <c r="BF182" s="110" t="str">
        <f t="shared" si="519"/>
        <v/>
      </c>
      <c r="BG182" s="110" t="str">
        <f t="shared" si="520"/>
        <v/>
      </c>
      <c r="BH182" s="110" t="str">
        <f t="shared" si="521"/>
        <v/>
      </c>
      <c r="BI182" s="110" t="str">
        <f t="shared" si="522"/>
        <v/>
      </c>
      <c r="BJ182" s="110" t="str">
        <f t="shared" si="523"/>
        <v/>
      </c>
      <c r="BK182" s="110" t="str">
        <f t="shared" si="524"/>
        <v/>
      </c>
      <c r="BL182" s="110" t="str">
        <f t="shared" si="525"/>
        <v/>
      </c>
      <c r="BM182" s="110" t="str">
        <f t="shared" si="526"/>
        <v/>
      </c>
      <c r="BN182" s="110" t="str">
        <f t="shared" si="527"/>
        <v/>
      </c>
      <c r="BO182" s="110" t="str">
        <f t="shared" si="528"/>
        <v/>
      </c>
      <c r="BP182" s="110" t="str">
        <f t="shared" si="529"/>
        <v/>
      </c>
      <c r="BQ182" s="110" t="str">
        <f t="shared" si="530"/>
        <v/>
      </c>
      <c r="BR182" s="110" t="str">
        <f t="shared" si="531"/>
        <v/>
      </c>
      <c r="BS182" s="110" t="str">
        <f t="shared" si="532"/>
        <v/>
      </c>
      <c r="BT182" s="110" t="str">
        <f t="shared" si="533"/>
        <v/>
      </c>
      <c r="BU182" s="110" t="str">
        <f t="shared" si="534"/>
        <v/>
      </c>
      <c r="BV182" s="110" t="str">
        <f t="shared" si="535"/>
        <v/>
      </c>
      <c r="BW182" s="110" t="str">
        <f t="shared" si="536"/>
        <v/>
      </c>
      <c r="BX182" s="110" t="str">
        <f t="shared" si="537"/>
        <v/>
      </c>
      <c r="BY182" s="110">
        <f t="shared" si="538"/>
        <v>18833.645833333332</v>
      </c>
      <c r="BZ182" s="110">
        <f t="shared" si="539"/>
        <v>18833.645833333332</v>
      </c>
      <c r="CA182" s="110">
        <f t="shared" si="540"/>
        <v>18833.645833333332</v>
      </c>
      <c r="CB182" s="110">
        <f t="shared" si="541"/>
        <v>18833.645833333332</v>
      </c>
      <c r="CC182" s="110">
        <f t="shared" si="542"/>
        <v>18833.645833333332</v>
      </c>
      <c r="CD182" s="110">
        <f t="shared" si="543"/>
        <v>18833.645833333332</v>
      </c>
      <c r="CE182" s="110">
        <f t="shared" si="544"/>
        <v>18833.645833333332</v>
      </c>
      <c r="CF182" s="110">
        <f t="shared" si="545"/>
        <v>18833.645833333332</v>
      </c>
      <c r="CG182" s="110">
        <f t="shared" si="546"/>
        <v>18833.645833333332</v>
      </c>
      <c r="CH182" s="110">
        <f t="shared" si="547"/>
        <v>18833.645833333332</v>
      </c>
      <c r="CI182" s="110">
        <f t="shared" si="548"/>
        <v>18833.645833333332</v>
      </c>
      <c r="CJ182" s="110">
        <f t="shared" si="549"/>
        <v>18833.645833333332</v>
      </c>
      <c r="CK182" s="110" t="str">
        <f t="shared" si="550"/>
        <v/>
      </c>
      <c r="CL182" s="110" t="str">
        <f t="shared" si="551"/>
        <v/>
      </c>
      <c r="CM182" s="110" t="str">
        <f t="shared" si="552"/>
        <v/>
      </c>
      <c r="CN182" s="110" t="str">
        <f t="shared" si="553"/>
        <v/>
      </c>
      <c r="CO182" s="110" t="str">
        <f t="shared" si="554"/>
        <v/>
      </c>
      <c r="CP182" s="110" t="str">
        <f t="shared" si="555"/>
        <v/>
      </c>
      <c r="CQ182" s="110" t="str">
        <f t="shared" si="556"/>
        <v/>
      </c>
      <c r="CR182" s="110" t="str">
        <f t="shared" si="557"/>
        <v/>
      </c>
      <c r="CS182" s="110" t="str">
        <f t="shared" si="558"/>
        <v/>
      </c>
      <c r="CT182" s="110" t="str">
        <f t="shared" si="559"/>
        <v/>
      </c>
      <c r="CU182" s="110" t="str">
        <f t="shared" si="560"/>
        <v/>
      </c>
      <c r="CV182" s="110" t="str">
        <f t="shared" si="561"/>
        <v/>
      </c>
      <c r="CW182" s="110" t="str">
        <f t="shared" si="562"/>
        <v/>
      </c>
      <c r="CX182" s="110" t="str">
        <f t="shared" si="563"/>
        <v/>
      </c>
      <c r="CY182" s="110" t="str">
        <f t="shared" si="564"/>
        <v/>
      </c>
      <c r="CZ182" s="110" t="str">
        <f t="shared" si="565"/>
        <v/>
      </c>
      <c r="DA182" s="110" t="str">
        <f t="shared" si="566"/>
        <v/>
      </c>
      <c r="DB182" s="110" t="str">
        <f t="shared" si="567"/>
        <v/>
      </c>
      <c r="DC182" s="110" t="str">
        <f t="shared" si="568"/>
        <v/>
      </c>
      <c r="DD182" s="110" t="str">
        <f t="shared" si="569"/>
        <v/>
      </c>
      <c r="DE182" s="110" t="str">
        <f t="shared" si="570"/>
        <v/>
      </c>
      <c r="DF182" s="110" t="str">
        <f t="shared" si="571"/>
        <v/>
      </c>
      <c r="DG182" s="110" t="str">
        <f t="shared" si="572"/>
        <v/>
      </c>
      <c r="DH182" s="110" t="str">
        <f t="shared" si="573"/>
        <v/>
      </c>
      <c r="DI182" s="110" t="str">
        <f t="shared" si="574"/>
        <v/>
      </c>
      <c r="DJ182" s="110" t="str">
        <f t="shared" si="575"/>
        <v/>
      </c>
      <c r="DK182" s="110" t="str">
        <f t="shared" si="576"/>
        <v/>
      </c>
      <c r="DL182" s="110" t="str">
        <f t="shared" si="577"/>
        <v/>
      </c>
      <c r="DM182" s="110" t="str">
        <f t="shared" si="578"/>
        <v/>
      </c>
      <c r="DN182" s="110" t="str">
        <f t="shared" si="579"/>
        <v/>
      </c>
      <c r="DO182" s="110" t="str">
        <f t="shared" si="580"/>
        <v/>
      </c>
      <c r="DP182" s="110" t="str">
        <f t="shared" si="581"/>
        <v/>
      </c>
      <c r="DQ182" s="110" t="str">
        <f t="shared" si="582"/>
        <v/>
      </c>
      <c r="DR182" s="110" t="str">
        <f t="shared" si="583"/>
        <v/>
      </c>
      <c r="DS182" s="110" t="str">
        <f t="shared" si="584"/>
        <v/>
      </c>
      <c r="DT182" s="110" t="str">
        <f t="shared" si="585"/>
        <v/>
      </c>
      <c r="DU182" s="110" t="str">
        <f t="shared" si="586"/>
        <v/>
      </c>
      <c r="DV182" s="110" t="str">
        <f t="shared" si="587"/>
        <v/>
      </c>
      <c r="DW182" s="110" t="str">
        <f t="shared" si="588"/>
        <v/>
      </c>
      <c r="DX182" s="110" t="str">
        <f t="shared" si="589"/>
        <v/>
      </c>
      <c r="DY182" s="110" t="str">
        <f t="shared" si="590"/>
        <v/>
      </c>
      <c r="DZ182" s="110" t="str">
        <f t="shared" si="591"/>
        <v/>
      </c>
      <c r="EA182" s="110" t="str">
        <f t="shared" si="592"/>
        <v/>
      </c>
      <c r="EB182" s="110" t="str">
        <f t="shared" si="593"/>
        <v/>
      </c>
      <c r="EC182" s="110" t="str">
        <f t="shared" si="594"/>
        <v/>
      </c>
      <c r="ED182" s="110" t="str">
        <f t="shared" si="595"/>
        <v/>
      </c>
      <c r="EE182" s="110" t="str">
        <f t="shared" si="596"/>
        <v/>
      </c>
      <c r="EF182" s="110" t="str">
        <f t="shared" si="597"/>
        <v/>
      </c>
      <c r="EG182" s="110" t="str">
        <f t="shared" si="598"/>
        <v/>
      </c>
      <c r="EH182" s="110" t="str">
        <f t="shared" si="599"/>
        <v/>
      </c>
      <c r="EI182" s="110" t="str">
        <f t="shared" si="600"/>
        <v/>
      </c>
      <c r="EJ182" s="110" t="str">
        <f t="shared" si="601"/>
        <v/>
      </c>
      <c r="EK182" s="110" t="str">
        <f t="shared" si="602"/>
        <v/>
      </c>
      <c r="EL182" s="110" t="str">
        <f t="shared" si="603"/>
        <v/>
      </c>
      <c r="EM182" s="110" t="str">
        <f t="shared" si="604"/>
        <v/>
      </c>
      <c r="EN182" s="110" t="str">
        <f t="shared" si="605"/>
        <v/>
      </c>
      <c r="EO182" s="110" t="str">
        <f t="shared" si="606"/>
        <v/>
      </c>
      <c r="EP182" s="110" t="str">
        <f t="shared" si="607"/>
        <v/>
      </c>
      <c r="EQ182" s="110" t="str">
        <f t="shared" si="608"/>
        <v/>
      </c>
      <c r="ER182" s="110" t="str">
        <f t="shared" si="609"/>
        <v/>
      </c>
      <c r="ES182" s="110" t="str">
        <f t="shared" si="610"/>
        <v/>
      </c>
      <c r="ET182" s="110" t="str">
        <f t="shared" si="611"/>
        <v/>
      </c>
      <c r="EU182" s="110" t="str">
        <f t="shared" si="612"/>
        <v/>
      </c>
      <c r="EV182" s="110" t="str">
        <f t="shared" si="613"/>
        <v/>
      </c>
      <c r="EW182" s="110" t="str">
        <f t="shared" si="614"/>
        <v/>
      </c>
      <c r="EX182" s="110" t="str">
        <f t="shared" si="615"/>
        <v/>
      </c>
      <c r="EY182" s="110" t="str">
        <f t="shared" si="616"/>
        <v/>
      </c>
      <c r="EZ182" s="110" t="str">
        <f t="shared" si="617"/>
        <v/>
      </c>
      <c r="FA182" s="110" t="str">
        <f t="shared" si="618"/>
        <v/>
      </c>
      <c r="FB182">
        <f>'06_Presupuesto'!J202-'02_Rendimientos'!$B$79+1</f>
        <v>70</v>
      </c>
      <c r="FC182">
        <f>'06_Presupuesto'!K202-'02_Rendimientos'!$B$79+1</f>
        <v>81</v>
      </c>
      <c r="FD182">
        <f t="shared" si="619"/>
        <v>12</v>
      </c>
    </row>
    <row r="183" spans="2:160">
      <c r="B183" t="str">
        <f>'06_Presupuesto'!K37</f>
        <v>B.1.6.2</v>
      </c>
      <c r="C183" t="str">
        <f>'06_Presupuesto'!L37</f>
        <v>Planchas OSB e=11.1mm</v>
      </c>
      <c r="D183" t="str">
        <f>'06_Presupuesto'!M37</f>
        <v>M2</v>
      </c>
      <c r="E183" s="90">
        <f>'06_Presupuesto'!N37</f>
        <v>78.61</v>
      </c>
      <c r="F183" s="90">
        <f>'06_Presupuesto'!O37</f>
        <v>16500</v>
      </c>
      <c r="G183" s="90">
        <f>'06_Presupuesto'!P37</f>
        <v>1297065</v>
      </c>
      <c r="H183" s="90" t="str">
        <f t="shared" si="470"/>
        <v/>
      </c>
      <c r="I183" s="90" t="str">
        <f t="shared" si="320"/>
        <v/>
      </c>
      <c r="J183" s="90" t="str">
        <f t="shared" si="471"/>
        <v/>
      </c>
      <c r="K183" s="90" t="str">
        <f t="shared" si="472"/>
        <v/>
      </c>
      <c r="L183" s="90" t="str">
        <f t="shared" si="473"/>
        <v/>
      </c>
      <c r="M183" s="90" t="str">
        <f t="shared" si="474"/>
        <v/>
      </c>
      <c r="N183" s="90" t="str">
        <f t="shared" si="475"/>
        <v/>
      </c>
      <c r="O183" s="90" t="str">
        <f t="shared" si="476"/>
        <v/>
      </c>
      <c r="P183" s="90" t="str">
        <f t="shared" si="477"/>
        <v/>
      </c>
      <c r="Q183" s="90" t="str">
        <f t="shared" si="478"/>
        <v/>
      </c>
      <c r="R183" s="90" t="str">
        <f t="shared" si="479"/>
        <v/>
      </c>
      <c r="S183" s="90" t="str">
        <f t="shared" si="480"/>
        <v/>
      </c>
      <c r="T183" s="90" t="str">
        <f t="shared" si="481"/>
        <v/>
      </c>
      <c r="U183" s="90" t="str">
        <f t="shared" si="482"/>
        <v/>
      </c>
      <c r="V183" s="90" t="str">
        <f t="shared" si="483"/>
        <v/>
      </c>
      <c r="W183" s="90" t="str">
        <f t="shared" si="484"/>
        <v/>
      </c>
      <c r="X183" s="90" t="str">
        <f t="shared" si="485"/>
        <v/>
      </c>
      <c r="Y183" s="90" t="str">
        <f t="shared" si="486"/>
        <v/>
      </c>
      <c r="Z183" s="90" t="str">
        <f t="shared" si="487"/>
        <v/>
      </c>
      <c r="AA183" s="90" t="str">
        <f t="shared" si="488"/>
        <v/>
      </c>
      <c r="AB183" s="90" t="str">
        <f t="shared" si="489"/>
        <v/>
      </c>
      <c r="AC183" s="90" t="str">
        <f t="shared" si="490"/>
        <v/>
      </c>
      <c r="AD183" s="90" t="str">
        <f t="shared" si="491"/>
        <v/>
      </c>
      <c r="AE183" s="90" t="str">
        <f t="shared" si="492"/>
        <v/>
      </c>
      <c r="AF183" s="90" t="str">
        <f t="shared" si="493"/>
        <v/>
      </c>
      <c r="AG183" s="90" t="str">
        <f t="shared" si="494"/>
        <v/>
      </c>
      <c r="AH183" s="90" t="str">
        <f t="shared" si="495"/>
        <v/>
      </c>
      <c r="AI183" s="90" t="str">
        <f t="shared" si="496"/>
        <v/>
      </c>
      <c r="AJ183" s="90" t="str">
        <f t="shared" si="497"/>
        <v/>
      </c>
      <c r="AK183" s="90" t="str">
        <f t="shared" si="498"/>
        <v/>
      </c>
      <c r="AL183" s="90" t="str">
        <f t="shared" si="499"/>
        <v/>
      </c>
      <c r="AM183" s="90" t="str">
        <f t="shared" si="500"/>
        <v/>
      </c>
      <c r="AN183" s="90" t="str">
        <f t="shared" si="501"/>
        <v/>
      </c>
      <c r="AO183" s="90" t="str">
        <f t="shared" si="502"/>
        <v/>
      </c>
      <c r="AP183" s="90" t="str">
        <f t="shared" si="503"/>
        <v/>
      </c>
      <c r="AQ183" s="90" t="str">
        <f t="shared" si="504"/>
        <v/>
      </c>
      <c r="AR183" s="90" t="str">
        <f t="shared" si="505"/>
        <v/>
      </c>
      <c r="AS183" s="90" t="str">
        <f t="shared" si="506"/>
        <v/>
      </c>
      <c r="AT183" s="90" t="str">
        <f t="shared" si="507"/>
        <v/>
      </c>
      <c r="AU183" s="90" t="str">
        <f t="shared" si="508"/>
        <v/>
      </c>
      <c r="AV183" s="90" t="str">
        <f t="shared" si="509"/>
        <v/>
      </c>
      <c r="AW183" s="90" t="str">
        <f t="shared" si="510"/>
        <v/>
      </c>
      <c r="AX183" s="90" t="str">
        <f t="shared" si="511"/>
        <v/>
      </c>
      <c r="AY183" s="90" t="str">
        <f t="shared" si="512"/>
        <v/>
      </c>
      <c r="AZ183" s="90" t="str">
        <f t="shared" si="513"/>
        <v/>
      </c>
      <c r="BA183" s="90" t="str">
        <f t="shared" si="514"/>
        <v/>
      </c>
      <c r="BB183" s="90" t="str">
        <f t="shared" si="515"/>
        <v/>
      </c>
      <c r="BC183" s="90" t="str">
        <f t="shared" si="516"/>
        <v/>
      </c>
      <c r="BD183" s="90" t="str">
        <f t="shared" si="517"/>
        <v/>
      </c>
      <c r="BE183" s="90" t="str">
        <f t="shared" si="518"/>
        <v/>
      </c>
      <c r="BF183" s="90" t="str">
        <f t="shared" si="519"/>
        <v/>
      </c>
      <c r="BG183" s="90" t="str">
        <f t="shared" si="520"/>
        <v/>
      </c>
      <c r="BH183" s="90" t="str">
        <f t="shared" si="521"/>
        <v/>
      </c>
      <c r="BI183" s="90" t="str">
        <f t="shared" si="522"/>
        <v/>
      </c>
      <c r="BJ183" s="90" t="str">
        <f t="shared" si="523"/>
        <v/>
      </c>
      <c r="BK183" s="90" t="str">
        <f t="shared" si="524"/>
        <v/>
      </c>
      <c r="BL183" s="90" t="str">
        <f t="shared" si="525"/>
        <v/>
      </c>
      <c r="BM183" s="90" t="str">
        <f t="shared" si="526"/>
        <v/>
      </c>
      <c r="BN183" s="90" t="str">
        <f t="shared" si="527"/>
        <v/>
      </c>
      <c r="BO183" s="90" t="str">
        <f t="shared" si="528"/>
        <v/>
      </c>
      <c r="BP183" s="90" t="str">
        <f t="shared" si="529"/>
        <v/>
      </c>
      <c r="BQ183" s="90" t="str">
        <f t="shared" si="530"/>
        <v/>
      </c>
      <c r="BR183" s="90" t="str">
        <f t="shared" si="531"/>
        <v/>
      </c>
      <c r="BS183" s="90" t="str">
        <f t="shared" si="532"/>
        <v/>
      </c>
      <c r="BT183" s="90" t="str">
        <f t="shared" si="533"/>
        <v/>
      </c>
      <c r="BU183" s="90" t="str">
        <f t="shared" si="534"/>
        <v/>
      </c>
      <c r="BV183" s="90" t="str">
        <f t="shared" si="535"/>
        <v/>
      </c>
      <c r="BW183" s="90" t="str">
        <f t="shared" si="536"/>
        <v/>
      </c>
      <c r="BX183" s="90" t="str">
        <f t="shared" si="537"/>
        <v/>
      </c>
      <c r="BY183" s="90">
        <f t="shared" si="538"/>
        <v>108088.75</v>
      </c>
      <c r="BZ183" s="90">
        <f t="shared" si="539"/>
        <v>108088.75</v>
      </c>
      <c r="CA183" s="90">
        <f t="shared" si="540"/>
        <v>108088.75</v>
      </c>
      <c r="CB183" s="90">
        <f t="shared" si="541"/>
        <v>108088.75</v>
      </c>
      <c r="CC183" s="90">
        <f t="shared" si="542"/>
        <v>108088.75</v>
      </c>
      <c r="CD183" s="90">
        <f t="shared" si="543"/>
        <v>108088.75</v>
      </c>
      <c r="CE183" s="90">
        <f t="shared" si="544"/>
        <v>108088.75</v>
      </c>
      <c r="CF183" s="90">
        <f t="shared" si="545"/>
        <v>108088.75</v>
      </c>
      <c r="CG183" s="90">
        <f t="shared" si="546"/>
        <v>108088.75</v>
      </c>
      <c r="CH183" s="90">
        <f t="shared" si="547"/>
        <v>108088.75</v>
      </c>
      <c r="CI183" s="90">
        <f t="shared" si="548"/>
        <v>108088.75</v>
      </c>
      <c r="CJ183" s="90">
        <f t="shared" si="549"/>
        <v>108088.75</v>
      </c>
      <c r="CK183" s="90" t="str">
        <f t="shared" si="550"/>
        <v/>
      </c>
      <c r="CL183" s="90" t="str">
        <f t="shared" si="551"/>
        <v/>
      </c>
      <c r="CM183" s="90" t="str">
        <f t="shared" si="552"/>
        <v/>
      </c>
      <c r="CN183" s="90" t="str">
        <f t="shared" si="553"/>
        <v/>
      </c>
      <c r="CO183" s="90" t="str">
        <f t="shared" si="554"/>
        <v/>
      </c>
      <c r="CP183" s="90" t="str">
        <f t="shared" si="555"/>
        <v/>
      </c>
      <c r="CQ183" s="90" t="str">
        <f t="shared" si="556"/>
        <v/>
      </c>
      <c r="CR183" s="90" t="str">
        <f t="shared" si="557"/>
        <v/>
      </c>
      <c r="CS183" s="90" t="str">
        <f t="shared" si="558"/>
        <v/>
      </c>
      <c r="CT183" s="90" t="str">
        <f t="shared" si="559"/>
        <v/>
      </c>
      <c r="CU183" s="90" t="str">
        <f t="shared" si="560"/>
        <v/>
      </c>
      <c r="CV183" s="90" t="str">
        <f t="shared" si="561"/>
        <v/>
      </c>
      <c r="CW183" s="90" t="str">
        <f t="shared" si="562"/>
        <v/>
      </c>
      <c r="CX183" s="90" t="str">
        <f t="shared" si="563"/>
        <v/>
      </c>
      <c r="CY183" s="90" t="str">
        <f t="shared" si="564"/>
        <v/>
      </c>
      <c r="CZ183" s="90" t="str">
        <f t="shared" si="565"/>
        <v/>
      </c>
      <c r="DA183" s="90" t="str">
        <f t="shared" si="566"/>
        <v/>
      </c>
      <c r="DB183" s="90" t="str">
        <f t="shared" si="567"/>
        <v/>
      </c>
      <c r="DC183" s="90" t="str">
        <f t="shared" si="568"/>
        <v/>
      </c>
      <c r="DD183" s="90" t="str">
        <f t="shared" si="569"/>
        <v/>
      </c>
      <c r="DE183" s="90" t="str">
        <f t="shared" si="570"/>
        <v/>
      </c>
      <c r="DF183" s="90" t="str">
        <f t="shared" si="571"/>
        <v/>
      </c>
      <c r="DG183" s="90" t="str">
        <f t="shared" si="572"/>
        <v/>
      </c>
      <c r="DH183" s="90" t="str">
        <f t="shared" si="573"/>
        <v/>
      </c>
      <c r="DI183" s="90" t="str">
        <f t="shared" si="574"/>
        <v/>
      </c>
      <c r="DJ183" s="90" t="str">
        <f t="shared" si="575"/>
        <v/>
      </c>
      <c r="DK183" s="90" t="str">
        <f t="shared" si="576"/>
        <v/>
      </c>
      <c r="DL183" s="90" t="str">
        <f t="shared" si="577"/>
        <v/>
      </c>
      <c r="DM183" s="90" t="str">
        <f t="shared" si="578"/>
        <v/>
      </c>
      <c r="DN183" s="90" t="str">
        <f t="shared" si="579"/>
        <v/>
      </c>
      <c r="DO183" s="90" t="str">
        <f t="shared" si="580"/>
        <v/>
      </c>
      <c r="DP183" s="90" t="str">
        <f t="shared" si="581"/>
        <v/>
      </c>
      <c r="DQ183" s="90" t="str">
        <f t="shared" si="582"/>
        <v/>
      </c>
      <c r="DR183" s="90" t="str">
        <f t="shared" si="583"/>
        <v/>
      </c>
      <c r="DS183" s="90" t="str">
        <f t="shared" si="584"/>
        <v/>
      </c>
      <c r="DT183" s="90" t="str">
        <f t="shared" si="585"/>
        <v/>
      </c>
      <c r="DU183" s="90" t="str">
        <f t="shared" si="586"/>
        <v/>
      </c>
      <c r="DV183" s="90" t="str">
        <f t="shared" si="587"/>
        <v/>
      </c>
      <c r="DW183" s="90" t="str">
        <f t="shared" si="588"/>
        <v/>
      </c>
      <c r="DX183" s="90" t="str">
        <f t="shared" si="589"/>
        <v/>
      </c>
      <c r="DY183" s="90" t="str">
        <f t="shared" si="590"/>
        <v/>
      </c>
      <c r="DZ183" s="90" t="str">
        <f t="shared" si="591"/>
        <v/>
      </c>
      <c r="EA183" s="90" t="str">
        <f t="shared" si="592"/>
        <v/>
      </c>
      <c r="EB183" s="90" t="str">
        <f t="shared" si="593"/>
        <v/>
      </c>
      <c r="EC183" s="90" t="str">
        <f t="shared" si="594"/>
        <v/>
      </c>
      <c r="ED183" s="90" t="str">
        <f t="shared" si="595"/>
        <v/>
      </c>
      <c r="EE183" s="90" t="str">
        <f t="shared" si="596"/>
        <v/>
      </c>
      <c r="EF183" s="90" t="str">
        <f t="shared" si="597"/>
        <v/>
      </c>
      <c r="EG183" s="90" t="str">
        <f t="shared" si="598"/>
        <v/>
      </c>
      <c r="EH183" s="90" t="str">
        <f t="shared" si="599"/>
        <v/>
      </c>
      <c r="EI183" s="90" t="str">
        <f t="shared" si="600"/>
        <v/>
      </c>
      <c r="EJ183" s="90" t="str">
        <f t="shared" si="601"/>
        <v/>
      </c>
      <c r="EK183" s="90" t="str">
        <f t="shared" si="602"/>
        <v/>
      </c>
      <c r="EL183" s="90" t="str">
        <f t="shared" si="603"/>
        <v/>
      </c>
      <c r="EM183" s="90" t="str">
        <f t="shared" si="604"/>
        <v/>
      </c>
      <c r="EN183" s="90" t="str">
        <f t="shared" si="605"/>
        <v/>
      </c>
      <c r="EO183" s="90" t="str">
        <f t="shared" si="606"/>
        <v/>
      </c>
      <c r="EP183" s="90" t="str">
        <f t="shared" si="607"/>
        <v/>
      </c>
      <c r="EQ183" s="90" t="str">
        <f t="shared" si="608"/>
        <v/>
      </c>
      <c r="ER183" s="90" t="str">
        <f t="shared" si="609"/>
        <v/>
      </c>
      <c r="ES183" s="90" t="str">
        <f t="shared" si="610"/>
        <v/>
      </c>
      <c r="ET183" s="90" t="str">
        <f t="shared" si="611"/>
        <v/>
      </c>
      <c r="EU183" s="90" t="str">
        <f t="shared" si="612"/>
        <v/>
      </c>
      <c r="EV183" s="90" t="str">
        <f t="shared" si="613"/>
        <v/>
      </c>
      <c r="EW183" s="90" t="str">
        <f t="shared" si="614"/>
        <v/>
      </c>
      <c r="EX183" s="90" t="str">
        <f t="shared" si="615"/>
        <v/>
      </c>
      <c r="EY183" s="90" t="str">
        <f t="shared" si="616"/>
        <v/>
      </c>
      <c r="EZ183" s="90" t="str">
        <f t="shared" si="617"/>
        <v/>
      </c>
      <c r="FA183" s="90" t="str">
        <f t="shared" si="618"/>
        <v/>
      </c>
      <c r="FB183">
        <f>'06_Presupuesto'!J203-'02_Rendimientos'!$B$79+1</f>
        <v>70</v>
      </c>
      <c r="FC183">
        <f>'06_Presupuesto'!K203-'02_Rendimientos'!$B$79+1</f>
        <v>81</v>
      </c>
      <c r="FD183">
        <f t="shared" si="619"/>
        <v>12</v>
      </c>
    </row>
    <row r="184" spans="2:160">
      <c r="B184" s="109" t="str">
        <f>'06_Presupuesto'!K38</f>
        <v>B.1.6.3</v>
      </c>
      <c r="C184" s="109" t="str">
        <f>'06_Presupuesto'!L38</f>
        <v>Cubierta Onda Estándar</v>
      </c>
      <c r="D184" s="109" t="str">
        <f>'06_Presupuesto'!M38</f>
        <v>M2</v>
      </c>
      <c r="E184" s="110">
        <f>'06_Presupuesto'!N38</f>
        <v>78.61</v>
      </c>
      <c r="F184" s="110">
        <f>'06_Presupuesto'!O38</f>
        <v>18499.999999999996</v>
      </c>
      <c r="G184" s="110">
        <f>'06_Presupuesto'!P38</f>
        <v>1454284.9999999998</v>
      </c>
      <c r="H184" s="110" t="str">
        <f t="shared" si="470"/>
        <v/>
      </c>
      <c r="I184" s="110" t="str">
        <f t="shared" si="320"/>
        <v/>
      </c>
      <c r="J184" s="110" t="str">
        <f t="shared" si="471"/>
        <v/>
      </c>
      <c r="K184" s="110" t="str">
        <f t="shared" si="472"/>
        <v/>
      </c>
      <c r="L184" s="110" t="str">
        <f t="shared" si="473"/>
        <v/>
      </c>
      <c r="M184" s="110" t="str">
        <f t="shared" si="474"/>
        <v/>
      </c>
      <c r="N184" s="110" t="str">
        <f t="shared" si="475"/>
        <v/>
      </c>
      <c r="O184" s="110" t="str">
        <f t="shared" si="476"/>
        <v/>
      </c>
      <c r="P184" s="110" t="str">
        <f t="shared" si="477"/>
        <v/>
      </c>
      <c r="Q184" s="110" t="str">
        <f t="shared" si="478"/>
        <v/>
      </c>
      <c r="R184" s="110" t="str">
        <f t="shared" si="479"/>
        <v/>
      </c>
      <c r="S184" s="110" t="str">
        <f t="shared" si="480"/>
        <v/>
      </c>
      <c r="T184" s="110" t="str">
        <f t="shared" si="481"/>
        <v/>
      </c>
      <c r="U184" s="110" t="str">
        <f t="shared" si="482"/>
        <v/>
      </c>
      <c r="V184" s="110" t="str">
        <f t="shared" si="483"/>
        <v/>
      </c>
      <c r="W184" s="110" t="str">
        <f t="shared" si="484"/>
        <v/>
      </c>
      <c r="X184" s="110" t="str">
        <f t="shared" si="485"/>
        <v/>
      </c>
      <c r="Y184" s="110" t="str">
        <f t="shared" si="486"/>
        <v/>
      </c>
      <c r="Z184" s="110" t="str">
        <f t="shared" si="487"/>
        <v/>
      </c>
      <c r="AA184" s="110" t="str">
        <f t="shared" si="488"/>
        <v/>
      </c>
      <c r="AB184" s="110" t="str">
        <f t="shared" si="489"/>
        <v/>
      </c>
      <c r="AC184" s="110" t="str">
        <f t="shared" si="490"/>
        <v/>
      </c>
      <c r="AD184" s="110" t="str">
        <f t="shared" si="491"/>
        <v/>
      </c>
      <c r="AE184" s="110" t="str">
        <f t="shared" si="492"/>
        <v/>
      </c>
      <c r="AF184" s="110" t="str">
        <f t="shared" si="493"/>
        <v/>
      </c>
      <c r="AG184" s="110" t="str">
        <f t="shared" si="494"/>
        <v/>
      </c>
      <c r="AH184" s="110" t="str">
        <f t="shared" si="495"/>
        <v/>
      </c>
      <c r="AI184" s="110" t="str">
        <f t="shared" si="496"/>
        <v/>
      </c>
      <c r="AJ184" s="110" t="str">
        <f t="shared" si="497"/>
        <v/>
      </c>
      <c r="AK184" s="110" t="str">
        <f t="shared" si="498"/>
        <v/>
      </c>
      <c r="AL184" s="110" t="str">
        <f t="shared" si="499"/>
        <v/>
      </c>
      <c r="AM184" s="110" t="str">
        <f t="shared" si="500"/>
        <v/>
      </c>
      <c r="AN184" s="110" t="str">
        <f t="shared" si="501"/>
        <v/>
      </c>
      <c r="AO184" s="110" t="str">
        <f t="shared" si="502"/>
        <v/>
      </c>
      <c r="AP184" s="110" t="str">
        <f t="shared" si="503"/>
        <v/>
      </c>
      <c r="AQ184" s="110" t="str">
        <f t="shared" si="504"/>
        <v/>
      </c>
      <c r="AR184" s="110" t="str">
        <f t="shared" si="505"/>
        <v/>
      </c>
      <c r="AS184" s="110" t="str">
        <f t="shared" si="506"/>
        <v/>
      </c>
      <c r="AT184" s="110" t="str">
        <f t="shared" si="507"/>
        <v/>
      </c>
      <c r="AU184" s="110" t="str">
        <f t="shared" si="508"/>
        <v/>
      </c>
      <c r="AV184" s="110" t="str">
        <f t="shared" si="509"/>
        <v/>
      </c>
      <c r="AW184" s="110" t="str">
        <f t="shared" si="510"/>
        <v/>
      </c>
      <c r="AX184" s="110" t="str">
        <f t="shared" si="511"/>
        <v/>
      </c>
      <c r="AY184" s="110" t="str">
        <f t="shared" si="512"/>
        <v/>
      </c>
      <c r="AZ184" s="110" t="str">
        <f t="shared" si="513"/>
        <v/>
      </c>
      <c r="BA184" s="110" t="str">
        <f t="shared" si="514"/>
        <v/>
      </c>
      <c r="BB184" s="110" t="str">
        <f t="shared" si="515"/>
        <v/>
      </c>
      <c r="BC184" s="110" t="str">
        <f t="shared" si="516"/>
        <v/>
      </c>
      <c r="BD184" s="110" t="str">
        <f t="shared" si="517"/>
        <v/>
      </c>
      <c r="BE184" s="110" t="str">
        <f t="shared" si="518"/>
        <v/>
      </c>
      <c r="BF184" s="110" t="str">
        <f t="shared" si="519"/>
        <v/>
      </c>
      <c r="BG184" s="110" t="str">
        <f t="shared" si="520"/>
        <v/>
      </c>
      <c r="BH184" s="110" t="str">
        <f t="shared" si="521"/>
        <v/>
      </c>
      <c r="BI184" s="110" t="str">
        <f t="shared" si="522"/>
        <v/>
      </c>
      <c r="BJ184" s="110" t="str">
        <f t="shared" si="523"/>
        <v/>
      </c>
      <c r="BK184" s="110" t="str">
        <f t="shared" si="524"/>
        <v/>
      </c>
      <c r="BL184" s="110" t="str">
        <f t="shared" si="525"/>
        <v/>
      </c>
      <c r="BM184" s="110" t="str">
        <f t="shared" si="526"/>
        <v/>
      </c>
      <c r="BN184" s="110" t="str">
        <f t="shared" si="527"/>
        <v/>
      </c>
      <c r="BO184" s="110" t="str">
        <f t="shared" si="528"/>
        <v/>
      </c>
      <c r="BP184" s="110" t="str">
        <f t="shared" si="529"/>
        <v/>
      </c>
      <c r="BQ184" s="110" t="str">
        <f t="shared" si="530"/>
        <v/>
      </c>
      <c r="BR184" s="110" t="str">
        <f t="shared" si="531"/>
        <v/>
      </c>
      <c r="BS184" s="110" t="str">
        <f t="shared" si="532"/>
        <v/>
      </c>
      <c r="BT184" s="110" t="str">
        <f t="shared" si="533"/>
        <v/>
      </c>
      <c r="BU184" s="110" t="str">
        <f t="shared" si="534"/>
        <v/>
      </c>
      <c r="BV184" s="110" t="str">
        <f t="shared" si="535"/>
        <v/>
      </c>
      <c r="BW184" s="110" t="str">
        <f t="shared" si="536"/>
        <v/>
      </c>
      <c r="BX184" s="110" t="str">
        <f t="shared" si="537"/>
        <v/>
      </c>
      <c r="BY184" s="110">
        <f t="shared" si="538"/>
        <v>121190.41666666664</v>
      </c>
      <c r="BZ184" s="110">
        <f t="shared" si="539"/>
        <v>121190.41666666664</v>
      </c>
      <c r="CA184" s="110">
        <f t="shared" si="540"/>
        <v>121190.41666666664</v>
      </c>
      <c r="CB184" s="110">
        <f t="shared" si="541"/>
        <v>121190.41666666664</v>
      </c>
      <c r="CC184" s="110">
        <f t="shared" si="542"/>
        <v>121190.41666666664</v>
      </c>
      <c r="CD184" s="110">
        <f t="shared" si="543"/>
        <v>121190.41666666664</v>
      </c>
      <c r="CE184" s="110">
        <f t="shared" si="544"/>
        <v>121190.41666666664</v>
      </c>
      <c r="CF184" s="110">
        <f t="shared" si="545"/>
        <v>121190.41666666664</v>
      </c>
      <c r="CG184" s="110">
        <f t="shared" si="546"/>
        <v>121190.41666666664</v>
      </c>
      <c r="CH184" s="110">
        <f t="shared" si="547"/>
        <v>121190.41666666664</v>
      </c>
      <c r="CI184" s="110">
        <f t="shared" si="548"/>
        <v>121190.41666666664</v>
      </c>
      <c r="CJ184" s="110">
        <f t="shared" si="549"/>
        <v>121190.41666666664</v>
      </c>
      <c r="CK184" s="110" t="str">
        <f t="shared" si="550"/>
        <v/>
      </c>
      <c r="CL184" s="110" t="str">
        <f t="shared" si="551"/>
        <v/>
      </c>
      <c r="CM184" s="110" t="str">
        <f t="shared" si="552"/>
        <v/>
      </c>
      <c r="CN184" s="110" t="str">
        <f t="shared" si="553"/>
        <v/>
      </c>
      <c r="CO184" s="110" t="str">
        <f t="shared" si="554"/>
        <v/>
      </c>
      <c r="CP184" s="110" t="str">
        <f t="shared" si="555"/>
        <v/>
      </c>
      <c r="CQ184" s="110" t="str">
        <f t="shared" si="556"/>
        <v/>
      </c>
      <c r="CR184" s="110" t="str">
        <f t="shared" si="557"/>
        <v/>
      </c>
      <c r="CS184" s="110" t="str">
        <f t="shared" si="558"/>
        <v/>
      </c>
      <c r="CT184" s="110" t="str">
        <f t="shared" si="559"/>
        <v/>
      </c>
      <c r="CU184" s="110" t="str">
        <f t="shared" si="560"/>
        <v/>
      </c>
      <c r="CV184" s="110" t="str">
        <f t="shared" si="561"/>
        <v/>
      </c>
      <c r="CW184" s="110" t="str">
        <f t="shared" si="562"/>
        <v/>
      </c>
      <c r="CX184" s="110" t="str">
        <f t="shared" si="563"/>
        <v/>
      </c>
      <c r="CY184" s="110" t="str">
        <f t="shared" si="564"/>
        <v/>
      </c>
      <c r="CZ184" s="110" t="str">
        <f t="shared" si="565"/>
        <v/>
      </c>
      <c r="DA184" s="110" t="str">
        <f t="shared" si="566"/>
        <v/>
      </c>
      <c r="DB184" s="110" t="str">
        <f t="shared" si="567"/>
        <v/>
      </c>
      <c r="DC184" s="110" t="str">
        <f t="shared" si="568"/>
        <v/>
      </c>
      <c r="DD184" s="110" t="str">
        <f t="shared" si="569"/>
        <v/>
      </c>
      <c r="DE184" s="110" t="str">
        <f t="shared" si="570"/>
        <v/>
      </c>
      <c r="DF184" s="110" t="str">
        <f t="shared" si="571"/>
        <v/>
      </c>
      <c r="DG184" s="110" t="str">
        <f t="shared" si="572"/>
        <v/>
      </c>
      <c r="DH184" s="110" t="str">
        <f t="shared" si="573"/>
        <v/>
      </c>
      <c r="DI184" s="110" t="str">
        <f t="shared" si="574"/>
        <v/>
      </c>
      <c r="DJ184" s="110" t="str">
        <f t="shared" si="575"/>
        <v/>
      </c>
      <c r="DK184" s="110" t="str">
        <f t="shared" si="576"/>
        <v/>
      </c>
      <c r="DL184" s="110" t="str">
        <f t="shared" si="577"/>
        <v/>
      </c>
      <c r="DM184" s="110" t="str">
        <f t="shared" si="578"/>
        <v/>
      </c>
      <c r="DN184" s="110" t="str">
        <f t="shared" si="579"/>
        <v/>
      </c>
      <c r="DO184" s="110" t="str">
        <f t="shared" si="580"/>
        <v/>
      </c>
      <c r="DP184" s="110" t="str">
        <f t="shared" si="581"/>
        <v/>
      </c>
      <c r="DQ184" s="110" t="str">
        <f t="shared" si="582"/>
        <v/>
      </c>
      <c r="DR184" s="110" t="str">
        <f t="shared" si="583"/>
        <v/>
      </c>
      <c r="DS184" s="110" t="str">
        <f t="shared" si="584"/>
        <v/>
      </c>
      <c r="DT184" s="110" t="str">
        <f t="shared" si="585"/>
        <v/>
      </c>
      <c r="DU184" s="110" t="str">
        <f t="shared" si="586"/>
        <v/>
      </c>
      <c r="DV184" s="110" t="str">
        <f t="shared" si="587"/>
        <v/>
      </c>
      <c r="DW184" s="110" t="str">
        <f t="shared" si="588"/>
        <v/>
      </c>
      <c r="DX184" s="110" t="str">
        <f t="shared" si="589"/>
        <v/>
      </c>
      <c r="DY184" s="110" t="str">
        <f t="shared" si="590"/>
        <v/>
      </c>
      <c r="DZ184" s="110" t="str">
        <f t="shared" si="591"/>
        <v/>
      </c>
      <c r="EA184" s="110" t="str">
        <f t="shared" si="592"/>
        <v/>
      </c>
      <c r="EB184" s="110" t="str">
        <f t="shared" si="593"/>
        <v/>
      </c>
      <c r="EC184" s="110" t="str">
        <f t="shared" si="594"/>
        <v/>
      </c>
      <c r="ED184" s="110" t="str">
        <f t="shared" si="595"/>
        <v/>
      </c>
      <c r="EE184" s="110" t="str">
        <f t="shared" si="596"/>
        <v/>
      </c>
      <c r="EF184" s="110" t="str">
        <f t="shared" si="597"/>
        <v/>
      </c>
      <c r="EG184" s="110" t="str">
        <f t="shared" si="598"/>
        <v/>
      </c>
      <c r="EH184" s="110" t="str">
        <f t="shared" si="599"/>
        <v/>
      </c>
      <c r="EI184" s="110" t="str">
        <f t="shared" si="600"/>
        <v/>
      </c>
      <c r="EJ184" s="110" t="str">
        <f t="shared" si="601"/>
        <v/>
      </c>
      <c r="EK184" s="110" t="str">
        <f t="shared" si="602"/>
        <v/>
      </c>
      <c r="EL184" s="110" t="str">
        <f t="shared" si="603"/>
        <v/>
      </c>
      <c r="EM184" s="110" t="str">
        <f t="shared" si="604"/>
        <v/>
      </c>
      <c r="EN184" s="110" t="str">
        <f t="shared" si="605"/>
        <v/>
      </c>
      <c r="EO184" s="110" t="str">
        <f t="shared" si="606"/>
        <v/>
      </c>
      <c r="EP184" s="110" t="str">
        <f t="shared" si="607"/>
        <v/>
      </c>
      <c r="EQ184" s="110" t="str">
        <f t="shared" si="608"/>
        <v/>
      </c>
      <c r="ER184" s="110" t="str">
        <f t="shared" si="609"/>
        <v/>
      </c>
      <c r="ES184" s="110" t="str">
        <f t="shared" si="610"/>
        <v/>
      </c>
      <c r="ET184" s="110" t="str">
        <f t="shared" si="611"/>
        <v/>
      </c>
      <c r="EU184" s="110" t="str">
        <f t="shared" si="612"/>
        <v/>
      </c>
      <c r="EV184" s="110" t="str">
        <f t="shared" si="613"/>
        <v/>
      </c>
      <c r="EW184" s="110" t="str">
        <f t="shared" si="614"/>
        <v/>
      </c>
      <c r="EX184" s="110" t="str">
        <f t="shared" si="615"/>
        <v/>
      </c>
      <c r="EY184" s="110" t="str">
        <f t="shared" si="616"/>
        <v/>
      </c>
      <c r="EZ184" s="110" t="str">
        <f t="shared" si="617"/>
        <v/>
      </c>
      <c r="FA184" s="110" t="str">
        <f t="shared" si="618"/>
        <v/>
      </c>
      <c r="FB184">
        <f>'06_Presupuesto'!J204-'02_Rendimientos'!$B$79+1</f>
        <v>70</v>
      </c>
      <c r="FC184">
        <f>'06_Presupuesto'!K204-'02_Rendimientos'!$B$79+1</f>
        <v>81</v>
      </c>
      <c r="FD184">
        <f t="shared" si="619"/>
        <v>12</v>
      </c>
    </row>
    <row r="185" spans="2:160">
      <c r="B185" t="str">
        <f>'06_Presupuesto'!K39</f>
        <v>B.2.1.1</v>
      </c>
      <c r="C185" t="str">
        <f>'06_Presupuesto'!L39</f>
        <v>Aislante Térmico Para Muros</v>
      </c>
      <c r="D185" t="str">
        <f>'06_Presupuesto'!M39</f>
        <v>M2</v>
      </c>
      <c r="E185" s="90">
        <f>'06_Presupuesto'!N39</f>
        <v>236</v>
      </c>
      <c r="F185" s="90">
        <f>'06_Presupuesto'!O39</f>
        <v>9249.9999999999982</v>
      </c>
      <c r="G185" s="90">
        <f>'06_Presupuesto'!P39</f>
        <v>2182999.9999999995</v>
      </c>
      <c r="H185" s="90" t="str">
        <f t="shared" si="470"/>
        <v/>
      </c>
      <c r="I185" s="90" t="str">
        <f t="shared" si="320"/>
        <v/>
      </c>
      <c r="J185" s="90" t="str">
        <f t="shared" si="471"/>
        <v/>
      </c>
      <c r="K185" s="90" t="str">
        <f t="shared" si="472"/>
        <v/>
      </c>
      <c r="L185" s="90" t="str">
        <f t="shared" si="473"/>
        <v/>
      </c>
      <c r="M185" s="90" t="str">
        <f t="shared" si="474"/>
        <v/>
      </c>
      <c r="N185" s="90" t="str">
        <f t="shared" si="475"/>
        <v/>
      </c>
      <c r="O185" s="90" t="str">
        <f t="shared" si="476"/>
        <v/>
      </c>
      <c r="P185" s="90" t="str">
        <f t="shared" si="477"/>
        <v/>
      </c>
      <c r="Q185" s="90" t="str">
        <f t="shared" si="478"/>
        <v/>
      </c>
      <c r="R185" s="90" t="str">
        <f t="shared" si="479"/>
        <v/>
      </c>
      <c r="S185" s="90" t="str">
        <f t="shared" si="480"/>
        <v/>
      </c>
      <c r="T185" s="90" t="str">
        <f t="shared" si="481"/>
        <v/>
      </c>
      <c r="U185" s="90" t="str">
        <f t="shared" si="482"/>
        <v/>
      </c>
      <c r="V185" s="90" t="str">
        <f t="shared" si="483"/>
        <v/>
      </c>
      <c r="W185" s="90" t="str">
        <f t="shared" si="484"/>
        <v/>
      </c>
      <c r="X185" s="90" t="str">
        <f t="shared" si="485"/>
        <v/>
      </c>
      <c r="Y185" s="90" t="str">
        <f t="shared" si="486"/>
        <v/>
      </c>
      <c r="Z185" s="90" t="str">
        <f t="shared" si="487"/>
        <v/>
      </c>
      <c r="AA185" s="90" t="str">
        <f t="shared" si="488"/>
        <v/>
      </c>
      <c r="AB185" s="90" t="str">
        <f t="shared" si="489"/>
        <v/>
      </c>
      <c r="AC185" s="90" t="str">
        <f t="shared" si="490"/>
        <v/>
      </c>
      <c r="AD185" s="90" t="str">
        <f t="shared" si="491"/>
        <v/>
      </c>
      <c r="AE185" s="90" t="str">
        <f t="shared" si="492"/>
        <v/>
      </c>
      <c r="AF185" s="90" t="str">
        <f t="shared" si="493"/>
        <v/>
      </c>
      <c r="AG185" s="90" t="str">
        <f t="shared" si="494"/>
        <v/>
      </c>
      <c r="AH185" s="90" t="str">
        <f t="shared" si="495"/>
        <v/>
      </c>
      <c r="AI185" s="90" t="str">
        <f t="shared" si="496"/>
        <v/>
      </c>
      <c r="AJ185" s="90" t="str">
        <f t="shared" si="497"/>
        <v/>
      </c>
      <c r="AK185" s="90" t="str">
        <f t="shared" si="498"/>
        <v/>
      </c>
      <c r="AL185" s="90" t="str">
        <f t="shared" si="499"/>
        <v/>
      </c>
      <c r="AM185" s="90" t="str">
        <f t="shared" si="500"/>
        <v/>
      </c>
      <c r="AN185" s="90" t="str">
        <f t="shared" si="501"/>
        <v/>
      </c>
      <c r="AO185" s="90" t="str">
        <f t="shared" si="502"/>
        <v/>
      </c>
      <c r="AP185" s="90" t="str">
        <f t="shared" si="503"/>
        <v/>
      </c>
      <c r="AQ185" s="90" t="str">
        <f t="shared" si="504"/>
        <v/>
      </c>
      <c r="AR185" s="90" t="str">
        <f t="shared" si="505"/>
        <v/>
      </c>
      <c r="AS185" s="90" t="str">
        <f t="shared" si="506"/>
        <v/>
      </c>
      <c r="AT185" s="90" t="str">
        <f t="shared" si="507"/>
        <v/>
      </c>
      <c r="AU185" s="90" t="str">
        <f t="shared" si="508"/>
        <v/>
      </c>
      <c r="AV185" s="90" t="str">
        <f t="shared" si="509"/>
        <v/>
      </c>
      <c r="AW185" s="90" t="str">
        <f t="shared" si="510"/>
        <v/>
      </c>
      <c r="AX185" s="90" t="str">
        <f t="shared" si="511"/>
        <v/>
      </c>
      <c r="AY185" s="90" t="str">
        <f t="shared" si="512"/>
        <v/>
      </c>
      <c r="AZ185" s="90" t="str">
        <f t="shared" si="513"/>
        <v/>
      </c>
      <c r="BA185" s="90" t="str">
        <f t="shared" si="514"/>
        <v/>
      </c>
      <c r="BB185" s="90" t="str">
        <f t="shared" si="515"/>
        <v/>
      </c>
      <c r="BC185" s="90" t="str">
        <f t="shared" si="516"/>
        <v/>
      </c>
      <c r="BD185" s="90" t="str">
        <f t="shared" si="517"/>
        <v/>
      </c>
      <c r="BE185" s="90" t="str">
        <f t="shared" si="518"/>
        <v/>
      </c>
      <c r="BF185" s="90" t="str">
        <f t="shared" si="519"/>
        <v/>
      </c>
      <c r="BG185" s="90" t="str">
        <f t="shared" si="520"/>
        <v/>
      </c>
      <c r="BH185" s="90" t="str">
        <f t="shared" si="521"/>
        <v/>
      </c>
      <c r="BI185" s="90" t="str">
        <f t="shared" si="522"/>
        <v/>
      </c>
      <c r="BJ185" s="90" t="str">
        <f t="shared" si="523"/>
        <v/>
      </c>
      <c r="BK185" s="90" t="str">
        <f t="shared" si="524"/>
        <v/>
      </c>
      <c r="BL185" s="90" t="str">
        <f t="shared" si="525"/>
        <v/>
      </c>
      <c r="BM185" s="90" t="str">
        <f t="shared" si="526"/>
        <v/>
      </c>
      <c r="BN185" s="90" t="str">
        <f t="shared" si="527"/>
        <v/>
      </c>
      <c r="BO185" s="90" t="str">
        <f t="shared" si="528"/>
        <v/>
      </c>
      <c r="BP185" s="90" t="str">
        <f t="shared" si="529"/>
        <v/>
      </c>
      <c r="BQ185" s="90" t="str">
        <f t="shared" si="530"/>
        <v/>
      </c>
      <c r="BR185" s="90" t="str">
        <f t="shared" si="531"/>
        <v/>
      </c>
      <c r="BS185" s="90" t="str">
        <f t="shared" si="532"/>
        <v/>
      </c>
      <c r="BT185" s="90" t="str">
        <f t="shared" si="533"/>
        <v/>
      </c>
      <c r="BU185" s="90" t="str">
        <f t="shared" si="534"/>
        <v/>
      </c>
      <c r="BV185" s="90" t="str">
        <f t="shared" si="535"/>
        <v/>
      </c>
      <c r="BW185" s="90" t="str">
        <f t="shared" si="536"/>
        <v/>
      </c>
      <c r="BX185" s="90" t="str">
        <f t="shared" si="537"/>
        <v/>
      </c>
      <c r="BY185" s="90" t="str">
        <f t="shared" si="538"/>
        <v/>
      </c>
      <c r="BZ185" s="90" t="str">
        <f t="shared" si="539"/>
        <v/>
      </c>
      <c r="CA185" s="90" t="str">
        <f t="shared" si="540"/>
        <v/>
      </c>
      <c r="CB185" s="90" t="str">
        <f t="shared" si="541"/>
        <v/>
      </c>
      <c r="CC185" s="90" t="str">
        <f t="shared" si="542"/>
        <v/>
      </c>
      <c r="CD185" s="90" t="str">
        <f t="shared" si="543"/>
        <v/>
      </c>
      <c r="CE185" s="90" t="str">
        <f t="shared" si="544"/>
        <v/>
      </c>
      <c r="CF185" s="90" t="str">
        <f t="shared" si="545"/>
        <v/>
      </c>
      <c r="CG185" s="90" t="str">
        <f t="shared" si="546"/>
        <v/>
      </c>
      <c r="CH185" s="90" t="str">
        <f t="shared" si="547"/>
        <v/>
      </c>
      <c r="CI185" s="90" t="str">
        <f t="shared" si="548"/>
        <v/>
      </c>
      <c r="CJ185" s="90" t="str">
        <f t="shared" si="549"/>
        <v/>
      </c>
      <c r="CK185" s="90" t="str">
        <f t="shared" si="550"/>
        <v/>
      </c>
      <c r="CL185" s="90" t="str">
        <f t="shared" si="551"/>
        <v/>
      </c>
      <c r="CM185" s="90" t="str">
        <f t="shared" si="552"/>
        <v/>
      </c>
      <c r="CN185" s="90" t="str">
        <f t="shared" si="553"/>
        <v/>
      </c>
      <c r="CO185" s="90" t="str">
        <f t="shared" si="554"/>
        <v/>
      </c>
      <c r="CP185" s="90" t="str">
        <f t="shared" si="555"/>
        <v/>
      </c>
      <c r="CQ185" s="90" t="str">
        <f t="shared" si="556"/>
        <v/>
      </c>
      <c r="CR185" s="90" t="str">
        <f t="shared" si="557"/>
        <v/>
      </c>
      <c r="CS185" s="90" t="str">
        <f t="shared" si="558"/>
        <v/>
      </c>
      <c r="CT185" s="90" t="str">
        <f t="shared" si="559"/>
        <v/>
      </c>
      <c r="CU185" s="90" t="str">
        <f t="shared" si="560"/>
        <v/>
      </c>
      <c r="CV185" s="90" t="str">
        <f t="shared" si="561"/>
        <v/>
      </c>
      <c r="CW185" s="90" t="str">
        <f t="shared" si="562"/>
        <v/>
      </c>
      <c r="CX185" s="90" t="str">
        <f t="shared" si="563"/>
        <v/>
      </c>
      <c r="CY185" s="90">
        <f t="shared" si="564"/>
        <v>136437.49999999997</v>
      </c>
      <c r="CZ185" s="90">
        <f t="shared" si="565"/>
        <v>136437.49999999997</v>
      </c>
      <c r="DA185" s="90">
        <f t="shared" si="566"/>
        <v>136437.49999999997</v>
      </c>
      <c r="DB185" s="90">
        <f t="shared" si="567"/>
        <v>136437.49999999997</v>
      </c>
      <c r="DC185" s="90">
        <f t="shared" si="568"/>
        <v>136437.49999999997</v>
      </c>
      <c r="DD185" s="90">
        <f t="shared" si="569"/>
        <v>136437.49999999997</v>
      </c>
      <c r="DE185" s="90">
        <f t="shared" si="570"/>
        <v>136437.49999999997</v>
      </c>
      <c r="DF185" s="90">
        <f t="shared" si="571"/>
        <v>136437.49999999997</v>
      </c>
      <c r="DG185" s="90">
        <f t="shared" si="572"/>
        <v>136437.49999999997</v>
      </c>
      <c r="DH185" s="90">
        <f t="shared" si="573"/>
        <v>136437.49999999997</v>
      </c>
      <c r="DI185" s="90">
        <f t="shared" si="574"/>
        <v>136437.49999999997</v>
      </c>
      <c r="DJ185" s="90">
        <f t="shared" si="575"/>
        <v>136437.49999999997</v>
      </c>
      <c r="DK185" s="90">
        <f t="shared" si="576"/>
        <v>136437.49999999997</v>
      </c>
      <c r="DL185" s="90">
        <f t="shared" si="577"/>
        <v>136437.49999999997</v>
      </c>
      <c r="DM185" s="90">
        <f t="shared" si="578"/>
        <v>136437.49999999997</v>
      </c>
      <c r="DN185" s="90">
        <f t="shared" si="579"/>
        <v>136437.49999999997</v>
      </c>
      <c r="DO185" s="90" t="str">
        <f t="shared" si="580"/>
        <v/>
      </c>
      <c r="DP185" s="90" t="str">
        <f t="shared" si="581"/>
        <v/>
      </c>
      <c r="DQ185" s="90" t="str">
        <f t="shared" si="582"/>
        <v/>
      </c>
      <c r="DR185" s="90" t="str">
        <f t="shared" si="583"/>
        <v/>
      </c>
      <c r="DS185" s="90" t="str">
        <f t="shared" si="584"/>
        <v/>
      </c>
      <c r="DT185" s="90" t="str">
        <f t="shared" si="585"/>
        <v/>
      </c>
      <c r="DU185" s="90" t="str">
        <f t="shared" si="586"/>
        <v/>
      </c>
      <c r="DV185" s="90" t="str">
        <f t="shared" si="587"/>
        <v/>
      </c>
      <c r="DW185" s="90" t="str">
        <f t="shared" si="588"/>
        <v/>
      </c>
      <c r="DX185" s="90" t="str">
        <f t="shared" si="589"/>
        <v/>
      </c>
      <c r="DY185" s="90" t="str">
        <f t="shared" si="590"/>
        <v/>
      </c>
      <c r="DZ185" s="90" t="str">
        <f t="shared" si="591"/>
        <v/>
      </c>
      <c r="EA185" s="90" t="str">
        <f t="shared" si="592"/>
        <v/>
      </c>
      <c r="EB185" s="90" t="str">
        <f t="shared" si="593"/>
        <v/>
      </c>
      <c r="EC185" s="90" t="str">
        <f t="shared" si="594"/>
        <v/>
      </c>
      <c r="ED185" s="90" t="str">
        <f t="shared" si="595"/>
        <v/>
      </c>
      <c r="EE185" s="90" t="str">
        <f t="shared" si="596"/>
        <v/>
      </c>
      <c r="EF185" s="90" t="str">
        <f t="shared" si="597"/>
        <v/>
      </c>
      <c r="EG185" s="90" t="str">
        <f t="shared" si="598"/>
        <v/>
      </c>
      <c r="EH185" s="90" t="str">
        <f t="shared" si="599"/>
        <v/>
      </c>
      <c r="EI185" s="90" t="str">
        <f t="shared" si="600"/>
        <v/>
      </c>
      <c r="EJ185" s="90" t="str">
        <f t="shared" si="601"/>
        <v/>
      </c>
      <c r="EK185" s="90" t="str">
        <f t="shared" si="602"/>
        <v/>
      </c>
      <c r="EL185" s="90" t="str">
        <f t="shared" si="603"/>
        <v/>
      </c>
      <c r="EM185" s="90" t="str">
        <f t="shared" si="604"/>
        <v/>
      </c>
      <c r="EN185" s="90" t="str">
        <f t="shared" si="605"/>
        <v/>
      </c>
      <c r="EO185" s="90" t="str">
        <f t="shared" si="606"/>
        <v/>
      </c>
      <c r="EP185" s="90" t="str">
        <f t="shared" si="607"/>
        <v/>
      </c>
      <c r="EQ185" s="90" t="str">
        <f t="shared" si="608"/>
        <v/>
      </c>
      <c r="ER185" s="90" t="str">
        <f t="shared" si="609"/>
        <v/>
      </c>
      <c r="ES185" s="90" t="str">
        <f t="shared" si="610"/>
        <v/>
      </c>
      <c r="ET185" s="90" t="str">
        <f t="shared" si="611"/>
        <v/>
      </c>
      <c r="EU185" s="90" t="str">
        <f t="shared" si="612"/>
        <v/>
      </c>
      <c r="EV185" s="90" t="str">
        <f t="shared" si="613"/>
        <v/>
      </c>
      <c r="EW185" s="90" t="str">
        <f t="shared" si="614"/>
        <v/>
      </c>
      <c r="EX185" s="90" t="str">
        <f t="shared" si="615"/>
        <v/>
      </c>
      <c r="EY185" s="90" t="str">
        <f t="shared" si="616"/>
        <v/>
      </c>
      <c r="EZ185" s="90" t="str">
        <f t="shared" si="617"/>
        <v/>
      </c>
      <c r="FA185" s="90" t="str">
        <f t="shared" si="618"/>
        <v/>
      </c>
      <c r="FB185">
        <f>'06_Presupuesto'!J205-'02_Rendimientos'!$B$79+1</f>
        <v>96</v>
      </c>
      <c r="FC185">
        <f>'06_Presupuesto'!K205-'02_Rendimientos'!$B$79+1</f>
        <v>111</v>
      </c>
      <c r="FD185">
        <f t="shared" si="619"/>
        <v>16</v>
      </c>
    </row>
    <row r="186" spans="2:160">
      <c r="B186" s="109" t="str">
        <f>'06_Presupuesto'!K40</f>
        <v>B.2.1.2</v>
      </c>
      <c r="C186" s="109" t="str">
        <f>'06_Presupuesto'!L40</f>
        <v>Aislante Térmico Para Cielo</v>
      </c>
      <c r="D186" s="109" t="str">
        <f>'06_Presupuesto'!M40</f>
        <v>M2</v>
      </c>
      <c r="E186" s="110">
        <f>'06_Presupuesto'!N40</f>
        <v>78.61</v>
      </c>
      <c r="F186" s="110">
        <f>'06_Presupuesto'!O40</f>
        <v>9875</v>
      </c>
      <c r="G186" s="110">
        <f>'06_Presupuesto'!P40</f>
        <v>776273.75</v>
      </c>
      <c r="H186" s="110" t="str">
        <f t="shared" si="470"/>
        <v/>
      </c>
      <c r="I186" s="110" t="str">
        <f t="shared" ref="I186:I213" si="620">IF(AND(I$152&gt;=FB186,I$152&lt;=FC186),IFERROR($G186/FD186,0),"")</f>
        <v/>
      </c>
      <c r="J186" s="110" t="str">
        <f t="shared" si="471"/>
        <v/>
      </c>
      <c r="K186" s="110" t="str">
        <f t="shared" si="472"/>
        <v/>
      </c>
      <c r="L186" s="110" t="str">
        <f t="shared" si="473"/>
        <v/>
      </c>
      <c r="M186" s="110" t="str">
        <f t="shared" si="474"/>
        <v/>
      </c>
      <c r="N186" s="110" t="str">
        <f t="shared" si="475"/>
        <v/>
      </c>
      <c r="O186" s="110" t="str">
        <f t="shared" si="476"/>
        <v/>
      </c>
      <c r="P186" s="110" t="str">
        <f t="shared" si="477"/>
        <v/>
      </c>
      <c r="Q186" s="110" t="str">
        <f t="shared" si="478"/>
        <v/>
      </c>
      <c r="R186" s="110" t="str">
        <f t="shared" si="479"/>
        <v/>
      </c>
      <c r="S186" s="110" t="str">
        <f t="shared" si="480"/>
        <v/>
      </c>
      <c r="T186" s="110" t="str">
        <f t="shared" si="481"/>
        <v/>
      </c>
      <c r="U186" s="110" t="str">
        <f t="shared" si="482"/>
        <v/>
      </c>
      <c r="V186" s="110" t="str">
        <f t="shared" si="483"/>
        <v/>
      </c>
      <c r="W186" s="110" t="str">
        <f t="shared" si="484"/>
        <v/>
      </c>
      <c r="X186" s="110" t="str">
        <f t="shared" si="485"/>
        <v/>
      </c>
      <c r="Y186" s="110" t="str">
        <f t="shared" si="486"/>
        <v/>
      </c>
      <c r="Z186" s="110" t="str">
        <f t="shared" si="487"/>
        <v/>
      </c>
      <c r="AA186" s="110" t="str">
        <f t="shared" si="488"/>
        <v/>
      </c>
      <c r="AB186" s="110" t="str">
        <f t="shared" si="489"/>
        <v/>
      </c>
      <c r="AC186" s="110" t="str">
        <f t="shared" si="490"/>
        <v/>
      </c>
      <c r="AD186" s="110" t="str">
        <f t="shared" si="491"/>
        <v/>
      </c>
      <c r="AE186" s="110" t="str">
        <f t="shared" si="492"/>
        <v/>
      </c>
      <c r="AF186" s="110" t="str">
        <f t="shared" si="493"/>
        <v/>
      </c>
      <c r="AG186" s="110" t="str">
        <f t="shared" si="494"/>
        <v/>
      </c>
      <c r="AH186" s="110" t="str">
        <f t="shared" si="495"/>
        <v/>
      </c>
      <c r="AI186" s="110" t="str">
        <f t="shared" si="496"/>
        <v/>
      </c>
      <c r="AJ186" s="110" t="str">
        <f t="shared" si="497"/>
        <v/>
      </c>
      <c r="AK186" s="110" t="str">
        <f t="shared" si="498"/>
        <v/>
      </c>
      <c r="AL186" s="110" t="str">
        <f t="shared" si="499"/>
        <v/>
      </c>
      <c r="AM186" s="110" t="str">
        <f t="shared" si="500"/>
        <v/>
      </c>
      <c r="AN186" s="110" t="str">
        <f t="shared" si="501"/>
        <v/>
      </c>
      <c r="AO186" s="110" t="str">
        <f t="shared" si="502"/>
        <v/>
      </c>
      <c r="AP186" s="110" t="str">
        <f t="shared" si="503"/>
        <v/>
      </c>
      <c r="AQ186" s="110" t="str">
        <f t="shared" si="504"/>
        <v/>
      </c>
      <c r="AR186" s="110" t="str">
        <f t="shared" si="505"/>
        <v/>
      </c>
      <c r="AS186" s="110" t="str">
        <f t="shared" si="506"/>
        <v/>
      </c>
      <c r="AT186" s="110" t="str">
        <f t="shared" si="507"/>
        <v/>
      </c>
      <c r="AU186" s="110" t="str">
        <f t="shared" si="508"/>
        <v/>
      </c>
      <c r="AV186" s="110" t="str">
        <f t="shared" si="509"/>
        <v/>
      </c>
      <c r="AW186" s="110" t="str">
        <f t="shared" si="510"/>
        <v/>
      </c>
      <c r="AX186" s="110" t="str">
        <f t="shared" si="511"/>
        <v/>
      </c>
      <c r="AY186" s="110" t="str">
        <f t="shared" si="512"/>
        <v/>
      </c>
      <c r="AZ186" s="110" t="str">
        <f t="shared" si="513"/>
        <v/>
      </c>
      <c r="BA186" s="110" t="str">
        <f t="shared" si="514"/>
        <v/>
      </c>
      <c r="BB186" s="110" t="str">
        <f t="shared" si="515"/>
        <v/>
      </c>
      <c r="BC186" s="110" t="str">
        <f t="shared" si="516"/>
        <v/>
      </c>
      <c r="BD186" s="110" t="str">
        <f t="shared" si="517"/>
        <v/>
      </c>
      <c r="BE186" s="110" t="str">
        <f t="shared" si="518"/>
        <v/>
      </c>
      <c r="BF186" s="110" t="str">
        <f t="shared" si="519"/>
        <v/>
      </c>
      <c r="BG186" s="110" t="str">
        <f t="shared" si="520"/>
        <v/>
      </c>
      <c r="BH186" s="110" t="str">
        <f t="shared" si="521"/>
        <v/>
      </c>
      <c r="BI186" s="110" t="str">
        <f t="shared" si="522"/>
        <v/>
      </c>
      <c r="BJ186" s="110" t="str">
        <f t="shared" si="523"/>
        <v/>
      </c>
      <c r="BK186" s="110" t="str">
        <f t="shared" si="524"/>
        <v/>
      </c>
      <c r="BL186" s="110" t="str">
        <f t="shared" si="525"/>
        <v/>
      </c>
      <c r="BM186" s="110" t="str">
        <f t="shared" si="526"/>
        <v/>
      </c>
      <c r="BN186" s="110" t="str">
        <f t="shared" si="527"/>
        <v/>
      </c>
      <c r="BO186" s="110" t="str">
        <f t="shared" si="528"/>
        <v/>
      </c>
      <c r="BP186" s="110" t="str">
        <f t="shared" si="529"/>
        <v/>
      </c>
      <c r="BQ186" s="110" t="str">
        <f t="shared" si="530"/>
        <v/>
      </c>
      <c r="BR186" s="110" t="str">
        <f t="shared" si="531"/>
        <v/>
      </c>
      <c r="BS186" s="110" t="str">
        <f t="shared" si="532"/>
        <v/>
      </c>
      <c r="BT186" s="110" t="str">
        <f t="shared" si="533"/>
        <v/>
      </c>
      <c r="BU186" s="110" t="str">
        <f t="shared" si="534"/>
        <v/>
      </c>
      <c r="BV186" s="110" t="str">
        <f t="shared" si="535"/>
        <v/>
      </c>
      <c r="BW186" s="110" t="str">
        <f t="shared" si="536"/>
        <v/>
      </c>
      <c r="BX186" s="110" t="str">
        <f t="shared" si="537"/>
        <v/>
      </c>
      <c r="BY186" s="110" t="str">
        <f t="shared" si="538"/>
        <v/>
      </c>
      <c r="BZ186" s="110" t="str">
        <f t="shared" si="539"/>
        <v/>
      </c>
      <c r="CA186" s="110" t="str">
        <f t="shared" si="540"/>
        <v/>
      </c>
      <c r="CB186" s="110" t="str">
        <f t="shared" si="541"/>
        <v/>
      </c>
      <c r="CC186" s="110" t="str">
        <f t="shared" si="542"/>
        <v/>
      </c>
      <c r="CD186" s="110" t="str">
        <f t="shared" si="543"/>
        <v/>
      </c>
      <c r="CE186" s="110" t="str">
        <f t="shared" si="544"/>
        <v/>
      </c>
      <c r="CF186" s="110" t="str">
        <f t="shared" si="545"/>
        <v/>
      </c>
      <c r="CG186" s="110" t="str">
        <f t="shared" si="546"/>
        <v/>
      </c>
      <c r="CH186" s="110" t="str">
        <f t="shared" si="547"/>
        <v/>
      </c>
      <c r="CI186" s="110" t="str">
        <f t="shared" si="548"/>
        <v/>
      </c>
      <c r="CJ186" s="110" t="str">
        <f t="shared" si="549"/>
        <v/>
      </c>
      <c r="CK186" s="110" t="str">
        <f t="shared" si="550"/>
        <v/>
      </c>
      <c r="CL186" s="110" t="str">
        <f t="shared" si="551"/>
        <v/>
      </c>
      <c r="CM186" s="110" t="str">
        <f t="shared" si="552"/>
        <v/>
      </c>
      <c r="CN186" s="110" t="str">
        <f t="shared" si="553"/>
        <v/>
      </c>
      <c r="CO186" s="110" t="str">
        <f t="shared" si="554"/>
        <v/>
      </c>
      <c r="CP186" s="110" t="str">
        <f t="shared" si="555"/>
        <v/>
      </c>
      <c r="CQ186" s="110" t="str">
        <f t="shared" si="556"/>
        <v/>
      </c>
      <c r="CR186" s="110" t="str">
        <f t="shared" si="557"/>
        <v/>
      </c>
      <c r="CS186" s="110" t="str">
        <f t="shared" si="558"/>
        <v/>
      </c>
      <c r="CT186" s="110" t="str">
        <f t="shared" si="559"/>
        <v/>
      </c>
      <c r="CU186" s="110" t="str">
        <f t="shared" si="560"/>
        <v/>
      </c>
      <c r="CV186" s="110" t="str">
        <f t="shared" si="561"/>
        <v/>
      </c>
      <c r="CW186" s="110" t="str">
        <f t="shared" si="562"/>
        <v/>
      </c>
      <c r="CX186" s="110" t="str">
        <f t="shared" si="563"/>
        <v/>
      </c>
      <c r="CY186" s="110" t="str">
        <f t="shared" si="564"/>
        <v/>
      </c>
      <c r="CZ186" s="110" t="str">
        <f t="shared" si="565"/>
        <v/>
      </c>
      <c r="DA186" s="110" t="str">
        <f t="shared" si="566"/>
        <v/>
      </c>
      <c r="DB186" s="110" t="str">
        <f t="shared" si="567"/>
        <v/>
      </c>
      <c r="DC186" s="110" t="str">
        <f t="shared" si="568"/>
        <v/>
      </c>
      <c r="DD186" s="110" t="str">
        <f t="shared" si="569"/>
        <v/>
      </c>
      <c r="DE186" s="110" t="str">
        <f t="shared" si="570"/>
        <v/>
      </c>
      <c r="DF186" s="110" t="str">
        <f t="shared" si="571"/>
        <v/>
      </c>
      <c r="DG186" s="110" t="str">
        <f t="shared" si="572"/>
        <v/>
      </c>
      <c r="DH186" s="110" t="str">
        <f t="shared" si="573"/>
        <v/>
      </c>
      <c r="DI186" s="110" t="str">
        <f t="shared" si="574"/>
        <v/>
      </c>
      <c r="DJ186" s="110" t="str">
        <f t="shared" si="575"/>
        <v/>
      </c>
      <c r="DK186" s="110" t="str">
        <f t="shared" si="576"/>
        <v/>
      </c>
      <c r="DL186" s="110" t="str">
        <f t="shared" si="577"/>
        <v/>
      </c>
      <c r="DM186" s="110" t="str">
        <f t="shared" si="578"/>
        <v/>
      </c>
      <c r="DN186" s="110" t="str">
        <f t="shared" si="579"/>
        <v/>
      </c>
      <c r="DO186" s="110">
        <f t="shared" si="580"/>
        <v>64689.479166666664</v>
      </c>
      <c r="DP186" s="110">
        <f t="shared" si="581"/>
        <v>64689.479166666664</v>
      </c>
      <c r="DQ186" s="110">
        <f t="shared" si="582"/>
        <v>64689.479166666664</v>
      </c>
      <c r="DR186" s="110">
        <f t="shared" si="583"/>
        <v>64689.479166666664</v>
      </c>
      <c r="DS186" s="110">
        <f t="shared" si="584"/>
        <v>64689.479166666664</v>
      </c>
      <c r="DT186" s="110">
        <f t="shared" si="585"/>
        <v>64689.479166666664</v>
      </c>
      <c r="DU186" s="110">
        <f t="shared" si="586"/>
        <v>64689.479166666664</v>
      </c>
      <c r="DV186" s="110">
        <f t="shared" si="587"/>
        <v>64689.479166666664</v>
      </c>
      <c r="DW186" s="110">
        <f t="shared" si="588"/>
        <v>64689.479166666664</v>
      </c>
      <c r="DX186" s="110">
        <f t="shared" si="589"/>
        <v>64689.479166666664</v>
      </c>
      <c r="DY186" s="110">
        <f t="shared" si="590"/>
        <v>64689.479166666664</v>
      </c>
      <c r="DZ186" s="110">
        <f t="shared" si="591"/>
        <v>64689.479166666664</v>
      </c>
      <c r="EA186" s="110" t="str">
        <f t="shared" si="592"/>
        <v/>
      </c>
      <c r="EB186" s="110" t="str">
        <f t="shared" si="593"/>
        <v/>
      </c>
      <c r="EC186" s="110" t="str">
        <f t="shared" si="594"/>
        <v/>
      </c>
      <c r="ED186" s="110" t="str">
        <f t="shared" si="595"/>
        <v/>
      </c>
      <c r="EE186" s="110" t="str">
        <f t="shared" si="596"/>
        <v/>
      </c>
      <c r="EF186" s="110" t="str">
        <f t="shared" si="597"/>
        <v/>
      </c>
      <c r="EG186" s="110" t="str">
        <f t="shared" si="598"/>
        <v/>
      </c>
      <c r="EH186" s="110" t="str">
        <f t="shared" si="599"/>
        <v/>
      </c>
      <c r="EI186" s="110" t="str">
        <f t="shared" si="600"/>
        <v/>
      </c>
      <c r="EJ186" s="110" t="str">
        <f t="shared" si="601"/>
        <v/>
      </c>
      <c r="EK186" s="110" t="str">
        <f t="shared" si="602"/>
        <v/>
      </c>
      <c r="EL186" s="110" t="str">
        <f t="shared" si="603"/>
        <v/>
      </c>
      <c r="EM186" s="110" t="str">
        <f t="shared" si="604"/>
        <v/>
      </c>
      <c r="EN186" s="110" t="str">
        <f t="shared" si="605"/>
        <v/>
      </c>
      <c r="EO186" s="110" t="str">
        <f t="shared" si="606"/>
        <v/>
      </c>
      <c r="EP186" s="110" t="str">
        <f t="shared" si="607"/>
        <v/>
      </c>
      <c r="EQ186" s="110" t="str">
        <f t="shared" si="608"/>
        <v/>
      </c>
      <c r="ER186" s="110" t="str">
        <f t="shared" si="609"/>
        <v/>
      </c>
      <c r="ES186" s="110" t="str">
        <f t="shared" si="610"/>
        <v/>
      </c>
      <c r="ET186" s="110" t="str">
        <f t="shared" si="611"/>
        <v/>
      </c>
      <c r="EU186" s="110" t="str">
        <f t="shared" si="612"/>
        <v/>
      </c>
      <c r="EV186" s="110" t="str">
        <f t="shared" si="613"/>
        <v/>
      </c>
      <c r="EW186" s="110" t="str">
        <f t="shared" si="614"/>
        <v/>
      </c>
      <c r="EX186" s="110" t="str">
        <f t="shared" si="615"/>
        <v/>
      </c>
      <c r="EY186" s="110" t="str">
        <f t="shared" si="616"/>
        <v/>
      </c>
      <c r="EZ186" s="110" t="str">
        <f t="shared" si="617"/>
        <v/>
      </c>
      <c r="FA186" s="110" t="str">
        <f t="shared" si="618"/>
        <v/>
      </c>
      <c r="FB186">
        <f>'06_Presupuesto'!J206-'02_Rendimientos'!$B$79+1</f>
        <v>112</v>
      </c>
      <c r="FC186">
        <f>'06_Presupuesto'!K206-'02_Rendimientos'!$B$79+1</f>
        <v>123</v>
      </c>
      <c r="FD186">
        <f t="shared" si="619"/>
        <v>12</v>
      </c>
    </row>
    <row r="187" spans="2:160">
      <c r="B187" t="str">
        <f>'06_Presupuesto'!K41</f>
        <v>B.2.1.3</v>
      </c>
      <c r="C187" t="str">
        <f>'06_Presupuesto'!L41</f>
        <v>Impermeabilización Bajo Pavimentos</v>
      </c>
      <c r="D187" t="str">
        <f>'06_Presupuesto'!M41</f>
        <v>M2</v>
      </c>
      <c r="E187" s="90">
        <f>'06_Presupuesto'!N41</f>
        <v>85</v>
      </c>
      <c r="F187" s="90">
        <f>'06_Presupuesto'!O41</f>
        <v>9249.9999999999982</v>
      </c>
      <c r="G187" s="90">
        <f>'06_Presupuesto'!P41</f>
        <v>786249.99999999988</v>
      </c>
      <c r="H187" s="90" t="str">
        <f t="shared" si="470"/>
        <v/>
      </c>
      <c r="I187" s="90" t="str">
        <f t="shared" si="620"/>
        <v/>
      </c>
      <c r="J187" s="90" t="str">
        <f t="shared" si="471"/>
        <v/>
      </c>
      <c r="K187" s="90" t="str">
        <f t="shared" si="472"/>
        <v/>
      </c>
      <c r="L187" s="90" t="str">
        <f t="shared" si="473"/>
        <v/>
      </c>
      <c r="M187" s="90" t="str">
        <f t="shared" si="474"/>
        <v/>
      </c>
      <c r="N187" s="90" t="str">
        <f t="shared" si="475"/>
        <v/>
      </c>
      <c r="O187" s="90" t="str">
        <f t="shared" si="476"/>
        <v/>
      </c>
      <c r="P187" s="90" t="str">
        <f t="shared" si="477"/>
        <v/>
      </c>
      <c r="Q187" s="90" t="str">
        <f t="shared" si="478"/>
        <v/>
      </c>
      <c r="R187" s="90" t="str">
        <f t="shared" si="479"/>
        <v/>
      </c>
      <c r="S187" s="90" t="str">
        <f t="shared" si="480"/>
        <v/>
      </c>
      <c r="T187" s="90" t="str">
        <f t="shared" si="481"/>
        <v/>
      </c>
      <c r="U187" s="90" t="str">
        <f t="shared" si="482"/>
        <v/>
      </c>
      <c r="V187" s="90" t="str">
        <f t="shared" si="483"/>
        <v/>
      </c>
      <c r="W187" s="90" t="str">
        <f t="shared" si="484"/>
        <v/>
      </c>
      <c r="X187" s="90" t="str">
        <f t="shared" si="485"/>
        <v/>
      </c>
      <c r="Y187" s="90" t="str">
        <f t="shared" si="486"/>
        <v/>
      </c>
      <c r="Z187" s="90" t="str">
        <f t="shared" si="487"/>
        <v/>
      </c>
      <c r="AA187" s="90" t="str">
        <f t="shared" si="488"/>
        <v/>
      </c>
      <c r="AB187" s="90" t="str">
        <f t="shared" si="489"/>
        <v/>
      </c>
      <c r="AC187" s="90" t="str">
        <f t="shared" si="490"/>
        <v/>
      </c>
      <c r="AD187" s="90" t="str">
        <f t="shared" si="491"/>
        <v/>
      </c>
      <c r="AE187" s="90" t="str">
        <f t="shared" si="492"/>
        <v/>
      </c>
      <c r="AF187" s="90" t="str">
        <f t="shared" si="493"/>
        <v/>
      </c>
      <c r="AG187" s="90" t="str">
        <f t="shared" si="494"/>
        <v/>
      </c>
      <c r="AH187" s="90" t="str">
        <f t="shared" si="495"/>
        <v/>
      </c>
      <c r="AI187" s="90" t="str">
        <f t="shared" si="496"/>
        <v/>
      </c>
      <c r="AJ187" s="90" t="str">
        <f t="shared" si="497"/>
        <v/>
      </c>
      <c r="AK187" s="90" t="str">
        <f t="shared" si="498"/>
        <v/>
      </c>
      <c r="AL187" s="90" t="str">
        <f t="shared" si="499"/>
        <v/>
      </c>
      <c r="AM187" s="90" t="str">
        <f t="shared" si="500"/>
        <v/>
      </c>
      <c r="AN187" s="90" t="str">
        <f t="shared" si="501"/>
        <v/>
      </c>
      <c r="AO187" s="90" t="str">
        <f t="shared" si="502"/>
        <v/>
      </c>
      <c r="AP187" s="90" t="str">
        <f t="shared" si="503"/>
        <v/>
      </c>
      <c r="AQ187" s="90" t="str">
        <f t="shared" si="504"/>
        <v/>
      </c>
      <c r="AR187" s="90" t="str">
        <f t="shared" si="505"/>
        <v/>
      </c>
      <c r="AS187" s="90" t="str">
        <f t="shared" si="506"/>
        <v/>
      </c>
      <c r="AT187" s="90" t="str">
        <f t="shared" si="507"/>
        <v/>
      </c>
      <c r="AU187" s="90" t="str">
        <f t="shared" si="508"/>
        <v/>
      </c>
      <c r="AV187" s="90" t="str">
        <f t="shared" si="509"/>
        <v/>
      </c>
      <c r="AW187" s="90" t="str">
        <f t="shared" si="510"/>
        <v/>
      </c>
      <c r="AX187" s="90" t="str">
        <f t="shared" si="511"/>
        <v/>
      </c>
      <c r="AY187" s="90" t="str">
        <f t="shared" si="512"/>
        <v/>
      </c>
      <c r="AZ187" s="90" t="str">
        <f t="shared" si="513"/>
        <v/>
      </c>
      <c r="BA187" s="90" t="str">
        <f t="shared" si="514"/>
        <v/>
      </c>
      <c r="BB187" s="90" t="str">
        <f t="shared" si="515"/>
        <v/>
      </c>
      <c r="BC187" s="90" t="str">
        <f t="shared" si="516"/>
        <v/>
      </c>
      <c r="BD187" s="90" t="str">
        <f t="shared" si="517"/>
        <v/>
      </c>
      <c r="BE187" s="90" t="str">
        <f t="shared" si="518"/>
        <v/>
      </c>
      <c r="BF187" s="90" t="str">
        <f t="shared" si="519"/>
        <v/>
      </c>
      <c r="BG187" s="90" t="str">
        <f t="shared" si="520"/>
        <v/>
      </c>
      <c r="BH187" s="90" t="str">
        <f t="shared" si="521"/>
        <v/>
      </c>
      <c r="BI187" s="90" t="str">
        <f t="shared" si="522"/>
        <v/>
      </c>
      <c r="BJ187" s="90" t="str">
        <f t="shared" si="523"/>
        <v/>
      </c>
      <c r="BK187" s="90" t="str">
        <f t="shared" si="524"/>
        <v/>
      </c>
      <c r="BL187" s="90" t="str">
        <f t="shared" si="525"/>
        <v/>
      </c>
      <c r="BM187" s="90" t="str">
        <f t="shared" si="526"/>
        <v/>
      </c>
      <c r="BN187" s="90" t="str">
        <f t="shared" si="527"/>
        <v/>
      </c>
      <c r="BO187" s="90" t="str">
        <f t="shared" si="528"/>
        <v/>
      </c>
      <c r="BP187" s="90" t="str">
        <f t="shared" si="529"/>
        <v/>
      </c>
      <c r="BQ187" s="90" t="str">
        <f t="shared" si="530"/>
        <v/>
      </c>
      <c r="BR187" s="90" t="str">
        <f t="shared" si="531"/>
        <v/>
      </c>
      <c r="BS187" s="90" t="str">
        <f t="shared" si="532"/>
        <v/>
      </c>
      <c r="BT187" s="90" t="str">
        <f t="shared" si="533"/>
        <v/>
      </c>
      <c r="BU187" s="90" t="str">
        <f t="shared" si="534"/>
        <v/>
      </c>
      <c r="BV187" s="90" t="str">
        <f t="shared" si="535"/>
        <v/>
      </c>
      <c r="BW187" s="90" t="str">
        <f t="shared" si="536"/>
        <v/>
      </c>
      <c r="BX187" s="90" t="str">
        <f t="shared" si="537"/>
        <v/>
      </c>
      <c r="BY187" s="90" t="str">
        <f t="shared" si="538"/>
        <v/>
      </c>
      <c r="BZ187" s="90" t="str">
        <f t="shared" si="539"/>
        <v/>
      </c>
      <c r="CA187" s="90" t="str">
        <f t="shared" si="540"/>
        <v/>
      </c>
      <c r="CB187" s="90" t="str">
        <f t="shared" si="541"/>
        <v/>
      </c>
      <c r="CC187" s="90" t="str">
        <f t="shared" si="542"/>
        <v/>
      </c>
      <c r="CD187" s="90" t="str">
        <f t="shared" si="543"/>
        <v/>
      </c>
      <c r="CE187" s="90" t="str">
        <f t="shared" si="544"/>
        <v/>
      </c>
      <c r="CF187" s="90" t="str">
        <f t="shared" si="545"/>
        <v/>
      </c>
      <c r="CG187" s="90" t="str">
        <f t="shared" si="546"/>
        <v/>
      </c>
      <c r="CH187" s="90" t="str">
        <f t="shared" si="547"/>
        <v/>
      </c>
      <c r="CI187" s="90" t="str">
        <f t="shared" si="548"/>
        <v/>
      </c>
      <c r="CJ187" s="90" t="str">
        <f t="shared" si="549"/>
        <v/>
      </c>
      <c r="CK187" s="90" t="str">
        <f t="shared" si="550"/>
        <v/>
      </c>
      <c r="CL187" s="90" t="str">
        <f t="shared" si="551"/>
        <v/>
      </c>
      <c r="CM187" s="90" t="str">
        <f t="shared" si="552"/>
        <v/>
      </c>
      <c r="CN187" s="90" t="str">
        <f t="shared" si="553"/>
        <v/>
      </c>
      <c r="CO187" s="90" t="str">
        <f t="shared" si="554"/>
        <v/>
      </c>
      <c r="CP187" s="90" t="str">
        <f t="shared" si="555"/>
        <v/>
      </c>
      <c r="CQ187" s="90" t="str">
        <f t="shared" si="556"/>
        <v/>
      </c>
      <c r="CR187" s="90" t="str">
        <f t="shared" si="557"/>
        <v/>
      </c>
      <c r="CS187" s="90" t="str">
        <f t="shared" si="558"/>
        <v/>
      </c>
      <c r="CT187" s="90" t="str">
        <f t="shared" si="559"/>
        <v/>
      </c>
      <c r="CU187" s="90" t="str">
        <f t="shared" si="560"/>
        <v/>
      </c>
      <c r="CV187" s="90" t="str">
        <f t="shared" si="561"/>
        <v/>
      </c>
      <c r="CW187" s="90" t="str">
        <f t="shared" si="562"/>
        <v/>
      </c>
      <c r="CX187" s="90" t="str">
        <f t="shared" si="563"/>
        <v/>
      </c>
      <c r="CY187" s="90" t="str">
        <f t="shared" si="564"/>
        <v/>
      </c>
      <c r="CZ187" s="90" t="str">
        <f t="shared" si="565"/>
        <v/>
      </c>
      <c r="DA187" s="90" t="str">
        <f t="shared" si="566"/>
        <v/>
      </c>
      <c r="DB187" s="90" t="str">
        <f t="shared" si="567"/>
        <v/>
      </c>
      <c r="DC187" s="90" t="str">
        <f t="shared" si="568"/>
        <v/>
      </c>
      <c r="DD187" s="90" t="str">
        <f t="shared" si="569"/>
        <v/>
      </c>
      <c r="DE187" s="90" t="str">
        <f t="shared" si="570"/>
        <v/>
      </c>
      <c r="DF187" s="90" t="str">
        <f t="shared" si="571"/>
        <v/>
      </c>
      <c r="DG187" s="90" t="str">
        <f t="shared" si="572"/>
        <v/>
      </c>
      <c r="DH187" s="90" t="str">
        <f t="shared" si="573"/>
        <v/>
      </c>
      <c r="DI187" s="90" t="str">
        <f t="shared" si="574"/>
        <v/>
      </c>
      <c r="DJ187" s="90" t="str">
        <f t="shared" si="575"/>
        <v/>
      </c>
      <c r="DK187" s="90" t="str">
        <f t="shared" si="576"/>
        <v/>
      </c>
      <c r="DL187" s="90" t="str">
        <f t="shared" si="577"/>
        <v/>
      </c>
      <c r="DM187" s="90" t="str">
        <f t="shared" si="578"/>
        <v/>
      </c>
      <c r="DN187" s="90" t="str">
        <f t="shared" si="579"/>
        <v/>
      </c>
      <c r="DO187" s="90">
        <f t="shared" si="580"/>
        <v>78624.999999999985</v>
      </c>
      <c r="DP187" s="90">
        <f t="shared" si="581"/>
        <v>78624.999999999985</v>
      </c>
      <c r="DQ187" s="90">
        <f t="shared" si="582"/>
        <v>78624.999999999985</v>
      </c>
      <c r="DR187" s="90">
        <f t="shared" si="583"/>
        <v>78624.999999999985</v>
      </c>
      <c r="DS187" s="90">
        <f t="shared" si="584"/>
        <v>78624.999999999985</v>
      </c>
      <c r="DT187" s="90">
        <f t="shared" si="585"/>
        <v>78624.999999999985</v>
      </c>
      <c r="DU187" s="90">
        <f t="shared" si="586"/>
        <v>78624.999999999985</v>
      </c>
      <c r="DV187" s="90">
        <f t="shared" si="587"/>
        <v>78624.999999999985</v>
      </c>
      <c r="DW187" s="90">
        <f t="shared" si="588"/>
        <v>78624.999999999985</v>
      </c>
      <c r="DX187" s="90">
        <f t="shared" si="589"/>
        <v>78624.999999999985</v>
      </c>
      <c r="DY187" s="90" t="str">
        <f t="shared" si="590"/>
        <v/>
      </c>
      <c r="DZ187" s="90" t="str">
        <f t="shared" si="591"/>
        <v/>
      </c>
      <c r="EA187" s="90" t="str">
        <f t="shared" si="592"/>
        <v/>
      </c>
      <c r="EB187" s="90" t="str">
        <f t="shared" si="593"/>
        <v/>
      </c>
      <c r="EC187" s="90" t="str">
        <f t="shared" si="594"/>
        <v/>
      </c>
      <c r="ED187" s="90" t="str">
        <f t="shared" si="595"/>
        <v/>
      </c>
      <c r="EE187" s="90" t="str">
        <f t="shared" si="596"/>
        <v/>
      </c>
      <c r="EF187" s="90" t="str">
        <f t="shared" si="597"/>
        <v/>
      </c>
      <c r="EG187" s="90" t="str">
        <f t="shared" si="598"/>
        <v/>
      </c>
      <c r="EH187" s="90" t="str">
        <f t="shared" si="599"/>
        <v/>
      </c>
      <c r="EI187" s="90" t="str">
        <f t="shared" si="600"/>
        <v/>
      </c>
      <c r="EJ187" s="90" t="str">
        <f t="shared" si="601"/>
        <v/>
      </c>
      <c r="EK187" s="90" t="str">
        <f t="shared" si="602"/>
        <v/>
      </c>
      <c r="EL187" s="90" t="str">
        <f t="shared" si="603"/>
        <v/>
      </c>
      <c r="EM187" s="90" t="str">
        <f t="shared" si="604"/>
        <v/>
      </c>
      <c r="EN187" s="90" t="str">
        <f t="shared" si="605"/>
        <v/>
      </c>
      <c r="EO187" s="90" t="str">
        <f t="shared" si="606"/>
        <v/>
      </c>
      <c r="EP187" s="90" t="str">
        <f t="shared" si="607"/>
        <v/>
      </c>
      <c r="EQ187" s="90" t="str">
        <f t="shared" si="608"/>
        <v/>
      </c>
      <c r="ER187" s="90" t="str">
        <f t="shared" si="609"/>
        <v/>
      </c>
      <c r="ES187" s="90" t="str">
        <f t="shared" si="610"/>
        <v/>
      </c>
      <c r="ET187" s="90" t="str">
        <f t="shared" si="611"/>
        <v/>
      </c>
      <c r="EU187" s="90" t="str">
        <f t="shared" si="612"/>
        <v/>
      </c>
      <c r="EV187" s="90" t="str">
        <f t="shared" si="613"/>
        <v/>
      </c>
      <c r="EW187" s="90" t="str">
        <f t="shared" si="614"/>
        <v/>
      </c>
      <c r="EX187" s="90" t="str">
        <f t="shared" si="615"/>
        <v/>
      </c>
      <c r="EY187" s="90" t="str">
        <f t="shared" si="616"/>
        <v/>
      </c>
      <c r="EZ187" s="90" t="str">
        <f t="shared" si="617"/>
        <v/>
      </c>
      <c r="FA187" s="90" t="str">
        <f t="shared" si="618"/>
        <v/>
      </c>
      <c r="FB187">
        <f>'06_Presupuesto'!J207-'02_Rendimientos'!$B$79+1</f>
        <v>112</v>
      </c>
      <c r="FC187">
        <f>'06_Presupuesto'!K207-'02_Rendimientos'!$B$79+1</f>
        <v>121</v>
      </c>
      <c r="FD187">
        <f t="shared" si="619"/>
        <v>10</v>
      </c>
    </row>
    <row r="188" spans="2:160">
      <c r="B188" s="109" t="str">
        <f>'06_Presupuesto'!K42</f>
        <v>B.2.2/a)</v>
      </c>
      <c r="C188" s="109" t="str">
        <f>'06_Presupuesto'!L42</f>
        <v>Yeso Cartón RH</v>
      </c>
      <c r="D188" s="109" t="str">
        <f>'06_Presupuesto'!M42</f>
        <v>M2</v>
      </c>
      <c r="E188" s="110">
        <f>'06_Presupuesto'!N42</f>
        <v>34</v>
      </c>
      <c r="F188" s="110">
        <f>'06_Presupuesto'!O42</f>
        <v>24374.999999999996</v>
      </c>
      <c r="G188" s="110">
        <f>'06_Presupuesto'!P42</f>
        <v>828749.99999999988</v>
      </c>
      <c r="H188" s="110" t="str">
        <f t="shared" si="470"/>
        <v/>
      </c>
      <c r="I188" s="110" t="str">
        <f t="shared" si="620"/>
        <v/>
      </c>
      <c r="J188" s="110" t="str">
        <f t="shared" si="471"/>
        <v/>
      </c>
      <c r="K188" s="110" t="str">
        <f t="shared" si="472"/>
        <v/>
      </c>
      <c r="L188" s="110" t="str">
        <f t="shared" si="473"/>
        <v/>
      </c>
      <c r="M188" s="110" t="str">
        <f t="shared" si="474"/>
        <v/>
      </c>
      <c r="N188" s="110" t="str">
        <f t="shared" si="475"/>
        <v/>
      </c>
      <c r="O188" s="110" t="str">
        <f t="shared" si="476"/>
        <v/>
      </c>
      <c r="P188" s="110" t="str">
        <f t="shared" si="477"/>
        <v/>
      </c>
      <c r="Q188" s="110" t="str">
        <f t="shared" si="478"/>
        <v/>
      </c>
      <c r="R188" s="110" t="str">
        <f t="shared" si="479"/>
        <v/>
      </c>
      <c r="S188" s="110" t="str">
        <f t="shared" si="480"/>
        <v/>
      </c>
      <c r="T188" s="110" t="str">
        <f t="shared" si="481"/>
        <v/>
      </c>
      <c r="U188" s="110" t="str">
        <f t="shared" si="482"/>
        <v/>
      </c>
      <c r="V188" s="110" t="str">
        <f t="shared" si="483"/>
        <v/>
      </c>
      <c r="W188" s="110" t="str">
        <f t="shared" si="484"/>
        <v/>
      </c>
      <c r="X188" s="110" t="str">
        <f t="shared" si="485"/>
        <v/>
      </c>
      <c r="Y188" s="110" t="str">
        <f t="shared" si="486"/>
        <v/>
      </c>
      <c r="Z188" s="110" t="str">
        <f t="shared" si="487"/>
        <v/>
      </c>
      <c r="AA188" s="110" t="str">
        <f t="shared" si="488"/>
        <v/>
      </c>
      <c r="AB188" s="110" t="str">
        <f t="shared" si="489"/>
        <v/>
      </c>
      <c r="AC188" s="110" t="str">
        <f t="shared" si="490"/>
        <v/>
      </c>
      <c r="AD188" s="110" t="str">
        <f t="shared" si="491"/>
        <v/>
      </c>
      <c r="AE188" s="110" t="str">
        <f t="shared" si="492"/>
        <v/>
      </c>
      <c r="AF188" s="110" t="str">
        <f t="shared" si="493"/>
        <v/>
      </c>
      <c r="AG188" s="110" t="str">
        <f t="shared" si="494"/>
        <v/>
      </c>
      <c r="AH188" s="110" t="str">
        <f t="shared" si="495"/>
        <v/>
      </c>
      <c r="AI188" s="110" t="str">
        <f t="shared" si="496"/>
        <v/>
      </c>
      <c r="AJ188" s="110" t="str">
        <f t="shared" si="497"/>
        <v/>
      </c>
      <c r="AK188" s="110" t="str">
        <f t="shared" si="498"/>
        <v/>
      </c>
      <c r="AL188" s="110" t="str">
        <f t="shared" si="499"/>
        <v/>
      </c>
      <c r="AM188" s="110" t="str">
        <f t="shared" si="500"/>
        <v/>
      </c>
      <c r="AN188" s="110" t="str">
        <f t="shared" si="501"/>
        <v/>
      </c>
      <c r="AO188" s="110" t="str">
        <f t="shared" si="502"/>
        <v/>
      </c>
      <c r="AP188" s="110" t="str">
        <f t="shared" si="503"/>
        <v/>
      </c>
      <c r="AQ188" s="110" t="str">
        <f t="shared" si="504"/>
        <v/>
      </c>
      <c r="AR188" s="110" t="str">
        <f t="shared" si="505"/>
        <v/>
      </c>
      <c r="AS188" s="110" t="str">
        <f t="shared" si="506"/>
        <v/>
      </c>
      <c r="AT188" s="110" t="str">
        <f t="shared" si="507"/>
        <v/>
      </c>
      <c r="AU188" s="110" t="str">
        <f t="shared" si="508"/>
        <v/>
      </c>
      <c r="AV188" s="110" t="str">
        <f t="shared" si="509"/>
        <v/>
      </c>
      <c r="AW188" s="110" t="str">
        <f t="shared" si="510"/>
        <v/>
      </c>
      <c r="AX188" s="110" t="str">
        <f t="shared" si="511"/>
        <v/>
      </c>
      <c r="AY188" s="110" t="str">
        <f t="shared" si="512"/>
        <v/>
      </c>
      <c r="AZ188" s="110" t="str">
        <f t="shared" si="513"/>
        <v/>
      </c>
      <c r="BA188" s="110" t="str">
        <f t="shared" si="514"/>
        <v/>
      </c>
      <c r="BB188" s="110" t="str">
        <f t="shared" si="515"/>
        <v/>
      </c>
      <c r="BC188" s="110" t="str">
        <f t="shared" si="516"/>
        <v/>
      </c>
      <c r="BD188" s="110" t="str">
        <f t="shared" si="517"/>
        <v/>
      </c>
      <c r="BE188" s="110" t="str">
        <f t="shared" si="518"/>
        <v/>
      </c>
      <c r="BF188" s="110" t="str">
        <f t="shared" si="519"/>
        <v/>
      </c>
      <c r="BG188" s="110" t="str">
        <f t="shared" si="520"/>
        <v/>
      </c>
      <c r="BH188" s="110" t="str">
        <f t="shared" si="521"/>
        <v/>
      </c>
      <c r="BI188" s="110" t="str">
        <f t="shared" si="522"/>
        <v/>
      </c>
      <c r="BJ188" s="110" t="str">
        <f t="shared" si="523"/>
        <v/>
      </c>
      <c r="BK188" s="110" t="str">
        <f t="shared" si="524"/>
        <v/>
      </c>
      <c r="BL188" s="110" t="str">
        <f t="shared" si="525"/>
        <v/>
      </c>
      <c r="BM188" s="110" t="str">
        <f t="shared" si="526"/>
        <v/>
      </c>
      <c r="BN188" s="110" t="str">
        <f t="shared" si="527"/>
        <v/>
      </c>
      <c r="BO188" s="110" t="str">
        <f t="shared" si="528"/>
        <v/>
      </c>
      <c r="BP188" s="110" t="str">
        <f t="shared" si="529"/>
        <v/>
      </c>
      <c r="BQ188" s="110" t="str">
        <f t="shared" si="530"/>
        <v/>
      </c>
      <c r="BR188" s="110" t="str">
        <f t="shared" si="531"/>
        <v/>
      </c>
      <c r="BS188" s="110" t="str">
        <f t="shared" si="532"/>
        <v/>
      </c>
      <c r="BT188" s="110" t="str">
        <f t="shared" si="533"/>
        <v/>
      </c>
      <c r="BU188" s="110" t="str">
        <f t="shared" si="534"/>
        <v/>
      </c>
      <c r="BV188" s="110" t="str">
        <f t="shared" si="535"/>
        <v/>
      </c>
      <c r="BW188" s="110" t="str">
        <f t="shared" si="536"/>
        <v/>
      </c>
      <c r="BX188" s="110" t="str">
        <f t="shared" si="537"/>
        <v/>
      </c>
      <c r="BY188" s="110" t="str">
        <f t="shared" si="538"/>
        <v/>
      </c>
      <c r="BZ188" s="110" t="str">
        <f t="shared" si="539"/>
        <v/>
      </c>
      <c r="CA188" s="110" t="str">
        <f t="shared" si="540"/>
        <v/>
      </c>
      <c r="CB188" s="110" t="str">
        <f t="shared" si="541"/>
        <v/>
      </c>
      <c r="CC188" s="110" t="str">
        <f t="shared" si="542"/>
        <v/>
      </c>
      <c r="CD188" s="110" t="str">
        <f t="shared" si="543"/>
        <v/>
      </c>
      <c r="CE188" s="110" t="str">
        <f t="shared" si="544"/>
        <v/>
      </c>
      <c r="CF188" s="110" t="str">
        <f t="shared" si="545"/>
        <v/>
      </c>
      <c r="CG188" s="110" t="str">
        <f t="shared" si="546"/>
        <v/>
      </c>
      <c r="CH188" s="110" t="str">
        <f t="shared" si="547"/>
        <v/>
      </c>
      <c r="CI188" s="110" t="str">
        <f t="shared" si="548"/>
        <v/>
      </c>
      <c r="CJ188" s="110" t="str">
        <f t="shared" si="549"/>
        <v/>
      </c>
      <c r="CK188" s="110" t="str">
        <f t="shared" si="550"/>
        <v/>
      </c>
      <c r="CL188" s="110" t="str">
        <f t="shared" si="551"/>
        <v/>
      </c>
      <c r="CM188" s="110" t="str">
        <f t="shared" si="552"/>
        <v/>
      </c>
      <c r="CN188" s="110" t="str">
        <f t="shared" si="553"/>
        <v/>
      </c>
      <c r="CO188" s="110" t="str">
        <f t="shared" si="554"/>
        <v/>
      </c>
      <c r="CP188" s="110" t="str">
        <f t="shared" si="555"/>
        <v/>
      </c>
      <c r="CQ188" s="110" t="str">
        <f t="shared" si="556"/>
        <v/>
      </c>
      <c r="CR188" s="110" t="str">
        <f t="shared" si="557"/>
        <v/>
      </c>
      <c r="CS188" s="110" t="str">
        <f t="shared" si="558"/>
        <v/>
      </c>
      <c r="CT188" s="110" t="str">
        <f t="shared" si="559"/>
        <v/>
      </c>
      <c r="CU188" s="110" t="str">
        <f t="shared" si="560"/>
        <v/>
      </c>
      <c r="CV188" s="110" t="str">
        <f t="shared" si="561"/>
        <v/>
      </c>
      <c r="CW188" s="110" t="str">
        <f t="shared" si="562"/>
        <v/>
      </c>
      <c r="CX188" s="110" t="str">
        <f t="shared" si="563"/>
        <v/>
      </c>
      <c r="CY188" s="110" t="str">
        <f t="shared" si="564"/>
        <v/>
      </c>
      <c r="CZ188" s="110" t="str">
        <f t="shared" si="565"/>
        <v/>
      </c>
      <c r="DA188" s="110" t="str">
        <f t="shared" si="566"/>
        <v/>
      </c>
      <c r="DB188" s="110" t="str">
        <f t="shared" si="567"/>
        <v/>
      </c>
      <c r="DC188" s="110" t="str">
        <f t="shared" si="568"/>
        <v/>
      </c>
      <c r="DD188" s="110" t="str">
        <f t="shared" si="569"/>
        <v/>
      </c>
      <c r="DE188" s="110" t="str">
        <f t="shared" si="570"/>
        <v/>
      </c>
      <c r="DF188" s="110" t="str">
        <f t="shared" si="571"/>
        <v/>
      </c>
      <c r="DG188" s="110" t="str">
        <f t="shared" si="572"/>
        <v/>
      </c>
      <c r="DH188" s="110" t="str">
        <f t="shared" si="573"/>
        <v/>
      </c>
      <c r="DI188" s="110" t="str">
        <f t="shared" si="574"/>
        <v/>
      </c>
      <c r="DJ188" s="110" t="str">
        <f t="shared" si="575"/>
        <v/>
      </c>
      <c r="DK188" s="110" t="str">
        <f t="shared" si="576"/>
        <v/>
      </c>
      <c r="DL188" s="110" t="str">
        <f t="shared" si="577"/>
        <v/>
      </c>
      <c r="DM188" s="110" t="str">
        <f t="shared" si="578"/>
        <v/>
      </c>
      <c r="DN188" s="110" t="str">
        <f t="shared" si="579"/>
        <v/>
      </c>
      <c r="DO188" s="110">
        <f t="shared" si="580"/>
        <v>69062.499999999985</v>
      </c>
      <c r="DP188" s="110">
        <f t="shared" si="581"/>
        <v>69062.499999999985</v>
      </c>
      <c r="DQ188" s="110">
        <f t="shared" si="582"/>
        <v>69062.499999999985</v>
      </c>
      <c r="DR188" s="110">
        <f t="shared" si="583"/>
        <v>69062.499999999985</v>
      </c>
      <c r="DS188" s="110">
        <f t="shared" si="584"/>
        <v>69062.499999999985</v>
      </c>
      <c r="DT188" s="110">
        <f t="shared" si="585"/>
        <v>69062.499999999985</v>
      </c>
      <c r="DU188" s="110">
        <f t="shared" si="586"/>
        <v>69062.499999999985</v>
      </c>
      <c r="DV188" s="110">
        <f t="shared" si="587"/>
        <v>69062.499999999985</v>
      </c>
      <c r="DW188" s="110">
        <f t="shared" si="588"/>
        <v>69062.499999999985</v>
      </c>
      <c r="DX188" s="110">
        <f t="shared" si="589"/>
        <v>69062.499999999985</v>
      </c>
      <c r="DY188" s="110">
        <f t="shared" si="590"/>
        <v>69062.499999999985</v>
      </c>
      <c r="DZ188" s="110">
        <f t="shared" si="591"/>
        <v>69062.499999999985</v>
      </c>
      <c r="EA188" s="110" t="str">
        <f t="shared" si="592"/>
        <v/>
      </c>
      <c r="EB188" s="110" t="str">
        <f t="shared" si="593"/>
        <v/>
      </c>
      <c r="EC188" s="110" t="str">
        <f t="shared" si="594"/>
        <v/>
      </c>
      <c r="ED188" s="110" t="str">
        <f t="shared" si="595"/>
        <v/>
      </c>
      <c r="EE188" s="110" t="str">
        <f t="shared" si="596"/>
        <v/>
      </c>
      <c r="EF188" s="110" t="str">
        <f t="shared" si="597"/>
        <v/>
      </c>
      <c r="EG188" s="110" t="str">
        <f t="shared" si="598"/>
        <v/>
      </c>
      <c r="EH188" s="110" t="str">
        <f t="shared" si="599"/>
        <v/>
      </c>
      <c r="EI188" s="110" t="str">
        <f t="shared" si="600"/>
        <v/>
      </c>
      <c r="EJ188" s="110" t="str">
        <f t="shared" si="601"/>
        <v/>
      </c>
      <c r="EK188" s="110" t="str">
        <f t="shared" si="602"/>
        <v/>
      </c>
      <c r="EL188" s="110" t="str">
        <f t="shared" si="603"/>
        <v/>
      </c>
      <c r="EM188" s="110" t="str">
        <f t="shared" si="604"/>
        <v/>
      </c>
      <c r="EN188" s="110" t="str">
        <f t="shared" si="605"/>
        <v/>
      </c>
      <c r="EO188" s="110" t="str">
        <f t="shared" si="606"/>
        <v/>
      </c>
      <c r="EP188" s="110" t="str">
        <f t="shared" si="607"/>
        <v/>
      </c>
      <c r="EQ188" s="110" t="str">
        <f t="shared" si="608"/>
        <v/>
      </c>
      <c r="ER188" s="110" t="str">
        <f t="shared" si="609"/>
        <v/>
      </c>
      <c r="ES188" s="110" t="str">
        <f t="shared" si="610"/>
        <v/>
      </c>
      <c r="ET188" s="110" t="str">
        <f t="shared" si="611"/>
        <v/>
      </c>
      <c r="EU188" s="110" t="str">
        <f t="shared" si="612"/>
        <v/>
      </c>
      <c r="EV188" s="110" t="str">
        <f t="shared" si="613"/>
        <v/>
      </c>
      <c r="EW188" s="110" t="str">
        <f t="shared" si="614"/>
        <v/>
      </c>
      <c r="EX188" s="110" t="str">
        <f t="shared" si="615"/>
        <v/>
      </c>
      <c r="EY188" s="110" t="str">
        <f t="shared" si="616"/>
        <v/>
      </c>
      <c r="EZ188" s="110" t="str">
        <f t="shared" si="617"/>
        <v/>
      </c>
      <c r="FA188" s="110" t="str">
        <f t="shared" si="618"/>
        <v/>
      </c>
      <c r="FB188">
        <f>'06_Presupuesto'!J208-'02_Rendimientos'!$B$79+1</f>
        <v>112</v>
      </c>
      <c r="FC188">
        <f>'06_Presupuesto'!K208-'02_Rendimientos'!$B$79+1</f>
        <v>123</v>
      </c>
      <c r="FD188">
        <f t="shared" si="619"/>
        <v>12</v>
      </c>
    </row>
    <row r="189" spans="2:160">
      <c r="B189" t="str">
        <f>'06_Presupuesto'!K43</f>
        <v>B.2.3/a)</v>
      </c>
      <c r="C189" t="str">
        <f>'06_Presupuesto'!L43</f>
        <v>Yeso Cartón</v>
      </c>
      <c r="D189" t="str">
        <f>'06_Presupuesto'!M43</f>
        <v>M2</v>
      </c>
      <c r="E189" s="90">
        <f>'06_Presupuesto'!N43</f>
        <v>50</v>
      </c>
      <c r="F189" s="90">
        <f>'06_Presupuesto'!O43</f>
        <v>20999.999999999996</v>
      </c>
      <c r="G189" s="90">
        <f>'06_Presupuesto'!P43</f>
        <v>1049999.9999999998</v>
      </c>
      <c r="H189" s="90" t="str">
        <f t="shared" si="470"/>
        <v/>
      </c>
      <c r="I189" s="90" t="str">
        <f t="shared" si="620"/>
        <v/>
      </c>
      <c r="J189" s="90" t="str">
        <f t="shared" si="471"/>
        <v/>
      </c>
      <c r="K189" s="90" t="str">
        <f t="shared" si="472"/>
        <v/>
      </c>
      <c r="L189" s="90" t="str">
        <f t="shared" si="473"/>
        <v/>
      </c>
      <c r="M189" s="90" t="str">
        <f t="shared" si="474"/>
        <v/>
      </c>
      <c r="N189" s="90" t="str">
        <f t="shared" si="475"/>
        <v/>
      </c>
      <c r="O189" s="90" t="str">
        <f t="shared" si="476"/>
        <v/>
      </c>
      <c r="P189" s="90" t="str">
        <f t="shared" si="477"/>
        <v/>
      </c>
      <c r="Q189" s="90" t="str">
        <f t="shared" si="478"/>
        <v/>
      </c>
      <c r="R189" s="90" t="str">
        <f t="shared" si="479"/>
        <v/>
      </c>
      <c r="S189" s="90" t="str">
        <f t="shared" si="480"/>
        <v/>
      </c>
      <c r="T189" s="90" t="str">
        <f t="shared" si="481"/>
        <v/>
      </c>
      <c r="U189" s="90" t="str">
        <f t="shared" si="482"/>
        <v/>
      </c>
      <c r="V189" s="90" t="str">
        <f t="shared" si="483"/>
        <v/>
      </c>
      <c r="W189" s="90" t="str">
        <f t="shared" si="484"/>
        <v/>
      </c>
      <c r="X189" s="90" t="str">
        <f t="shared" si="485"/>
        <v/>
      </c>
      <c r="Y189" s="90" t="str">
        <f t="shared" si="486"/>
        <v/>
      </c>
      <c r="Z189" s="90" t="str">
        <f t="shared" si="487"/>
        <v/>
      </c>
      <c r="AA189" s="90" t="str">
        <f t="shared" si="488"/>
        <v/>
      </c>
      <c r="AB189" s="90" t="str">
        <f t="shared" si="489"/>
        <v/>
      </c>
      <c r="AC189" s="90" t="str">
        <f t="shared" si="490"/>
        <v/>
      </c>
      <c r="AD189" s="90" t="str">
        <f t="shared" si="491"/>
        <v/>
      </c>
      <c r="AE189" s="90" t="str">
        <f t="shared" si="492"/>
        <v/>
      </c>
      <c r="AF189" s="90" t="str">
        <f t="shared" si="493"/>
        <v/>
      </c>
      <c r="AG189" s="90" t="str">
        <f t="shared" si="494"/>
        <v/>
      </c>
      <c r="AH189" s="90" t="str">
        <f t="shared" si="495"/>
        <v/>
      </c>
      <c r="AI189" s="90" t="str">
        <f t="shared" si="496"/>
        <v/>
      </c>
      <c r="AJ189" s="90" t="str">
        <f t="shared" si="497"/>
        <v/>
      </c>
      <c r="AK189" s="90" t="str">
        <f t="shared" si="498"/>
        <v/>
      </c>
      <c r="AL189" s="90" t="str">
        <f t="shared" si="499"/>
        <v/>
      </c>
      <c r="AM189" s="90" t="str">
        <f t="shared" si="500"/>
        <v/>
      </c>
      <c r="AN189" s="90" t="str">
        <f t="shared" si="501"/>
        <v/>
      </c>
      <c r="AO189" s="90" t="str">
        <f t="shared" si="502"/>
        <v/>
      </c>
      <c r="AP189" s="90" t="str">
        <f t="shared" si="503"/>
        <v/>
      </c>
      <c r="AQ189" s="90" t="str">
        <f t="shared" si="504"/>
        <v/>
      </c>
      <c r="AR189" s="90" t="str">
        <f t="shared" si="505"/>
        <v/>
      </c>
      <c r="AS189" s="90" t="str">
        <f t="shared" si="506"/>
        <v/>
      </c>
      <c r="AT189" s="90" t="str">
        <f t="shared" si="507"/>
        <v/>
      </c>
      <c r="AU189" s="90" t="str">
        <f t="shared" si="508"/>
        <v/>
      </c>
      <c r="AV189" s="90" t="str">
        <f t="shared" si="509"/>
        <v/>
      </c>
      <c r="AW189" s="90" t="str">
        <f t="shared" si="510"/>
        <v/>
      </c>
      <c r="AX189" s="90" t="str">
        <f t="shared" si="511"/>
        <v/>
      </c>
      <c r="AY189" s="90" t="str">
        <f t="shared" si="512"/>
        <v/>
      </c>
      <c r="AZ189" s="90" t="str">
        <f t="shared" si="513"/>
        <v/>
      </c>
      <c r="BA189" s="90" t="str">
        <f t="shared" si="514"/>
        <v/>
      </c>
      <c r="BB189" s="90" t="str">
        <f t="shared" si="515"/>
        <v/>
      </c>
      <c r="BC189" s="90" t="str">
        <f t="shared" si="516"/>
        <v/>
      </c>
      <c r="BD189" s="90" t="str">
        <f t="shared" si="517"/>
        <v/>
      </c>
      <c r="BE189" s="90" t="str">
        <f t="shared" si="518"/>
        <v/>
      </c>
      <c r="BF189" s="90" t="str">
        <f t="shared" si="519"/>
        <v/>
      </c>
      <c r="BG189" s="90" t="str">
        <f t="shared" si="520"/>
        <v/>
      </c>
      <c r="BH189" s="90" t="str">
        <f t="shared" si="521"/>
        <v/>
      </c>
      <c r="BI189" s="90" t="str">
        <f t="shared" si="522"/>
        <v/>
      </c>
      <c r="BJ189" s="90" t="str">
        <f t="shared" si="523"/>
        <v/>
      </c>
      <c r="BK189" s="90" t="str">
        <f t="shared" si="524"/>
        <v/>
      </c>
      <c r="BL189" s="90" t="str">
        <f t="shared" si="525"/>
        <v/>
      </c>
      <c r="BM189" s="90" t="str">
        <f t="shared" si="526"/>
        <v/>
      </c>
      <c r="BN189" s="90" t="str">
        <f t="shared" si="527"/>
        <v/>
      </c>
      <c r="BO189" s="90" t="str">
        <f t="shared" si="528"/>
        <v/>
      </c>
      <c r="BP189" s="90" t="str">
        <f t="shared" si="529"/>
        <v/>
      </c>
      <c r="BQ189" s="90" t="str">
        <f t="shared" si="530"/>
        <v/>
      </c>
      <c r="BR189" s="90" t="str">
        <f t="shared" si="531"/>
        <v/>
      </c>
      <c r="BS189" s="90" t="str">
        <f t="shared" si="532"/>
        <v/>
      </c>
      <c r="BT189" s="90" t="str">
        <f t="shared" si="533"/>
        <v/>
      </c>
      <c r="BU189" s="90" t="str">
        <f t="shared" si="534"/>
        <v/>
      </c>
      <c r="BV189" s="90" t="str">
        <f t="shared" si="535"/>
        <v/>
      </c>
      <c r="BW189" s="90" t="str">
        <f t="shared" si="536"/>
        <v/>
      </c>
      <c r="BX189" s="90" t="str">
        <f t="shared" si="537"/>
        <v/>
      </c>
      <c r="BY189" s="90" t="str">
        <f t="shared" si="538"/>
        <v/>
      </c>
      <c r="BZ189" s="90" t="str">
        <f t="shared" si="539"/>
        <v/>
      </c>
      <c r="CA189" s="90" t="str">
        <f t="shared" si="540"/>
        <v/>
      </c>
      <c r="CB189" s="90" t="str">
        <f t="shared" si="541"/>
        <v/>
      </c>
      <c r="CC189" s="90" t="str">
        <f t="shared" si="542"/>
        <v/>
      </c>
      <c r="CD189" s="90" t="str">
        <f t="shared" si="543"/>
        <v/>
      </c>
      <c r="CE189" s="90" t="str">
        <f t="shared" si="544"/>
        <v/>
      </c>
      <c r="CF189" s="90" t="str">
        <f t="shared" si="545"/>
        <v/>
      </c>
      <c r="CG189" s="90" t="str">
        <f t="shared" si="546"/>
        <v/>
      </c>
      <c r="CH189" s="90" t="str">
        <f t="shared" si="547"/>
        <v/>
      </c>
      <c r="CI189" s="90" t="str">
        <f t="shared" si="548"/>
        <v/>
      </c>
      <c r="CJ189" s="90" t="str">
        <f t="shared" si="549"/>
        <v/>
      </c>
      <c r="CK189" s="90" t="str">
        <f t="shared" si="550"/>
        <v/>
      </c>
      <c r="CL189" s="90" t="str">
        <f t="shared" si="551"/>
        <v/>
      </c>
      <c r="CM189" s="90" t="str">
        <f t="shared" si="552"/>
        <v/>
      </c>
      <c r="CN189" s="90" t="str">
        <f t="shared" si="553"/>
        <v/>
      </c>
      <c r="CO189" s="90" t="str">
        <f t="shared" si="554"/>
        <v/>
      </c>
      <c r="CP189" s="90" t="str">
        <f t="shared" si="555"/>
        <v/>
      </c>
      <c r="CQ189" s="90" t="str">
        <f t="shared" si="556"/>
        <v/>
      </c>
      <c r="CR189" s="90" t="str">
        <f t="shared" si="557"/>
        <v/>
      </c>
      <c r="CS189" s="90" t="str">
        <f t="shared" si="558"/>
        <v/>
      </c>
      <c r="CT189" s="90" t="str">
        <f t="shared" si="559"/>
        <v/>
      </c>
      <c r="CU189" s="90" t="str">
        <f t="shared" si="560"/>
        <v/>
      </c>
      <c r="CV189" s="90" t="str">
        <f t="shared" si="561"/>
        <v/>
      </c>
      <c r="CW189" s="90" t="str">
        <f t="shared" si="562"/>
        <v/>
      </c>
      <c r="CX189" s="90" t="str">
        <f t="shared" si="563"/>
        <v/>
      </c>
      <c r="CY189" s="90" t="str">
        <f t="shared" si="564"/>
        <v/>
      </c>
      <c r="CZ189" s="90" t="str">
        <f t="shared" si="565"/>
        <v/>
      </c>
      <c r="DA189" s="90" t="str">
        <f t="shared" si="566"/>
        <v/>
      </c>
      <c r="DB189" s="90" t="str">
        <f t="shared" si="567"/>
        <v/>
      </c>
      <c r="DC189" s="90" t="str">
        <f t="shared" si="568"/>
        <v/>
      </c>
      <c r="DD189" s="90" t="str">
        <f t="shared" si="569"/>
        <v/>
      </c>
      <c r="DE189" s="90" t="str">
        <f t="shared" si="570"/>
        <v/>
      </c>
      <c r="DF189" s="90" t="str">
        <f t="shared" si="571"/>
        <v/>
      </c>
      <c r="DG189" s="90" t="str">
        <f t="shared" si="572"/>
        <v/>
      </c>
      <c r="DH189" s="90" t="str">
        <f t="shared" si="573"/>
        <v/>
      </c>
      <c r="DI189" s="90" t="str">
        <f t="shared" si="574"/>
        <v/>
      </c>
      <c r="DJ189" s="90" t="str">
        <f t="shared" si="575"/>
        <v/>
      </c>
      <c r="DK189" s="90" t="str">
        <f t="shared" si="576"/>
        <v/>
      </c>
      <c r="DL189" s="90" t="str">
        <f t="shared" si="577"/>
        <v/>
      </c>
      <c r="DM189" s="90" t="str">
        <f t="shared" si="578"/>
        <v/>
      </c>
      <c r="DN189" s="90" t="str">
        <f t="shared" si="579"/>
        <v/>
      </c>
      <c r="DO189" s="90">
        <f t="shared" si="580"/>
        <v>87499.999999999985</v>
      </c>
      <c r="DP189" s="90">
        <f t="shared" si="581"/>
        <v>87499.999999999985</v>
      </c>
      <c r="DQ189" s="90">
        <f t="shared" si="582"/>
        <v>87499.999999999985</v>
      </c>
      <c r="DR189" s="90">
        <f t="shared" si="583"/>
        <v>87499.999999999985</v>
      </c>
      <c r="DS189" s="90">
        <f t="shared" si="584"/>
        <v>87499.999999999985</v>
      </c>
      <c r="DT189" s="90">
        <f t="shared" si="585"/>
        <v>87499.999999999985</v>
      </c>
      <c r="DU189" s="90">
        <f t="shared" si="586"/>
        <v>87499.999999999985</v>
      </c>
      <c r="DV189" s="90">
        <f t="shared" si="587"/>
        <v>87499.999999999985</v>
      </c>
      <c r="DW189" s="90">
        <f t="shared" si="588"/>
        <v>87499.999999999985</v>
      </c>
      <c r="DX189" s="90">
        <f t="shared" si="589"/>
        <v>87499.999999999985</v>
      </c>
      <c r="DY189" s="90">
        <f t="shared" si="590"/>
        <v>87499.999999999985</v>
      </c>
      <c r="DZ189" s="90">
        <f t="shared" si="591"/>
        <v>87499.999999999985</v>
      </c>
      <c r="EA189" s="90" t="str">
        <f t="shared" si="592"/>
        <v/>
      </c>
      <c r="EB189" s="90" t="str">
        <f t="shared" si="593"/>
        <v/>
      </c>
      <c r="EC189" s="90" t="str">
        <f t="shared" si="594"/>
        <v/>
      </c>
      <c r="ED189" s="90" t="str">
        <f t="shared" si="595"/>
        <v/>
      </c>
      <c r="EE189" s="90" t="str">
        <f t="shared" si="596"/>
        <v/>
      </c>
      <c r="EF189" s="90" t="str">
        <f t="shared" si="597"/>
        <v/>
      </c>
      <c r="EG189" s="90" t="str">
        <f t="shared" si="598"/>
        <v/>
      </c>
      <c r="EH189" s="90" t="str">
        <f t="shared" si="599"/>
        <v/>
      </c>
      <c r="EI189" s="90" t="str">
        <f t="shared" si="600"/>
        <v/>
      </c>
      <c r="EJ189" s="90" t="str">
        <f t="shared" si="601"/>
        <v/>
      </c>
      <c r="EK189" s="90" t="str">
        <f t="shared" si="602"/>
        <v/>
      </c>
      <c r="EL189" s="90" t="str">
        <f t="shared" si="603"/>
        <v/>
      </c>
      <c r="EM189" s="90" t="str">
        <f t="shared" si="604"/>
        <v/>
      </c>
      <c r="EN189" s="90" t="str">
        <f t="shared" si="605"/>
        <v/>
      </c>
      <c r="EO189" s="90" t="str">
        <f t="shared" si="606"/>
        <v/>
      </c>
      <c r="EP189" s="90" t="str">
        <f t="shared" si="607"/>
        <v/>
      </c>
      <c r="EQ189" s="90" t="str">
        <f t="shared" si="608"/>
        <v/>
      </c>
      <c r="ER189" s="90" t="str">
        <f t="shared" si="609"/>
        <v/>
      </c>
      <c r="ES189" s="90" t="str">
        <f t="shared" si="610"/>
        <v/>
      </c>
      <c r="ET189" s="90" t="str">
        <f t="shared" si="611"/>
        <v/>
      </c>
      <c r="EU189" s="90" t="str">
        <f t="shared" si="612"/>
        <v/>
      </c>
      <c r="EV189" s="90" t="str">
        <f t="shared" si="613"/>
        <v/>
      </c>
      <c r="EW189" s="90" t="str">
        <f t="shared" si="614"/>
        <v/>
      </c>
      <c r="EX189" s="90" t="str">
        <f t="shared" si="615"/>
        <v/>
      </c>
      <c r="EY189" s="90" t="str">
        <f t="shared" si="616"/>
        <v/>
      </c>
      <c r="EZ189" s="90" t="str">
        <f t="shared" si="617"/>
        <v/>
      </c>
      <c r="FA189" s="90" t="str">
        <f t="shared" si="618"/>
        <v/>
      </c>
      <c r="FB189">
        <f>'06_Presupuesto'!J209-'02_Rendimientos'!$B$79+1</f>
        <v>112</v>
      </c>
      <c r="FC189">
        <f>'06_Presupuesto'!K209-'02_Rendimientos'!$B$79+1</f>
        <v>123</v>
      </c>
      <c r="FD189">
        <f t="shared" si="619"/>
        <v>12</v>
      </c>
    </row>
    <row r="190" spans="2:160">
      <c r="B190" s="109" t="str">
        <f>'06_Presupuesto'!K44</f>
        <v>B.2.4/a)</v>
      </c>
      <c r="C190" s="109" t="str">
        <f>'06_Presupuesto'!L44</f>
        <v>Forros</v>
      </c>
      <c r="D190" s="109" t="str">
        <f>'06_Presupuesto'!M44</f>
        <v>ML</v>
      </c>
      <c r="E190" s="110">
        <f>'06_Presupuesto'!N44</f>
        <v>25</v>
      </c>
      <c r="F190" s="110">
        <f>'06_Presupuesto'!O44</f>
        <v>15624.999999999998</v>
      </c>
      <c r="G190" s="110">
        <f>'06_Presupuesto'!P44</f>
        <v>390624.99999999994</v>
      </c>
      <c r="H190" s="110" t="str">
        <f t="shared" si="470"/>
        <v/>
      </c>
      <c r="I190" s="110" t="str">
        <f t="shared" si="620"/>
        <v/>
      </c>
      <c r="J190" s="110" t="str">
        <f t="shared" si="471"/>
        <v/>
      </c>
      <c r="K190" s="110" t="str">
        <f t="shared" si="472"/>
        <v/>
      </c>
      <c r="L190" s="110" t="str">
        <f t="shared" si="473"/>
        <v/>
      </c>
      <c r="M190" s="110" t="str">
        <f t="shared" si="474"/>
        <v/>
      </c>
      <c r="N190" s="110" t="str">
        <f t="shared" si="475"/>
        <v/>
      </c>
      <c r="O190" s="110" t="str">
        <f t="shared" si="476"/>
        <v/>
      </c>
      <c r="P190" s="110" t="str">
        <f t="shared" si="477"/>
        <v/>
      </c>
      <c r="Q190" s="110" t="str">
        <f t="shared" si="478"/>
        <v/>
      </c>
      <c r="R190" s="110" t="str">
        <f t="shared" si="479"/>
        <v/>
      </c>
      <c r="S190" s="110" t="str">
        <f t="shared" si="480"/>
        <v/>
      </c>
      <c r="T190" s="110" t="str">
        <f t="shared" si="481"/>
        <v/>
      </c>
      <c r="U190" s="110" t="str">
        <f t="shared" si="482"/>
        <v/>
      </c>
      <c r="V190" s="110" t="str">
        <f t="shared" si="483"/>
        <v/>
      </c>
      <c r="W190" s="110" t="str">
        <f t="shared" si="484"/>
        <v/>
      </c>
      <c r="X190" s="110" t="str">
        <f t="shared" si="485"/>
        <v/>
      </c>
      <c r="Y190" s="110" t="str">
        <f t="shared" si="486"/>
        <v/>
      </c>
      <c r="Z190" s="110" t="str">
        <f t="shared" si="487"/>
        <v/>
      </c>
      <c r="AA190" s="110" t="str">
        <f t="shared" si="488"/>
        <v/>
      </c>
      <c r="AB190" s="110" t="str">
        <f t="shared" si="489"/>
        <v/>
      </c>
      <c r="AC190" s="110" t="str">
        <f t="shared" si="490"/>
        <v/>
      </c>
      <c r="AD190" s="110" t="str">
        <f t="shared" si="491"/>
        <v/>
      </c>
      <c r="AE190" s="110" t="str">
        <f t="shared" si="492"/>
        <v/>
      </c>
      <c r="AF190" s="110" t="str">
        <f t="shared" si="493"/>
        <v/>
      </c>
      <c r="AG190" s="110" t="str">
        <f t="shared" si="494"/>
        <v/>
      </c>
      <c r="AH190" s="110" t="str">
        <f t="shared" si="495"/>
        <v/>
      </c>
      <c r="AI190" s="110" t="str">
        <f t="shared" si="496"/>
        <v/>
      </c>
      <c r="AJ190" s="110" t="str">
        <f t="shared" si="497"/>
        <v/>
      </c>
      <c r="AK190" s="110" t="str">
        <f t="shared" si="498"/>
        <v/>
      </c>
      <c r="AL190" s="110" t="str">
        <f t="shared" si="499"/>
        <v/>
      </c>
      <c r="AM190" s="110" t="str">
        <f t="shared" si="500"/>
        <v/>
      </c>
      <c r="AN190" s="110" t="str">
        <f t="shared" si="501"/>
        <v/>
      </c>
      <c r="AO190" s="110" t="str">
        <f t="shared" si="502"/>
        <v/>
      </c>
      <c r="AP190" s="110" t="str">
        <f t="shared" si="503"/>
        <v/>
      </c>
      <c r="AQ190" s="110" t="str">
        <f t="shared" si="504"/>
        <v/>
      </c>
      <c r="AR190" s="110" t="str">
        <f t="shared" si="505"/>
        <v/>
      </c>
      <c r="AS190" s="110" t="str">
        <f t="shared" si="506"/>
        <v/>
      </c>
      <c r="AT190" s="110" t="str">
        <f t="shared" si="507"/>
        <v/>
      </c>
      <c r="AU190" s="110" t="str">
        <f t="shared" si="508"/>
        <v/>
      </c>
      <c r="AV190" s="110" t="str">
        <f t="shared" si="509"/>
        <v/>
      </c>
      <c r="AW190" s="110" t="str">
        <f t="shared" si="510"/>
        <v/>
      </c>
      <c r="AX190" s="110" t="str">
        <f t="shared" si="511"/>
        <v/>
      </c>
      <c r="AY190" s="110" t="str">
        <f t="shared" si="512"/>
        <v/>
      </c>
      <c r="AZ190" s="110" t="str">
        <f t="shared" si="513"/>
        <v/>
      </c>
      <c r="BA190" s="110" t="str">
        <f t="shared" si="514"/>
        <v/>
      </c>
      <c r="BB190" s="110" t="str">
        <f t="shared" si="515"/>
        <v/>
      </c>
      <c r="BC190" s="110" t="str">
        <f t="shared" si="516"/>
        <v/>
      </c>
      <c r="BD190" s="110" t="str">
        <f t="shared" si="517"/>
        <v/>
      </c>
      <c r="BE190" s="110" t="str">
        <f t="shared" si="518"/>
        <v/>
      </c>
      <c r="BF190" s="110" t="str">
        <f t="shared" si="519"/>
        <v/>
      </c>
      <c r="BG190" s="110" t="str">
        <f t="shared" si="520"/>
        <v/>
      </c>
      <c r="BH190" s="110" t="str">
        <f t="shared" si="521"/>
        <v/>
      </c>
      <c r="BI190" s="110" t="str">
        <f t="shared" si="522"/>
        <v/>
      </c>
      <c r="BJ190" s="110" t="str">
        <f t="shared" si="523"/>
        <v/>
      </c>
      <c r="BK190" s="110" t="str">
        <f t="shared" si="524"/>
        <v/>
      </c>
      <c r="BL190" s="110" t="str">
        <f t="shared" si="525"/>
        <v/>
      </c>
      <c r="BM190" s="110" t="str">
        <f t="shared" si="526"/>
        <v/>
      </c>
      <c r="BN190" s="110" t="str">
        <f t="shared" si="527"/>
        <v/>
      </c>
      <c r="BO190" s="110" t="str">
        <f t="shared" si="528"/>
        <v/>
      </c>
      <c r="BP190" s="110" t="str">
        <f t="shared" si="529"/>
        <v/>
      </c>
      <c r="BQ190" s="110" t="str">
        <f t="shared" si="530"/>
        <v/>
      </c>
      <c r="BR190" s="110" t="str">
        <f t="shared" si="531"/>
        <v/>
      </c>
      <c r="BS190" s="110" t="str">
        <f t="shared" si="532"/>
        <v/>
      </c>
      <c r="BT190" s="110" t="str">
        <f t="shared" si="533"/>
        <v/>
      </c>
      <c r="BU190" s="110" t="str">
        <f t="shared" si="534"/>
        <v/>
      </c>
      <c r="BV190" s="110" t="str">
        <f t="shared" si="535"/>
        <v/>
      </c>
      <c r="BW190" s="110" t="str">
        <f t="shared" si="536"/>
        <v/>
      </c>
      <c r="BX190" s="110" t="str">
        <f t="shared" si="537"/>
        <v/>
      </c>
      <c r="BY190" s="110">
        <f t="shared" si="538"/>
        <v>32552.083333333328</v>
      </c>
      <c r="BZ190" s="110">
        <f t="shared" si="539"/>
        <v>32552.083333333328</v>
      </c>
      <c r="CA190" s="110">
        <f t="shared" si="540"/>
        <v>32552.083333333328</v>
      </c>
      <c r="CB190" s="110">
        <f t="shared" si="541"/>
        <v>32552.083333333328</v>
      </c>
      <c r="CC190" s="110">
        <f t="shared" si="542"/>
        <v>32552.083333333328</v>
      </c>
      <c r="CD190" s="110">
        <f t="shared" si="543"/>
        <v>32552.083333333328</v>
      </c>
      <c r="CE190" s="110">
        <f t="shared" si="544"/>
        <v>32552.083333333328</v>
      </c>
      <c r="CF190" s="110">
        <f t="shared" si="545"/>
        <v>32552.083333333328</v>
      </c>
      <c r="CG190" s="110">
        <f t="shared" si="546"/>
        <v>32552.083333333328</v>
      </c>
      <c r="CH190" s="110">
        <f t="shared" si="547"/>
        <v>32552.083333333328</v>
      </c>
      <c r="CI190" s="110">
        <f t="shared" si="548"/>
        <v>32552.083333333328</v>
      </c>
      <c r="CJ190" s="110">
        <f t="shared" si="549"/>
        <v>32552.083333333328</v>
      </c>
      <c r="CK190" s="110" t="str">
        <f t="shared" si="550"/>
        <v/>
      </c>
      <c r="CL190" s="110" t="str">
        <f t="shared" si="551"/>
        <v/>
      </c>
      <c r="CM190" s="110" t="str">
        <f t="shared" si="552"/>
        <v/>
      </c>
      <c r="CN190" s="110" t="str">
        <f t="shared" si="553"/>
        <v/>
      </c>
      <c r="CO190" s="110" t="str">
        <f t="shared" si="554"/>
        <v/>
      </c>
      <c r="CP190" s="110" t="str">
        <f t="shared" si="555"/>
        <v/>
      </c>
      <c r="CQ190" s="110" t="str">
        <f t="shared" si="556"/>
        <v/>
      </c>
      <c r="CR190" s="110" t="str">
        <f t="shared" si="557"/>
        <v/>
      </c>
      <c r="CS190" s="110" t="str">
        <f t="shared" si="558"/>
        <v/>
      </c>
      <c r="CT190" s="110" t="str">
        <f t="shared" si="559"/>
        <v/>
      </c>
      <c r="CU190" s="110" t="str">
        <f t="shared" si="560"/>
        <v/>
      </c>
      <c r="CV190" s="110" t="str">
        <f t="shared" si="561"/>
        <v/>
      </c>
      <c r="CW190" s="110" t="str">
        <f t="shared" si="562"/>
        <v/>
      </c>
      <c r="CX190" s="110" t="str">
        <f t="shared" si="563"/>
        <v/>
      </c>
      <c r="CY190" s="110" t="str">
        <f t="shared" si="564"/>
        <v/>
      </c>
      <c r="CZ190" s="110" t="str">
        <f t="shared" si="565"/>
        <v/>
      </c>
      <c r="DA190" s="110" t="str">
        <f t="shared" si="566"/>
        <v/>
      </c>
      <c r="DB190" s="110" t="str">
        <f t="shared" si="567"/>
        <v/>
      </c>
      <c r="DC190" s="110" t="str">
        <f t="shared" si="568"/>
        <v/>
      </c>
      <c r="DD190" s="110" t="str">
        <f t="shared" si="569"/>
        <v/>
      </c>
      <c r="DE190" s="110" t="str">
        <f t="shared" si="570"/>
        <v/>
      </c>
      <c r="DF190" s="110" t="str">
        <f t="shared" si="571"/>
        <v/>
      </c>
      <c r="DG190" s="110" t="str">
        <f t="shared" si="572"/>
        <v/>
      </c>
      <c r="DH190" s="110" t="str">
        <f t="shared" si="573"/>
        <v/>
      </c>
      <c r="DI190" s="110" t="str">
        <f t="shared" si="574"/>
        <v/>
      </c>
      <c r="DJ190" s="110" t="str">
        <f t="shared" si="575"/>
        <v/>
      </c>
      <c r="DK190" s="110" t="str">
        <f t="shared" si="576"/>
        <v/>
      </c>
      <c r="DL190" s="110" t="str">
        <f t="shared" si="577"/>
        <v/>
      </c>
      <c r="DM190" s="110" t="str">
        <f t="shared" si="578"/>
        <v/>
      </c>
      <c r="DN190" s="110" t="str">
        <f t="shared" si="579"/>
        <v/>
      </c>
      <c r="DO190" s="110" t="str">
        <f t="shared" si="580"/>
        <v/>
      </c>
      <c r="DP190" s="110" t="str">
        <f t="shared" si="581"/>
        <v/>
      </c>
      <c r="DQ190" s="110" t="str">
        <f t="shared" si="582"/>
        <v/>
      </c>
      <c r="DR190" s="110" t="str">
        <f t="shared" si="583"/>
        <v/>
      </c>
      <c r="DS190" s="110" t="str">
        <f t="shared" si="584"/>
        <v/>
      </c>
      <c r="DT190" s="110" t="str">
        <f t="shared" si="585"/>
        <v/>
      </c>
      <c r="DU190" s="110" t="str">
        <f t="shared" si="586"/>
        <v/>
      </c>
      <c r="DV190" s="110" t="str">
        <f t="shared" si="587"/>
        <v/>
      </c>
      <c r="DW190" s="110" t="str">
        <f t="shared" si="588"/>
        <v/>
      </c>
      <c r="DX190" s="110" t="str">
        <f t="shared" si="589"/>
        <v/>
      </c>
      <c r="DY190" s="110" t="str">
        <f t="shared" si="590"/>
        <v/>
      </c>
      <c r="DZ190" s="110" t="str">
        <f t="shared" si="591"/>
        <v/>
      </c>
      <c r="EA190" s="110" t="str">
        <f t="shared" si="592"/>
        <v/>
      </c>
      <c r="EB190" s="110" t="str">
        <f t="shared" si="593"/>
        <v/>
      </c>
      <c r="EC190" s="110" t="str">
        <f t="shared" si="594"/>
        <v/>
      </c>
      <c r="ED190" s="110" t="str">
        <f t="shared" si="595"/>
        <v/>
      </c>
      <c r="EE190" s="110" t="str">
        <f t="shared" si="596"/>
        <v/>
      </c>
      <c r="EF190" s="110" t="str">
        <f t="shared" si="597"/>
        <v/>
      </c>
      <c r="EG190" s="110" t="str">
        <f t="shared" si="598"/>
        <v/>
      </c>
      <c r="EH190" s="110" t="str">
        <f t="shared" si="599"/>
        <v/>
      </c>
      <c r="EI190" s="110" t="str">
        <f t="shared" si="600"/>
        <v/>
      </c>
      <c r="EJ190" s="110" t="str">
        <f t="shared" si="601"/>
        <v/>
      </c>
      <c r="EK190" s="110" t="str">
        <f t="shared" si="602"/>
        <v/>
      </c>
      <c r="EL190" s="110" t="str">
        <f t="shared" si="603"/>
        <v/>
      </c>
      <c r="EM190" s="110" t="str">
        <f t="shared" si="604"/>
        <v/>
      </c>
      <c r="EN190" s="110" t="str">
        <f t="shared" si="605"/>
        <v/>
      </c>
      <c r="EO190" s="110" t="str">
        <f t="shared" si="606"/>
        <v/>
      </c>
      <c r="EP190" s="110" t="str">
        <f t="shared" si="607"/>
        <v/>
      </c>
      <c r="EQ190" s="110" t="str">
        <f t="shared" si="608"/>
        <v/>
      </c>
      <c r="ER190" s="110" t="str">
        <f t="shared" si="609"/>
        <v/>
      </c>
      <c r="ES190" s="110" t="str">
        <f t="shared" si="610"/>
        <v/>
      </c>
      <c r="ET190" s="110" t="str">
        <f t="shared" si="611"/>
        <v/>
      </c>
      <c r="EU190" s="110" t="str">
        <f t="shared" si="612"/>
        <v/>
      </c>
      <c r="EV190" s="110" t="str">
        <f t="shared" si="613"/>
        <v/>
      </c>
      <c r="EW190" s="110" t="str">
        <f t="shared" si="614"/>
        <v/>
      </c>
      <c r="EX190" s="110" t="str">
        <f t="shared" si="615"/>
        <v/>
      </c>
      <c r="EY190" s="110" t="str">
        <f t="shared" si="616"/>
        <v/>
      </c>
      <c r="EZ190" s="110" t="str">
        <f t="shared" si="617"/>
        <v/>
      </c>
      <c r="FA190" s="110" t="str">
        <f t="shared" si="618"/>
        <v/>
      </c>
      <c r="FB190">
        <f>'06_Presupuesto'!J210-'02_Rendimientos'!$B$79+1</f>
        <v>70</v>
      </c>
      <c r="FC190">
        <f>'06_Presupuesto'!K210-'02_Rendimientos'!$B$79+1</f>
        <v>81</v>
      </c>
      <c r="FD190">
        <f t="shared" si="619"/>
        <v>12</v>
      </c>
    </row>
    <row r="191" spans="2:160">
      <c r="B191" t="str">
        <f>'06_Presupuesto'!K45</f>
        <v>B.2.4/b)</v>
      </c>
      <c r="C191" t="str">
        <f>'06_Presupuesto'!L45</f>
        <v>Canales</v>
      </c>
      <c r="D191" t="str">
        <f>'06_Presupuesto'!M45</f>
        <v>ML</v>
      </c>
      <c r="E191" s="90">
        <f>'06_Presupuesto'!N45</f>
        <v>45</v>
      </c>
      <c r="F191" s="90">
        <f>'06_Presupuesto'!O45</f>
        <v>22250</v>
      </c>
      <c r="G191" s="90">
        <f>'06_Presupuesto'!P45</f>
        <v>1001250</v>
      </c>
      <c r="H191" s="90" t="str">
        <f t="shared" si="470"/>
        <v/>
      </c>
      <c r="I191" s="90" t="str">
        <f t="shared" si="620"/>
        <v/>
      </c>
      <c r="J191" s="90" t="str">
        <f t="shared" si="471"/>
        <v/>
      </c>
      <c r="K191" s="90" t="str">
        <f t="shared" si="472"/>
        <v/>
      </c>
      <c r="L191" s="90" t="str">
        <f t="shared" si="473"/>
        <v/>
      </c>
      <c r="M191" s="90" t="str">
        <f t="shared" si="474"/>
        <v/>
      </c>
      <c r="N191" s="90" t="str">
        <f t="shared" si="475"/>
        <v/>
      </c>
      <c r="O191" s="90" t="str">
        <f t="shared" si="476"/>
        <v/>
      </c>
      <c r="P191" s="90" t="str">
        <f t="shared" si="477"/>
        <v/>
      </c>
      <c r="Q191" s="90" t="str">
        <f t="shared" si="478"/>
        <v/>
      </c>
      <c r="R191" s="90" t="str">
        <f t="shared" si="479"/>
        <v/>
      </c>
      <c r="S191" s="90" t="str">
        <f t="shared" si="480"/>
        <v/>
      </c>
      <c r="T191" s="90" t="str">
        <f t="shared" si="481"/>
        <v/>
      </c>
      <c r="U191" s="90" t="str">
        <f t="shared" si="482"/>
        <v/>
      </c>
      <c r="V191" s="90" t="str">
        <f t="shared" si="483"/>
        <v/>
      </c>
      <c r="W191" s="90" t="str">
        <f t="shared" si="484"/>
        <v/>
      </c>
      <c r="X191" s="90" t="str">
        <f t="shared" si="485"/>
        <v/>
      </c>
      <c r="Y191" s="90" t="str">
        <f t="shared" si="486"/>
        <v/>
      </c>
      <c r="Z191" s="90" t="str">
        <f t="shared" si="487"/>
        <v/>
      </c>
      <c r="AA191" s="90" t="str">
        <f t="shared" si="488"/>
        <v/>
      </c>
      <c r="AB191" s="90" t="str">
        <f t="shared" si="489"/>
        <v/>
      </c>
      <c r="AC191" s="90" t="str">
        <f t="shared" si="490"/>
        <v/>
      </c>
      <c r="AD191" s="90" t="str">
        <f t="shared" si="491"/>
        <v/>
      </c>
      <c r="AE191" s="90" t="str">
        <f t="shared" si="492"/>
        <v/>
      </c>
      <c r="AF191" s="90" t="str">
        <f t="shared" si="493"/>
        <v/>
      </c>
      <c r="AG191" s="90" t="str">
        <f t="shared" si="494"/>
        <v/>
      </c>
      <c r="AH191" s="90" t="str">
        <f t="shared" si="495"/>
        <v/>
      </c>
      <c r="AI191" s="90" t="str">
        <f t="shared" si="496"/>
        <v/>
      </c>
      <c r="AJ191" s="90" t="str">
        <f t="shared" si="497"/>
        <v/>
      </c>
      <c r="AK191" s="90" t="str">
        <f t="shared" si="498"/>
        <v/>
      </c>
      <c r="AL191" s="90" t="str">
        <f t="shared" si="499"/>
        <v/>
      </c>
      <c r="AM191" s="90" t="str">
        <f t="shared" si="500"/>
        <v/>
      </c>
      <c r="AN191" s="90" t="str">
        <f t="shared" si="501"/>
        <v/>
      </c>
      <c r="AO191" s="90" t="str">
        <f t="shared" si="502"/>
        <v/>
      </c>
      <c r="AP191" s="90" t="str">
        <f t="shared" si="503"/>
        <v/>
      </c>
      <c r="AQ191" s="90" t="str">
        <f t="shared" si="504"/>
        <v/>
      </c>
      <c r="AR191" s="90" t="str">
        <f t="shared" si="505"/>
        <v/>
      </c>
      <c r="AS191" s="90" t="str">
        <f t="shared" si="506"/>
        <v/>
      </c>
      <c r="AT191" s="90" t="str">
        <f t="shared" si="507"/>
        <v/>
      </c>
      <c r="AU191" s="90" t="str">
        <f t="shared" si="508"/>
        <v/>
      </c>
      <c r="AV191" s="90" t="str">
        <f t="shared" si="509"/>
        <v/>
      </c>
      <c r="AW191" s="90" t="str">
        <f t="shared" si="510"/>
        <v/>
      </c>
      <c r="AX191" s="90" t="str">
        <f t="shared" si="511"/>
        <v/>
      </c>
      <c r="AY191" s="90" t="str">
        <f t="shared" si="512"/>
        <v/>
      </c>
      <c r="AZ191" s="90" t="str">
        <f t="shared" si="513"/>
        <v/>
      </c>
      <c r="BA191" s="90" t="str">
        <f t="shared" si="514"/>
        <v/>
      </c>
      <c r="BB191" s="90" t="str">
        <f t="shared" si="515"/>
        <v/>
      </c>
      <c r="BC191" s="90" t="str">
        <f t="shared" si="516"/>
        <v/>
      </c>
      <c r="BD191" s="90" t="str">
        <f t="shared" si="517"/>
        <v/>
      </c>
      <c r="BE191" s="90" t="str">
        <f t="shared" si="518"/>
        <v/>
      </c>
      <c r="BF191" s="90" t="str">
        <f t="shared" si="519"/>
        <v/>
      </c>
      <c r="BG191" s="90" t="str">
        <f t="shared" si="520"/>
        <v/>
      </c>
      <c r="BH191" s="90" t="str">
        <f t="shared" si="521"/>
        <v/>
      </c>
      <c r="BI191" s="90" t="str">
        <f t="shared" si="522"/>
        <v/>
      </c>
      <c r="BJ191" s="90" t="str">
        <f t="shared" si="523"/>
        <v/>
      </c>
      <c r="BK191" s="90" t="str">
        <f t="shared" si="524"/>
        <v/>
      </c>
      <c r="BL191" s="90" t="str">
        <f t="shared" si="525"/>
        <v/>
      </c>
      <c r="BM191" s="90" t="str">
        <f t="shared" si="526"/>
        <v/>
      </c>
      <c r="BN191" s="90" t="str">
        <f t="shared" si="527"/>
        <v/>
      </c>
      <c r="BO191" s="90" t="str">
        <f t="shared" si="528"/>
        <v/>
      </c>
      <c r="BP191" s="90" t="str">
        <f t="shared" si="529"/>
        <v/>
      </c>
      <c r="BQ191" s="90" t="str">
        <f t="shared" si="530"/>
        <v/>
      </c>
      <c r="BR191" s="90" t="str">
        <f t="shared" si="531"/>
        <v/>
      </c>
      <c r="BS191" s="90" t="str">
        <f t="shared" si="532"/>
        <v/>
      </c>
      <c r="BT191" s="90" t="str">
        <f t="shared" si="533"/>
        <v/>
      </c>
      <c r="BU191" s="90" t="str">
        <f t="shared" si="534"/>
        <v/>
      </c>
      <c r="BV191" s="90" t="str">
        <f t="shared" si="535"/>
        <v/>
      </c>
      <c r="BW191" s="90" t="str">
        <f t="shared" si="536"/>
        <v/>
      </c>
      <c r="BX191" s="90" t="str">
        <f t="shared" si="537"/>
        <v/>
      </c>
      <c r="BY191" s="90">
        <f t="shared" si="538"/>
        <v>83437.5</v>
      </c>
      <c r="BZ191" s="90">
        <f t="shared" si="539"/>
        <v>83437.5</v>
      </c>
      <c r="CA191" s="90">
        <f t="shared" si="540"/>
        <v>83437.5</v>
      </c>
      <c r="CB191" s="90">
        <f t="shared" si="541"/>
        <v>83437.5</v>
      </c>
      <c r="CC191" s="90">
        <f t="shared" si="542"/>
        <v>83437.5</v>
      </c>
      <c r="CD191" s="90">
        <f t="shared" si="543"/>
        <v>83437.5</v>
      </c>
      <c r="CE191" s="90">
        <f t="shared" si="544"/>
        <v>83437.5</v>
      </c>
      <c r="CF191" s="90">
        <f t="shared" si="545"/>
        <v>83437.5</v>
      </c>
      <c r="CG191" s="90">
        <f t="shared" si="546"/>
        <v>83437.5</v>
      </c>
      <c r="CH191" s="90">
        <f t="shared" si="547"/>
        <v>83437.5</v>
      </c>
      <c r="CI191" s="90">
        <f t="shared" si="548"/>
        <v>83437.5</v>
      </c>
      <c r="CJ191" s="90">
        <f t="shared" si="549"/>
        <v>83437.5</v>
      </c>
      <c r="CK191" s="90" t="str">
        <f t="shared" si="550"/>
        <v/>
      </c>
      <c r="CL191" s="90" t="str">
        <f t="shared" si="551"/>
        <v/>
      </c>
      <c r="CM191" s="90" t="str">
        <f t="shared" si="552"/>
        <v/>
      </c>
      <c r="CN191" s="90" t="str">
        <f t="shared" si="553"/>
        <v/>
      </c>
      <c r="CO191" s="90" t="str">
        <f t="shared" si="554"/>
        <v/>
      </c>
      <c r="CP191" s="90" t="str">
        <f t="shared" si="555"/>
        <v/>
      </c>
      <c r="CQ191" s="90" t="str">
        <f t="shared" si="556"/>
        <v/>
      </c>
      <c r="CR191" s="90" t="str">
        <f t="shared" si="557"/>
        <v/>
      </c>
      <c r="CS191" s="90" t="str">
        <f t="shared" si="558"/>
        <v/>
      </c>
      <c r="CT191" s="90" t="str">
        <f t="shared" si="559"/>
        <v/>
      </c>
      <c r="CU191" s="90" t="str">
        <f t="shared" si="560"/>
        <v/>
      </c>
      <c r="CV191" s="90" t="str">
        <f t="shared" si="561"/>
        <v/>
      </c>
      <c r="CW191" s="90" t="str">
        <f t="shared" si="562"/>
        <v/>
      </c>
      <c r="CX191" s="90" t="str">
        <f t="shared" si="563"/>
        <v/>
      </c>
      <c r="CY191" s="90" t="str">
        <f t="shared" si="564"/>
        <v/>
      </c>
      <c r="CZ191" s="90" t="str">
        <f t="shared" si="565"/>
        <v/>
      </c>
      <c r="DA191" s="90" t="str">
        <f t="shared" si="566"/>
        <v/>
      </c>
      <c r="DB191" s="90" t="str">
        <f t="shared" si="567"/>
        <v/>
      </c>
      <c r="DC191" s="90" t="str">
        <f t="shared" si="568"/>
        <v/>
      </c>
      <c r="DD191" s="90" t="str">
        <f t="shared" si="569"/>
        <v/>
      </c>
      <c r="DE191" s="90" t="str">
        <f t="shared" si="570"/>
        <v/>
      </c>
      <c r="DF191" s="90" t="str">
        <f t="shared" si="571"/>
        <v/>
      </c>
      <c r="DG191" s="90" t="str">
        <f t="shared" si="572"/>
        <v/>
      </c>
      <c r="DH191" s="90" t="str">
        <f t="shared" si="573"/>
        <v/>
      </c>
      <c r="DI191" s="90" t="str">
        <f t="shared" si="574"/>
        <v/>
      </c>
      <c r="DJ191" s="90" t="str">
        <f t="shared" si="575"/>
        <v/>
      </c>
      <c r="DK191" s="90" t="str">
        <f t="shared" si="576"/>
        <v/>
      </c>
      <c r="DL191" s="90" t="str">
        <f t="shared" si="577"/>
        <v/>
      </c>
      <c r="DM191" s="90" t="str">
        <f t="shared" si="578"/>
        <v/>
      </c>
      <c r="DN191" s="90" t="str">
        <f t="shared" si="579"/>
        <v/>
      </c>
      <c r="DO191" s="90" t="str">
        <f t="shared" si="580"/>
        <v/>
      </c>
      <c r="DP191" s="90" t="str">
        <f t="shared" si="581"/>
        <v/>
      </c>
      <c r="DQ191" s="90" t="str">
        <f t="shared" si="582"/>
        <v/>
      </c>
      <c r="DR191" s="90" t="str">
        <f t="shared" si="583"/>
        <v/>
      </c>
      <c r="DS191" s="90" t="str">
        <f t="shared" si="584"/>
        <v/>
      </c>
      <c r="DT191" s="90" t="str">
        <f t="shared" si="585"/>
        <v/>
      </c>
      <c r="DU191" s="90" t="str">
        <f t="shared" si="586"/>
        <v/>
      </c>
      <c r="DV191" s="90" t="str">
        <f t="shared" si="587"/>
        <v/>
      </c>
      <c r="DW191" s="90" t="str">
        <f t="shared" si="588"/>
        <v/>
      </c>
      <c r="DX191" s="90" t="str">
        <f t="shared" si="589"/>
        <v/>
      </c>
      <c r="DY191" s="90" t="str">
        <f t="shared" si="590"/>
        <v/>
      </c>
      <c r="DZ191" s="90" t="str">
        <f t="shared" si="591"/>
        <v/>
      </c>
      <c r="EA191" s="90" t="str">
        <f t="shared" si="592"/>
        <v/>
      </c>
      <c r="EB191" s="90" t="str">
        <f t="shared" si="593"/>
        <v/>
      </c>
      <c r="EC191" s="90" t="str">
        <f t="shared" si="594"/>
        <v/>
      </c>
      <c r="ED191" s="90" t="str">
        <f t="shared" si="595"/>
        <v/>
      </c>
      <c r="EE191" s="90" t="str">
        <f t="shared" si="596"/>
        <v/>
      </c>
      <c r="EF191" s="90" t="str">
        <f t="shared" si="597"/>
        <v/>
      </c>
      <c r="EG191" s="90" t="str">
        <f t="shared" si="598"/>
        <v/>
      </c>
      <c r="EH191" s="90" t="str">
        <f t="shared" si="599"/>
        <v/>
      </c>
      <c r="EI191" s="90" t="str">
        <f t="shared" si="600"/>
        <v/>
      </c>
      <c r="EJ191" s="90" t="str">
        <f t="shared" si="601"/>
        <v/>
      </c>
      <c r="EK191" s="90" t="str">
        <f t="shared" si="602"/>
        <v/>
      </c>
      <c r="EL191" s="90" t="str">
        <f t="shared" si="603"/>
        <v/>
      </c>
      <c r="EM191" s="90" t="str">
        <f t="shared" si="604"/>
        <v/>
      </c>
      <c r="EN191" s="90" t="str">
        <f t="shared" si="605"/>
        <v/>
      </c>
      <c r="EO191" s="90" t="str">
        <f t="shared" si="606"/>
        <v/>
      </c>
      <c r="EP191" s="90" t="str">
        <f t="shared" si="607"/>
        <v/>
      </c>
      <c r="EQ191" s="90" t="str">
        <f t="shared" si="608"/>
        <v/>
      </c>
      <c r="ER191" s="90" t="str">
        <f t="shared" si="609"/>
        <v/>
      </c>
      <c r="ES191" s="90" t="str">
        <f t="shared" si="610"/>
        <v/>
      </c>
      <c r="ET191" s="90" t="str">
        <f t="shared" si="611"/>
        <v/>
      </c>
      <c r="EU191" s="90" t="str">
        <f t="shared" si="612"/>
        <v/>
      </c>
      <c r="EV191" s="90" t="str">
        <f t="shared" si="613"/>
        <v/>
      </c>
      <c r="EW191" s="90" t="str">
        <f t="shared" si="614"/>
        <v/>
      </c>
      <c r="EX191" s="90" t="str">
        <f t="shared" si="615"/>
        <v/>
      </c>
      <c r="EY191" s="90" t="str">
        <f t="shared" si="616"/>
        <v/>
      </c>
      <c r="EZ191" s="90" t="str">
        <f t="shared" si="617"/>
        <v/>
      </c>
      <c r="FA191" s="90" t="str">
        <f t="shared" si="618"/>
        <v/>
      </c>
      <c r="FB191">
        <f>'06_Presupuesto'!J211-'02_Rendimientos'!$B$79+1</f>
        <v>70</v>
      </c>
      <c r="FC191">
        <f>'06_Presupuesto'!K211-'02_Rendimientos'!$B$79+1</f>
        <v>81</v>
      </c>
      <c r="FD191">
        <f t="shared" si="619"/>
        <v>12</v>
      </c>
    </row>
    <row r="192" spans="2:160">
      <c r="B192" s="109" t="str">
        <f>'06_Presupuesto'!K46</f>
        <v>B.2.4/c)</v>
      </c>
      <c r="C192" s="109" t="str">
        <f>'06_Presupuesto'!L46</f>
        <v>Bajadas</v>
      </c>
      <c r="D192" s="109" t="str">
        <f>'06_Presupuesto'!M46</f>
        <v>ML</v>
      </c>
      <c r="E192" s="110">
        <f>'06_Presupuesto'!N46</f>
        <v>24</v>
      </c>
      <c r="F192" s="110">
        <f>'06_Presupuesto'!O46</f>
        <v>17374.999999999996</v>
      </c>
      <c r="G192" s="110">
        <f>'06_Presupuesto'!P46</f>
        <v>416999.99999999988</v>
      </c>
      <c r="H192" s="110" t="str">
        <f t="shared" si="470"/>
        <v/>
      </c>
      <c r="I192" s="110" t="str">
        <f t="shared" si="620"/>
        <v/>
      </c>
      <c r="J192" s="110" t="str">
        <f t="shared" si="471"/>
        <v/>
      </c>
      <c r="K192" s="110" t="str">
        <f t="shared" si="472"/>
        <v/>
      </c>
      <c r="L192" s="110" t="str">
        <f t="shared" si="473"/>
        <v/>
      </c>
      <c r="M192" s="110" t="str">
        <f t="shared" si="474"/>
        <v/>
      </c>
      <c r="N192" s="110" t="str">
        <f t="shared" si="475"/>
        <v/>
      </c>
      <c r="O192" s="110" t="str">
        <f t="shared" si="476"/>
        <v/>
      </c>
      <c r="P192" s="110" t="str">
        <f t="shared" si="477"/>
        <v/>
      </c>
      <c r="Q192" s="110" t="str">
        <f t="shared" si="478"/>
        <v/>
      </c>
      <c r="R192" s="110" t="str">
        <f t="shared" si="479"/>
        <v/>
      </c>
      <c r="S192" s="110" t="str">
        <f t="shared" si="480"/>
        <v/>
      </c>
      <c r="T192" s="110" t="str">
        <f t="shared" si="481"/>
        <v/>
      </c>
      <c r="U192" s="110" t="str">
        <f t="shared" si="482"/>
        <v/>
      </c>
      <c r="V192" s="110" t="str">
        <f t="shared" si="483"/>
        <v/>
      </c>
      <c r="W192" s="110" t="str">
        <f t="shared" si="484"/>
        <v/>
      </c>
      <c r="X192" s="110" t="str">
        <f t="shared" si="485"/>
        <v/>
      </c>
      <c r="Y192" s="110" t="str">
        <f t="shared" si="486"/>
        <v/>
      </c>
      <c r="Z192" s="110" t="str">
        <f t="shared" si="487"/>
        <v/>
      </c>
      <c r="AA192" s="110" t="str">
        <f t="shared" si="488"/>
        <v/>
      </c>
      <c r="AB192" s="110" t="str">
        <f t="shared" si="489"/>
        <v/>
      </c>
      <c r="AC192" s="110" t="str">
        <f t="shared" si="490"/>
        <v/>
      </c>
      <c r="AD192" s="110" t="str">
        <f t="shared" si="491"/>
        <v/>
      </c>
      <c r="AE192" s="110" t="str">
        <f t="shared" si="492"/>
        <v/>
      </c>
      <c r="AF192" s="110" t="str">
        <f t="shared" si="493"/>
        <v/>
      </c>
      <c r="AG192" s="110" t="str">
        <f t="shared" si="494"/>
        <v/>
      </c>
      <c r="AH192" s="110" t="str">
        <f t="shared" si="495"/>
        <v/>
      </c>
      <c r="AI192" s="110" t="str">
        <f t="shared" si="496"/>
        <v/>
      </c>
      <c r="AJ192" s="110" t="str">
        <f t="shared" si="497"/>
        <v/>
      </c>
      <c r="AK192" s="110" t="str">
        <f t="shared" si="498"/>
        <v/>
      </c>
      <c r="AL192" s="110" t="str">
        <f t="shared" si="499"/>
        <v/>
      </c>
      <c r="AM192" s="110" t="str">
        <f t="shared" si="500"/>
        <v/>
      </c>
      <c r="AN192" s="110" t="str">
        <f t="shared" si="501"/>
        <v/>
      </c>
      <c r="AO192" s="110" t="str">
        <f t="shared" si="502"/>
        <v/>
      </c>
      <c r="AP192" s="110" t="str">
        <f t="shared" si="503"/>
        <v/>
      </c>
      <c r="AQ192" s="110" t="str">
        <f t="shared" si="504"/>
        <v/>
      </c>
      <c r="AR192" s="110" t="str">
        <f t="shared" si="505"/>
        <v/>
      </c>
      <c r="AS192" s="110" t="str">
        <f t="shared" si="506"/>
        <v/>
      </c>
      <c r="AT192" s="110" t="str">
        <f t="shared" si="507"/>
        <v/>
      </c>
      <c r="AU192" s="110" t="str">
        <f t="shared" si="508"/>
        <v/>
      </c>
      <c r="AV192" s="110" t="str">
        <f t="shared" si="509"/>
        <v/>
      </c>
      <c r="AW192" s="110" t="str">
        <f t="shared" si="510"/>
        <v/>
      </c>
      <c r="AX192" s="110" t="str">
        <f t="shared" si="511"/>
        <v/>
      </c>
      <c r="AY192" s="110" t="str">
        <f t="shared" si="512"/>
        <v/>
      </c>
      <c r="AZ192" s="110" t="str">
        <f t="shared" si="513"/>
        <v/>
      </c>
      <c r="BA192" s="110" t="str">
        <f t="shared" si="514"/>
        <v/>
      </c>
      <c r="BB192" s="110" t="str">
        <f t="shared" si="515"/>
        <v/>
      </c>
      <c r="BC192" s="110" t="str">
        <f t="shared" si="516"/>
        <v/>
      </c>
      <c r="BD192" s="110" t="str">
        <f t="shared" si="517"/>
        <v/>
      </c>
      <c r="BE192" s="110" t="str">
        <f t="shared" si="518"/>
        <v/>
      </c>
      <c r="BF192" s="110" t="str">
        <f t="shared" si="519"/>
        <v/>
      </c>
      <c r="BG192" s="110" t="str">
        <f t="shared" si="520"/>
        <v/>
      </c>
      <c r="BH192" s="110" t="str">
        <f t="shared" si="521"/>
        <v/>
      </c>
      <c r="BI192" s="110" t="str">
        <f t="shared" si="522"/>
        <v/>
      </c>
      <c r="BJ192" s="110" t="str">
        <f t="shared" si="523"/>
        <v/>
      </c>
      <c r="BK192" s="110" t="str">
        <f t="shared" si="524"/>
        <v/>
      </c>
      <c r="BL192" s="110" t="str">
        <f t="shared" si="525"/>
        <v/>
      </c>
      <c r="BM192" s="110" t="str">
        <f t="shared" si="526"/>
        <v/>
      </c>
      <c r="BN192" s="110" t="str">
        <f t="shared" si="527"/>
        <v/>
      </c>
      <c r="BO192" s="110" t="str">
        <f t="shared" si="528"/>
        <v/>
      </c>
      <c r="BP192" s="110" t="str">
        <f t="shared" si="529"/>
        <v/>
      </c>
      <c r="BQ192" s="110" t="str">
        <f t="shared" si="530"/>
        <v/>
      </c>
      <c r="BR192" s="110" t="str">
        <f t="shared" si="531"/>
        <v/>
      </c>
      <c r="BS192" s="110" t="str">
        <f t="shared" si="532"/>
        <v/>
      </c>
      <c r="BT192" s="110" t="str">
        <f t="shared" si="533"/>
        <v/>
      </c>
      <c r="BU192" s="110" t="str">
        <f t="shared" si="534"/>
        <v/>
      </c>
      <c r="BV192" s="110" t="str">
        <f t="shared" si="535"/>
        <v/>
      </c>
      <c r="BW192" s="110" t="str">
        <f t="shared" si="536"/>
        <v/>
      </c>
      <c r="BX192" s="110" t="str">
        <f t="shared" si="537"/>
        <v/>
      </c>
      <c r="BY192" s="110">
        <f t="shared" si="538"/>
        <v>34749.999999999993</v>
      </c>
      <c r="BZ192" s="110">
        <f t="shared" si="539"/>
        <v>34749.999999999993</v>
      </c>
      <c r="CA192" s="110">
        <f t="shared" si="540"/>
        <v>34749.999999999993</v>
      </c>
      <c r="CB192" s="110">
        <f t="shared" si="541"/>
        <v>34749.999999999993</v>
      </c>
      <c r="CC192" s="110">
        <f t="shared" si="542"/>
        <v>34749.999999999993</v>
      </c>
      <c r="CD192" s="110">
        <f t="shared" si="543"/>
        <v>34749.999999999993</v>
      </c>
      <c r="CE192" s="110">
        <f t="shared" si="544"/>
        <v>34749.999999999993</v>
      </c>
      <c r="CF192" s="110">
        <f t="shared" si="545"/>
        <v>34749.999999999993</v>
      </c>
      <c r="CG192" s="110">
        <f t="shared" si="546"/>
        <v>34749.999999999993</v>
      </c>
      <c r="CH192" s="110">
        <f t="shared" si="547"/>
        <v>34749.999999999993</v>
      </c>
      <c r="CI192" s="110">
        <f t="shared" si="548"/>
        <v>34749.999999999993</v>
      </c>
      <c r="CJ192" s="110">
        <f t="shared" si="549"/>
        <v>34749.999999999993</v>
      </c>
      <c r="CK192" s="110" t="str">
        <f t="shared" si="550"/>
        <v/>
      </c>
      <c r="CL192" s="110" t="str">
        <f t="shared" si="551"/>
        <v/>
      </c>
      <c r="CM192" s="110" t="str">
        <f t="shared" si="552"/>
        <v/>
      </c>
      <c r="CN192" s="110" t="str">
        <f t="shared" si="553"/>
        <v/>
      </c>
      <c r="CO192" s="110" t="str">
        <f t="shared" si="554"/>
        <v/>
      </c>
      <c r="CP192" s="110" t="str">
        <f t="shared" si="555"/>
        <v/>
      </c>
      <c r="CQ192" s="110" t="str">
        <f t="shared" si="556"/>
        <v/>
      </c>
      <c r="CR192" s="110" t="str">
        <f t="shared" si="557"/>
        <v/>
      </c>
      <c r="CS192" s="110" t="str">
        <f t="shared" si="558"/>
        <v/>
      </c>
      <c r="CT192" s="110" t="str">
        <f t="shared" si="559"/>
        <v/>
      </c>
      <c r="CU192" s="110" t="str">
        <f t="shared" si="560"/>
        <v/>
      </c>
      <c r="CV192" s="110" t="str">
        <f t="shared" si="561"/>
        <v/>
      </c>
      <c r="CW192" s="110" t="str">
        <f t="shared" si="562"/>
        <v/>
      </c>
      <c r="CX192" s="110" t="str">
        <f t="shared" si="563"/>
        <v/>
      </c>
      <c r="CY192" s="110" t="str">
        <f t="shared" si="564"/>
        <v/>
      </c>
      <c r="CZ192" s="110" t="str">
        <f t="shared" si="565"/>
        <v/>
      </c>
      <c r="DA192" s="110" t="str">
        <f t="shared" si="566"/>
        <v/>
      </c>
      <c r="DB192" s="110" t="str">
        <f t="shared" si="567"/>
        <v/>
      </c>
      <c r="DC192" s="110" t="str">
        <f t="shared" si="568"/>
        <v/>
      </c>
      <c r="DD192" s="110" t="str">
        <f t="shared" si="569"/>
        <v/>
      </c>
      <c r="DE192" s="110" t="str">
        <f t="shared" si="570"/>
        <v/>
      </c>
      <c r="DF192" s="110" t="str">
        <f t="shared" si="571"/>
        <v/>
      </c>
      <c r="DG192" s="110" t="str">
        <f t="shared" si="572"/>
        <v/>
      </c>
      <c r="DH192" s="110" t="str">
        <f t="shared" si="573"/>
        <v/>
      </c>
      <c r="DI192" s="110" t="str">
        <f t="shared" si="574"/>
        <v/>
      </c>
      <c r="DJ192" s="110" t="str">
        <f t="shared" si="575"/>
        <v/>
      </c>
      <c r="DK192" s="110" t="str">
        <f t="shared" si="576"/>
        <v/>
      </c>
      <c r="DL192" s="110" t="str">
        <f t="shared" si="577"/>
        <v/>
      </c>
      <c r="DM192" s="110" t="str">
        <f t="shared" si="578"/>
        <v/>
      </c>
      <c r="DN192" s="110" t="str">
        <f t="shared" si="579"/>
        <v/>
      </c>
      <c r="DO192" s="110" t="str">
        <f t="shared" si="580"/>
        <v/>
      </c>
      <c r="DP192" s="110" t="str">
        <f t="shared" si="581"/>
        <v/>
      </c>
      <c r="DQ192" s="110" t="str">
        <f t="shared" si="582"/>
        <v/>
      </c>
      <c r="DR192" s="110" t="str">
        <f t="shared" si="583"/>
        <v/>
      </c>
      <c r="DS192" s="110" t="str">
        <f t="shared" si="584"/>
        <v/>
      </c>
      <c r="DT192" s="110" t="str">
        <f t="shared" si="585"/>
        <v/>
      </c>
      <c r="DU192" s="110" t="str">
        <f t="shared" si="586"/>
        <v/>
      </c>
      <c r="DV192" s="110" t="str">
        <f t="shared" si="587"/>
        <v/>
      </c>
      <c r="DW192" s="110" t="str">
        <f t="shared" si="588"/>
        <v/>
      </c>
      <c r="DX192" s="110" t="str">
        <f t="shared" si="589"/>
        <v/>
      </c>
      <c r="DY192" s="110" t="str">
        <f t="shared" si="590"/>
        <v/>
      </c>
      <c r="DZ192" s="110" t="str">
        <f t="shared" si="591"/>
        <v/>
      </c>
      <c r="EA192" s="110" t="str">
        <f t="shared" si="592"/>
        <v/>
      </c>
      <c r="EB192" s="110" t="str">
        <f t="shared" si="593"/>
        <v/>
      </c>
      <c r="EC192" s="110" t="str">
        <f t="shared" si="594"/>
        <v/>
      </c>
      <c r="ED192" s="110" t="str">
        <f t="shared" si="595"/>
        <v/>
      </c>
      <c r="EE192" s="110" t="str">
        <f t="shared" si="596"/>
        <v/>
      </c>
      <c r="EF192" s="110" t="str">
        <f t="shared" si="597"/>
        <v/>
      </c>
      <c r="EG192" s="110" t="str">
        <f t="shared" si="598"/>
        <v/>
      </c>
      <c r="EH192" s="110" t="str">
        <f t="shared" si="599"/>
        <v/>
      </c>
      <c r="EI192" s="110" t="str">
        <f t="shared" si="600"/>
        <v/>
      </c>
      <c r="EJ192" s="110" t="str">
        <f t="shared" si="601"/>
        <v/>
      </c>
      <c r="EK192" s="110" t="str">
        <f t="shared" si="602"/>
        <v/>
      </c>
      <c r="EL192" s="110" t="str">
        <f t="shared" si="603"/>
        <v/>
      </c>
      <c r="EM192" s="110" t="str">
        <f t="shared" si="604"/>
        <v/>
      </c>
      <c r="EN192" s="110" t="str">
        <f t="shared" si="605"/>
        <v/>
      </c>
      <c r="EO192" s="110" t="str">
        <f t="shared" si="606"/>
        <v/>
      </c>
      <c r="EP192" s="110" t="str">
        <f t="shared" si="607"/>
        <v/>
      </c>
      <c r="EQ192" s="110" t="str">
        <f t="shared" si="608"/>
        <v/>
      </c>
      <c r="ER192" s="110" t="str">
        <f t="shared" si="609"/>
        <v/>
      </c>
      <c r="ES192" s="110" t="str">
        <f t="shared" si="610"/>
        <v/>
      </c>
      <c r="ET192" s="110" t="str">
        <f t="shared" si="611"/>
        <v/>
      </c>
      <c r="EU192" s="110" t="str">
        <f t="shared" si="612"/>
        <v/>
      </c>
      <c r="EV192" s="110" t="str">
        <f t="shared" si="613"/>
        <v/>
      </c>
      <c r="EW192" s="110" t="str">
        <f t="shared" si="614"/>
        <v/>
      </c>
      <c r="EX192" s="110" t="str">
        <f t="shared" si="615"/>
        <v/>
      </c>
      <c r="EY192" s="110" t="str">
        <f t="shared" si="616"/>
        <v/>
      </c>
      <c r="EZ192" s="110" t="str">
        <f t="shared" si="617"/>
        <v/>
      </c>
      <c r="FA192" s="110" t="str">
        <f t="shared" si="618"/>
        <v/>
      </c>
      <c r="FB192">
        <f>'06_Presupuesto'!J212-'02_Rendimientos'!$B$79+1</f>
        <v>70</v>
      </c>
      <c r="FC192">
        <f>'06_Presupuesto'!K212-'02_Rendimientos'!$B$79+1</f>
        <v>81</v>
      </c>
      <c r="FD192">
        <f t="shared" si="619"/>
        <v>12</v>
      </c>
    </row>
    <row r="193" spans="2:160">
      <c r="B193" t="str">
        <f>'06_Presupuesto'!K47</f>
        <v>B.2.4/d)</v>
      </c>
      <c r="C193" t="str">
        <f>'06_Presupuesto'!L47</f>
        <v>Salida Ventilaciones</v>
      </c>
      <c r="D193" t="str">
        <f>'06_Presupuesto'!M47</f>
        <v>ML</v>
      </c>
      <c r="E193" s="90">
        <f>'06_Presupuesto'!N47</f>
        <v>6</v>
      </c>
      <c r="F193" s="90">
        <f>'06_Presupuesto'!O47</f>
        <v>20625</v>
      </c>
      <c r="G193" s="90">
        <f>'06_Presupuesto'!P47</f>
        <v>123750</v>
      </c>
      <c r="H193" s="90" t="str">
        <f t="shared" si="470"/>
        <v/>
      </c>
      <c r="I193" s="90" t="str">
        <f t="shared" si="620"/>
        <v/>
      </c>
      <c r="J193" s="90" t="str">
        <f t="shared" si="471"/>
        <v/>
      </c>
      <c r="K193" s="90" t="str">
        <f t="shared" si="472"/>
        <v/>
      </c>
      <c r="L193" s="90" t="str">
        <f t="shared" si="473"/>
        <v/>
      </c>
      <c r="M193" s="90" t="str">
        <f t="shared" si="474"/>
        <v/>
      </c>
      <c r="N193" s="90" t="str">
        <f t="shared" si="475"/>
        <v/>
      </c>
      <c r="O193" s="90" t="str">
        <f t="shared" si="476"/>
        <v/>
      </c>
      <c r="P193" s="90" t="str">
        <f t="shared" si="477"/>
        <v/>
      </c>
      <c r="Q193" s="90" t="str">
        <f t="shared" si="478"/>
        <v/>
      </c>
      <c r="R193" s="90" t="str">
        <f t="shared" si="479"/>
        <v/>
      </c>
      <c r="S193" s="90" t="str">
        <f t="shared" si="480"/>
        <v/>
      </c>
      <c r="T193" s="90" t="str">
        <f t="shared" si="481"/>
        <v/>
      </c>
      <c r="U193" s="90" t="str">
        <f t="shared" si="482"/>
        <v/>
      </c>
      <c r="V193" s="90" t="str">
        <f t="shared" si="483"/>
        <v/>
      </c>
      <c r="W193" s="90" t="str">
        <f t="shared" si="484"/>
        <v/>
      </c>
      <c r="X193" s="90" t="str">
        <f t="shared" si="485"/>
        <v/>
      </c>
      <c r="Y193" s="90" t="str">
        <f t="shared" si="486"/>
        <v/>
      </c>
      <c r="Z193" s="90" t="str">
        <f t="shared" si="487"/>
        <v/>
      </c>
      <c r="AA193" s="90" t="str">
        <f t="shared" si="488"/>
        <v/>
      </c>
      <c r="AB193" s="90" t="str">
        <f t="shared" si="489"/>
        <v/>
      </c>
      <c r="AC193" s="90" t="str">
        <f t="shared" si="490"/>
        <v/>
      </c>
      <c r="AD193" s="90" t="str">
        <f t="shared" si="491"/>
        <v/>
      </c>
      <c r="AE193" s="90" t="str">
        <f t="shared" si="492"/>
        <v/>
      </c>
      <c r="AF193" s="90" t="str">
        <f t="shared" si="493"/>
        <v/>
      </c>
      <c r="AG193" s="90" t="str">
        <f t="shared" si="494"/>
        <v/>
      </c>
      <c r="AH193" s="90" t="str">
        <f t="shared" si="495"/>
        <v/>
      </c>
      <c r="AI193" s="90" t="str">
        <f t="shared" si="496"/>
        <v/>
      </c>
      <c r="AJ193" s="90" t="str">
        <f t="shared" si="497"/>
        <v/>
      </c>
      <c r="AK193" s="90" t="str">
        <f t="shared" si="498"/>
        <v/>
      </c>
      <c r="AL193" s="90" t="str">
        <f t="shared" si="499"/>
        <v/>
      </c>
      <c r="AM193" s="90" t="str">
        <f t="shared" si="500"/>
        <v/>
      </c>
      <c r="AN193" s="90" t="str">
        <f t="shared" si="501"/>
        <v/>
      </c>
      <c r="AO193" s="90" t="str">
        <f t="shared" si="502"/>
        <v/>
      </c>
      <c r="AP193" s="90" t="str">
        <f t="shared" si="503"/>
        <v/>
      </c>
      <c r="AQ193" s="90" t="str">
        <f t="shared" si="504"/>
        <v/>
      </c>
      <c r="AR193" s="90" t="str">
        <f t="shared" si="505"/>
        <v/>
      </c>
      <c r="AS193" s="90" t="str">
        <f t="shared" si="506"/>
        <v/>
      </c>
      <c r="AT193" s="90" t="str">
        <f t="shared" si="507"/>
        <v/>
      </c>
      <c r="AU193" s="90" t="str">
        <f t="shared" si="508"/>
        <v/>
      </c>
      <c r="AV193" s="90" t="str">
        <f t="shared" si="509"/>
        <v/>
      </c>
      <c r="AW193" s="90" t="str">
        <f t="shared" si="510"/>
        <v/>
      </c>
      <c r="AX193" s="90" t="str">
        <f t="shared" si="511"/>
        <v/>
      </c>
      <c r="AY193" s="90" t="str">
        <f t="shared" si="512"/>
        <v/>
      </c>
      <c r="AZ193" s="90" t="str">
        <f t="shared" si="513"/>
        <v/>
      </c>
      <c r="BA193" s="90" t="str">
        <f t="shared" si="514"/>
        <v/>
      </c>
      <c r="BB193" s="90" t="str">
        <f t="shared" si="515"/>
        <v/>
      </c>
      <c r="BC193" s="90" t="str">
        <f t="shared" si="516"/>
        <v/>
      </c>
      <c r="BD193" s="90" t="str">
        <f t="shared" si="517"/>
        <v/>
      </c>
      <c r="BE193" s="90" t="str">
        <f t="shared" si="518"/>
        <v/>
      </c>
      <c r="BF193" s="90" t="str">
        <f t="shared" si="519"/>
        <v/>
      </c>
      <c r="BG193" s="90" t="str">
        <f t="shared" si="520"/>
        <v/>
      </c>
      <c r="BH193" s="90" t="str">
        <f t="shared" si="521"/>
        <v/>
      </c>
      <c r="BI193" s="90" t="str">
        <f t="shared" si="522"/>
        <v/>
      </c>
      <c r="BJ193" s="90" t="str">
        <f t="shared" si="523"/>
        <v/>
      </c>
      <c r="BK193" s="90" t="str">
        <f t="shared" si="524"/>
        <v/>
      </c>
      <c r="BL193" s="90" t="str">
        <f t="shared" si="525"/>
        <v/>
      </c>
      <c r="BM193" s="90" t="str">
        <f t="shared" si="526"/>
        <v/>
      </c>
      <c r="BN193" s="90" t="str">
        <f t="shared" si="527"/>
        <v/>
      </c>
      <c r="BO193" s="90" t="str">
        <f t="shared" si="528"/>
        <v/>
      </c>
      <c r="BP193" s="90" t="str">
        <f t="shared" si="529"/>
        <v/>
      </c>
      <c r="BQ193" s="90" t="str">
        <f t="shared" si="530"/>
        <v/>
      </c>
      <c r="BR193" s="90" t="str">
        <f t="shared" si="531"/>
        <v/>
      </c>
      <c r="BS193" s="90" t="str">
        <f t="shared" si="532"/>
        <v/>
      </c>
      <c r="BT193" s="90" t="str">
        <f t="shared" si="533"/>
        <v/>
      </c>
      <c r="BU193" s="90" t="str">
        <f t="shared" si="534"/>
        <v/>
      </c>
      <c r="BV193" s="90" t="str">
        <f t="shared" si="535"/>
        <v/>
      </c>
      <c r="BW193" s="90" t="str">
        <f t="shared" si="536"/>
        <v/>
      </c>
      <c r="BX193" s="90" t="str">
        <f t="shared" si="537"/>
        <v/>
      </c>
      <c r="BY193" s="90">
        <f t="shared" si="538"/>
        <v>10312.5</v>
      </c>
      <c r="BZ193" s="90">
        <f t="shared" si="539"/>
        <v>10312.5</v>
      </c>
      <c r="CA193" s="90">
        <f t="shared" si="540"/>
        <v>10312.5</v>
      </c>
      <c r="CB193" s="90">
        <f t="shared" si="541"/>
        <v>10312.5</v>
      </c>
      <c r="CC193" s="90">
        <f t="shared" si="542"/>
        <v>10312.5</v>
      </c>
      <c r="CD193" s="90">
        <f t="shared" si="543"/>
        <v>10312.5</v>
      </c>
      <c r="CE193" s="90">
        <f t="shared" si="544"/>
        <v>10312.5</v>
      </c>
      <c r="CF193" s="90">
        <f t="shared" si="545"/>
        <v>10312.5</v>
      </c>
      <c r="CG193" s="90">
        <f t="shared" si="546"/>
        <v>10312.5</v>
      </c>
      <c r="CH193" s="90">
        <f t="shared" si="547"/>
        <v>10312.5</v>
      </c>
      <c r="CI193" s="90">
        <f t="shared" si="548"/>
        <v>10312.5</v>
      </c>
      <c r="CJ193" s="90">
        <f t="shared" si="549"/>
        <v>10312.5</v>
      </c>
      <c r="CK193" s="90" t="str">
        <f t="shared" si="550"/>
        <v/>
      </c>
      <c r="CL193" s="90" t="str">
        <f t="shared" si="551"/>
        <v/>
      </c>
      <c r="CM193" s="90" t="str">
        <f t="shared" si="552"/>
        <v/>
      </c>
      <c r="CN193" s="90" t="str">
        <f t="shared" si="553"/>
        <v/>
      </c>
      <c r="CO193" s="90" t="str">
        <f t="shared" si="554"/>
        <v/>
      </c>
      <c r="CP193" s="90" t="str">
        <f t="shared" si="555"/>
        <v/>
      </c>
      <c r="CQ193" s="90" t="str">
        <f t="shared" si="556"/>
        <v/>
      </c>
      <c r="CR193" s="90" t="str">
        <f t="shared" si="557"/>
        <v/>
      </c>
      <c r="CS193" s="90" t="str">
        <f t="shared" si="558"/>
        <v/>
      </c>
      <c r="CT193" s="90" t="str">
        <f t="shared" si="559"/>
        <v/>
      </c>
      <c r="CU193" s="90" t="str">
        <f t="shared" si="560"/>
        <v/>
      </c>
      <c r="CV193" s="90" t="str">
        <f t="shared" si="561"/>
        <v/>
      </c>
      <c r="CW193" s="90" t="str">
        <f t="shared" si="562"/>
        <v/>
      </c>
      <c r="CX193" s="90" t="str">
        <f t="shared" si="563"/>
        <v/>
      </c>
      <c r="CY193" s="90" t="str">
        <f t="shared" si="564"/>
        <v/>
      </c>
      <c r="CZ193" s="90" t="str">
        <f t="shared" si="565"/>
        <v/>
      </c>
      <c r="DA193" s="90" t="str">
        <f t="shared" si="566"/>
        <v/>
      </c>
      <c r="DB193" s="90" t="str">
        <f t="shared" si="567"/>
        <v/>
      </c>
      <c r="DC193" s="90" t="str">
        <f t="shared" si="568"/>
        <v/>
      </c>
      <c r="DD193" s="90" t="str">
        <f t="shared" si="569"/>
        <v/>
      </c>
      <c r="DE193" s="90" t="str">
        <f t="shared" si="570"/>
        <v/>
      </c>
      <c r="DF193" s="90" t="str">
        <f t="shared" si="571"/>
        <v/>
      </c>
      <c r="DG193" s="90" t="str">
        <f t="shared" si="572"/>
        <v/>
      </c>
      <c r="DH193" s="90" t="str">
        <f t="shared" si="573"/>
        <v/>
      </c>
      <c r="DI193" s="90" t="str">
        <f t="shared" si="574"/>
        <v/>
      </c>
      <c r="DJ193" s="90" t="str">
        <f t="shared" si="575"/>
        <v/>
      </c>
      <c r="DK193" s="90" t="str">
        <f t="shared" si="576"/>
        <v/>
      </c>
      <c r="DL193" s="90" t="str">
        <f t="shared" si="577"/>
        <v/>
      </c>
      <c r="DM193" s="90" t="str">
        <f t="shared" si="578"/>
        <v/>
      </c>
      <c r="DN193" s="90" t="str">
        <f t="shared" si="579"/>
        <v/>
      </c>
      <c r="DO193" s="90" t="str">
        <f t="shared" si="580"/>
        <v/>
      </c>
      <c r="DP193" s="90" t="str">
        <f t="shared" si="581"/>
        <v/>
      </c>
      <c r="DQ193" s="90" t="str">
        <f t="shared" si="582"/>
        <v/>
      </c>
      <c r="DR193" s="90" t="str">
        <f t="shared" si="583"/>
        <v/>
      </c>
      <c r="DS193" s="90" t="str">
        <f t="shared" si="584"/>
        <v/>
      </c>
      <c r="DT193" s="90" t="str">
        <f t="shared" si="585"/>
        <v/>
      </c>
      <c r="DU193" s="90" t="str">
        <f t="shared" si="586"/>
        <v/>
      </c>
      <c r="DV193" s="90" t="str">
        <f t="shared" si="587"/>
        <v/>
      </c>
      <c r="DW193" s="90" t="str">
        <f t="shared" si="588"/>
        <v/>
      </c>
      <c r="DX193" s="90" t="str">
        <f t="shared" si="589"/>
        <v/>
      </c>
      <c r="DY193" s="90" t="str">
        <f t="shared" si="590"/>
        <v/>
      </c>
      <c r="DZ193" s="90" t="str">
        <f t="shared" si="591"/>
        <v/>
      </c>
      <c r="EA193" s="90" t="str">
        <f t="shared" si="592"/>
        <v/>
      </c>
      <c r="EB193" s="90" t="str">
        <f t="shared" si="593"/>
        <v/>
      </c>
      <c r="EC193" s="90" t="str">
        <f t="shared" si="594"/>
        <v/>
      </c>
      <c r="ED193" s="90" t="str">
        <f t="shared" si="595"/>
        <v/>
      </c>
      <c r="EE193" s="90" t="str">
        <f t="shared" si="596"/>
        <v/>
      </c>
      <c r="EF193" s="90" t="str">
        <f t="shared" si="597"/>
        <v/>
      </c>
      <c r="EG193" s="90" t="str">
        <f t="shared" si="598"/>
        <v/>
      </c>
      <c r="EH193" s="90" t="str">
        <f t="shared" si="599"/>
        <v/>
      </c>
      <c r="EI193" s="90" t="str">
        <f t="shared" si="600"/>
        <v/>
      </c>
      <c r="EJ193" s="90" t="str">
        <f t="shared" si="601"/>
        <v/>
      </c>
      <c r="EK193" s="90" t="str">
        <f t="shared" si="602"/>
        <v/>
      </c>
      <c r="EL193" s="90" t="str">
        <f t="shared" si="603"/>
        <v/>
      </c>
      <c r="EM193" s="90" t="str">
        <f t="shared" si="604"/>
        <v/>
      </c>
      <c r="EN193" s="90" t="str">
        <f t="shared" si="605"/>
        <v/>
      </c>
      <c r="EO193" s="90" t="str">
        <f t="shared" si="606"/>
        <v/>
      </c>
      <c r="EP193" s="90" t="str">
        <f t="shared" si="607"/>
        <v/>
      </c>
      <c r="EQ193" s="90" t="str">
        <f t="shared" si="608"/>
        <v/>
      </c>
      <c r="ER193" s="90" t="str">
        <f t="shared" si="609"/>
        <v/>
      </c>
      <c r="ES193" s="90" t="str">
        <f t="shared" si="610"/>
        <v/>
      </c>
      <c r="ET193" s="90" t="str">
        <f t="shared" si="611"/>
        <v/>
      </c>
      <c r="EU193" s="90" t="str">
        <f t="shared" si="612"/>
        <v/>
      </c>
      <c r="EV193" s="90" t="str">
        <f t="shared" si="613"/>
        <v/>
      </c>
      <c r="EW193" s="90" t="str">
        <f t="shared" si="614"/>
        <v/>
      </c>
      <c r="EX193" s="90" t="str">
        <f t="shared" si="615"/>
        <v/>
      </c>
      <c r="EY193" s="90" t="str">
        <f t="shared" si="616"/>
        <v/>
      </c>
      <c r="EZ193" s="90" t="str">
        <f t="shared" si="617"/>
        <v/>
      </c>
      <c r="FA193" s="90" t="str">
        <f t="shared" si="618"/>
        <v/>
      </c>
      <c r="FB193">
        <f>'06_Presupuesto'!J213-'02_Rendimientos'!$B$79+1</f>
        <v>70</v>
      </c>
      <c r="FC193">
        <f>'06_Presupuesto'!K213-'02_Rendimientos'!$B$79+1</f>
        <v>81</v>
      </c>
      <c r="FD193">
        <f t="shared" si="619"/>
        <v>12</v>
      </c>
    </row>
    <row r="194" spans="2:160">
      <c r="B194" s="109" t="str">
        <f>'06_Presupuesto'!K48</f>
        <v>B.2.5.1</v>
      </c>
      <c r="C194" s="109" t="str">
        <f>'06_Presupuesto'!L48</f>
        <v>Cerámicos Muros</v>
      </c>
      <c r="D194" s="109" t="str">
        <f>'06_Presupuesto'!M48</f>
        <v>M2</v>
      </c>
      <c r="E194" s="110">
        <f>'06_Presupuesto'!N48</f>
        <v>70</v>
      </c>
      <c r="F194" s="110">
        <f>'06_Presupuesto'!O48</f>
        <v>34749.999999999993</v>
      </c>
      <c r="G194" s="110">
        <f>'06_Presupuesto'!P48</f>
        <v>2432499.9999999995</v>
      </c>
      <c r="H194" s="110" t="str">
        <f t="shared" si="470"/>
        <v/>
      </c>
      <c r="I194" s="110" t="str">
        <f t="shared" si="620"/>
        <v/>
      </c>
      <c r="J194" s="110" t="str">
        <f t="shared" si="471"/>
        <v/>
      </c>
      <c r="K194" s="110" t="str">
        <f t="shared" si="472"/>
        <v/>
      </c>
      <c r="L194" s="110" t="str">
        <f t="shared" si="473"/>
        <v/>
      </c>
      <c r="M194" s="110" t="str">
        <f t="shared" si="474"/>
        <v/>
      </c>
      <c r="N194" s="110" t="str">
        <f t="shared" si="475"/>
        <v/>
      </c>
      <c r="O194" s="110" t="str">
        <f t="shared" si="476"/>
        <v/>
      </c>
      <c r="P194" s="110" t="str">
        <f t="shared" si="477"/>
        <v/>
      </c>
      <c r="Q194" s="110" t="str">
        <f t="shared" si="478"/>
        <v/>
      </c>
      <c r="R194" s="110" t="str">
        <f t="shared" si="479"/>
        <v/>
      </c>
      <c r="S194" s="110" t="str">
        <f t="shared" si="480"/>
        <v/>
      </c>
      <c r="T194" s="110" t="str">
        <f t="shared" si="481"/>
        <v/>
      </c>
      <c r="U194" s="110" t="str">
        <f t="shared" si="482"/>
        <v/>
      </c>
      <c r="V194" s="110" t="str">
        <f t="shared" si="483"/>
        <v/>
      </c>
      <c r="W194" s="110" t="str">
        <f t="shared" si="484"/>
        <v/>
      </c>
      <c r="X194" s="110" t="str">
        <f t="shared" si="485"/>
        <v/>
      </c>
      <c r="Y194" s="110" t="str">
        <f t="shared" si="486"/>
        <v/>
      </c>
      <c r="Z194" s="110" t="str">
        <f t="shared" si="487"/>
        <v/>
      </c>
      <c r="AA194" s="110" t="str">
        <f t="shared" si="488"/>
        <v/>
      </c>
      <c r="AB194" s="110" t="str">
        <f t="shared" si="489"/>
        <v/>
      </c>
      <c r="AC194" s="110" t="str">
        <f t="shared" si="490"/>
        <v/>
      </c>
      <c r="AD194" s="110" t="str">
        <f t="shared" si="491"/>
        <v/>
      </c>
      <c r="AE194" s="110" t="str">
        <f t="shared" si="492"/>
        <v/>
      </c>
      <c r="AF194" s="110" t="str">
        <f t="shared" si="493"/>
        <v/>
      </c>
      <c r="AG194" s="110" t="str">
        <f t="shared" si="494"/>
        <v/>
      </c>
      <c r="AH194" s="110" t="str">
        <f t="shared" si="495"/>
        <v/>
      </c>
      <c r="AI194" s="110" t="str">
        <f t="shared" si="496"/>
        <v/>
      </c>
      <c r="AJ194" s="110" t="str">
        <f t="shared" si="497"/>
        <v/>
      </c>
      <c r="AK194" s="110" t="str">
        <f t="shared" si="498"/>
        <v/>
      </c>
      <c r="AL194" s="110" t="str">
        <f t="shared" si="499"/>
        <v/>
      </c>
      <c r="AM194" s="110" t="str">
        <f t="shared" si="500"/>
        <v/>
      </c>
      <c r="AN194" s="110" t="str">
        <f t="shared" si="501"/>
        <v/>
      </c>
      <c r="AO194" s="110" t="str">
        <f t="shared" si="502"/>
        <v/>
      </c>
      <c r="AP194" s="110" t="str">
        <f t="shared" si="503"/>
        <v/>
      </c>
      <c r="AQ194" s="110" t="str">
        <f t="shared" si="504"/>
        <v/>
      </c>
      <c r="AR194" s="110" t="str">
        <f t="shared" si="505"/>
        <v/>
      </c>
      <c r="AS194" s="110" t="str">
        <f t="shared" si="506"/>
        <v/>
      </c>
      <c r="AT194" s="110" t="str">
        <f t="shared" si="507"/>
        <v/>
      </c>
      <c r="AU194" s="110" t="str">
        <f t="shared" si="508"/>
        <v/>
      </c>
      <c r="AV194" s="110" t="str">
        <f t="shared" si="509"/>
        <v/>
      </c>
      <c r="AW194" s="110" t="str">
        <f t="shared" si="510"/>
        <v/>
      </c>
      <c r="AX194" s="110" t="str">
        <f t="shared" si="511"/>
        <v/>
      </c>
      <c r="AY194" s="110" t="str">
        <f t="shared" si="512"/>
        <v/>
      </c>
      <c r="AZ194" s="110" t="str">
        <f t="shared" si="513"/>
        <v/>
      </c>
      <c r="BA194" s="110" t="str">
        <f t="shared" si="514"/>
        <v/>
      </c>
      <c r="BB194" s="110" t="str">
        <f t="shared" si="515"/>
        <v/>
      </c>
      <c r="BC194" s="110" t="str">
        <f t="shared" si="516"/>
        <v/>
      </c>
      <c r="BD194" s="110" t="str">
        <f t="shared" si="517"/>
        <v/>
      </c>
      <c r="BE194" s="110" t="str">
        <f t="shared" si="518"/>
        <v/>
      </c>
      <c r="BF194" s="110" t="str">
        <f t="shared" si="519"/>
        <v/>
      </c>
      <c r="BG194" s="110" t="str">
        <f t="shared" si="520"/>
        <v/>
      </c>
      <c r="BH194" s="110" t="str">
        <f t="shared" si="521"/>
        <v/>
      </c>
      <c r="BI194" s="110" t="str">
        <f t="shared" si="522"/>
        <v/>
      </c>
      <c r="BJ194" s="110" t="str">
        <f t="shared" si="523"/>
        <v/>
      </c>
      <c r="BK194" s="110" t="str">
        <f t="shared" si="524"/>
        <v/>
      </c>
      <c r="BL194" s="110" t="str">
        <f t="shared" si="525"/>
        <v/>
      </c>
      <c r="BM194" s="110" t="str">
        <f t="shared" si="526"/>
        <v/>
      </c>
      <c r="BN194" s="110" t="str">
        <f t="shared" si="527"/>
        <v/>
      </c>
      <c r="BO194" s="110" t="str">
        <f t="shared" si="528"/>
        <v/>
      </c>
      <c r="BP194" s="110" t="str">
        <f t="shared" si="529"/>
        <v/>
      </c>
      <c r="BQ194" s="110" t="str">
        <f t="shared" si="530"/>
        <v/>
      </c>
      <c r="BR194" s="110" t="str">
        <f t="shared" si="531"/>
        <v/>
      </c>
      <c r="BS194" s="110" t="str">
        <f t="shared" si="532"/>
        <v/>
      </c>
      <c r="BT194" s="110" t="str">
        <f t="shared" si="533"/>
        <v/>
      </c>
      <c r="BU194" s="110" t="str">
        <f t="shared" si="534"/>
        <v/>
      </c>
      <c r="BV194" s="110" t="str">
        <f t="shared" si="535"/>
        <v/>
      </c>
      <c r="BW194" s="110" t="str">
        <f t="shared" si="536"/>
        <v/>
      </c>
      <c r="BX194" s="110" t="str">
        <f t="shared" si="537"/>
        <v/>
      </c>
      <c r="BY194" s="110" t="str">
        <f t="shared" si="538"/>
        <v/>
      </c>
      <c r="BZ194" s="110" t="str">
        <f t="shared" si="539"/>
        <v/>
      </c>
      <c r="CA194" s="110" t="str">
        <f t="shared" si="540"/>
        <v/>
      </c>
      <c r="CB194" s="110" t="str">
        <f t="shared" si="541"/>
        <v/>
      </c>
      <c r="CC194" s="110" t="str">
        <f t="shared" si="542"/>
        <v/>
      </c>
      <c r="CD194" s="110" t="str">
        <f t="shared" si="543"/>
        <v/>
      </c>
      <c r="CE194" s="110" t="str">
        <f t="shared" si="544"/>
        <v/>
      </c>
      <c r="CF194" s="110" t="str">
        <f t="shared" si="545"/>
        <v/>
      </c>
      <c r="CG194" s="110" t="str">
        <f t="shared" si="546"/>
        <v/>
      </c>
      <c r="CH194" s="110" t="str">
        <f t="shared" si="547"/>
        <v/>
      </c>
      <c r="CI194" s="110" t="str">
        <f t="shared" si="548"/>
        <v/>
      </c>
      <c r="CJ194" s="110" t="str">
        <f t="shared" si="549"/>
        <v/>
      </c>
      <c r="CK194" s="110" t="str">
        <f t="shared" si="550"/>
        <v/>
      </c>
      <c r="CL194" s="110" t="str">
        <f t="shared" si="551"/>
        <v/>
      </c>
      <c r="CM194" s="110" t="str">
        <f t="shared" si="552"/>
        <v/>
      </c>
      <c r="CN194" s="110" t="str">
        <f t="shared" si="553"/>
        <v/>
      </c>
      <c r="CO194" s="110" t="str">
        <f t="shared" si="554"/>
        <v/>
      </c>
      <c r="CP194" s="110" t="str">
        <f t="shared" si="555"/>
        <v/>
      </c>
      <c r="CQ194" s="110" t="str">
        <f t="shared" si="556"/>
        <v/>
      </c>
      <c r="CR194" s="110" t="str">
        <f t="shared" si="557"/>
        <v/>
      </c>
      <c r="CS194" s="110" t="str">
        <f t="shared" si="558"/>
        <v/>
      </c>
      <c r="CT194" s="110" t="str">
        <f t="shared" si="559"/>
        <v/>
      </c>
      <c r="CU194" s="110" t="str">
        <f t="shared" si="560"/>
        <v/>
      </c>
      <c r="CV194" s="110" t="str">
        <f t="shared" si="561"/>
        <v/>
      </c>
      <c r="CW194" s="110" t="str">
        <f t="shared" si="562"/>
        <v/>
      </c>
      <c r="CX194" s="110" t="str">
        <f t="shared" si="563"/>
        <v/>
      </c>
      <c r="CY194" s="110">
        <f t="shared" si="564"/>
        <v>152031.24999999997</v>
      </c>
      <c r="CZ194" s="110">
        <f t="shared" si="565"/>
        <v>152031.24999999997</v>
      </c>
      <c r="DA194" s="110">
        <f t="shared" si="566"/>
        <v>152031.24999999997</v>
      </c>
      <c r="DB194" s="110">
        <f t="shared" si="567"/>
        <v>152031.24999999997</v>
      </c>
      <c r="DC194" s="110">
        <f t="shared" si="568"/>
        <v>152031.24999999997</v>
      </c>
      <c r="DD194" s="110">
        <f t="shared" si="569"/>
        <v>152031.24999999997</v>
      </c>
      <c r="DE194" s="110">
        <f t="shared" si="570"/>
        <v>152031.24999999997</v>
      </c>
      <c r="DF194" s="110">
        <f t="shared" si="571"/>
        <v>152031.24999999997</v>
      </c>
      <c r="DG194" s="110">
        <f t="shared" si="572"/>
        <v>152031.24999999997</v>
      </c>
      <c r="DH194" s="110">
        <f t="shared" si="573"/>
        <v>152031.24999999997</v>
      </c>
      <c r="DI194" s="110">
        <f t="shared" si="574"/>
        <v>152031.24999999997</v>
      </c>
      <c r="DJ194" s="110">
        <f t="shared" si="575"/>
        <v>152031.24999999997</v>
      </c>
      <c r="DK194" s="110">
        <f t="shared" si="576"/>
        <v>152031.24999999997</v>
      </c>
      <c r="DL194" s="110">
        <f t="shared" si="577"/>
        <v>152031.24999999997</v>
      </c>
      <c r="DM194" s="110">
        <f t="shared" si="578"/>
        <v>152031.24999999997</v>
      </c>
      <c r="DN194" s="110">
        <f t="shared" si="579"/>
        <v>152031.24999999997</v>
      </c>
      <c r="DO194" s="110" t="str">
        <f t="shared" si="580"/>
        <v/>
      </c>
      <c r="DP194" s="110" t="str">
        <f t="shared" si="581"/>
        <v/>
      </c>
      <c r="DQ194" s="110" t="str">
        <f t="shared" si="582"/>
        <v/>
      </c>
      <c r="DR194" s="110" t="str">
        <f t="shared" si="583"/>
        <v/>
      </c>
      <c r="DS194" s="110" t="str">
        <f t="shared" si="584"/>
        <v/>
      </c>
      <c r="DT194" s="110" t="str">
        <f t="shared" si="585"/>
        <v/>
      </c>
      <c r="DU194" s="110" t="str">
        <f t="shared" si="586"/>
        <v/>
      </c>
      <c r="DV194" s="110" t="str">
        <f t="shared" si="587"/>
        <v/>
      </c>
      <c r="DW194" s="110" t="str">
        <f t="shared" si="588"/>
        <v/>
      </c>
      <c r="DX194" s="110" t="str">
        <f t="shared" si="589"/>
        <v/>
      </c>
      <c r="DY194" s="110" t="str">
        <f t="shared" si="590"/>
        <v/>
      </c>
      <c r="DZ194" s="110" t="str">
        <f t="shared" si="591"/>
        <v/>
      </c>
      <c r="EA194" s="110" t="str">
        <f t="shared" si="592"/>
        <v/>
      </c>
      <c r="EB194" s="110" t="str">
        <f t="shared" si="593"/>
        <v/>
      </c>
      <c r="EC194" s="110" t="str">
        <f t="shared" si="594"/>
        <v/>
      </c>
      <c r="ED194" s="110" t="str">
        <f t="shared" si="595"/>
        <v/>
      </c>
      <c r="EE194" s="110" t="str">
        <f t="shared" si="596"/>
        <v/>
      </c>
      <c r="EF194" s="110" t="str">
        <f t="shared" si="597"/>
        <v/>
      </c>
      <c r="EG194" s="110" t="str">
        <f t="shared" si="598"/>
        <v/>
      </c>
      <c r="EH194" s="110" t="str">
        <f t="shared" si="599"/>
        <v/>
      </c>
      <c r="EI194" s="110" t="str">
        <f t="shared" si="600"/>
        <v/>
      </c>
      <c r="EJ194" s="110" t="str">
        <f t="shared" si="601"/>
        <v/>
      </c>
      <c r="EK194" s="110" t="str">
        <f t="shared" si="602"/>
        <v/>
      </c>
      <c r="EL194" s="110" t="str">
        <f t="shared" si="603"/>
        <v/>
      </c>
      <c r="EM194" s="110" t="str">
        <f t="shared" si="604"/>
        <v/>
      </c>
      <c r="EN194" s="110" t="str">
        <f t="shared" si="605"/>
        <v/>
      </c>
      <c r="EO194" s="110" t="str">
        <f t="shared" si="606"/>
        <v/>
      </c>
      <c r="EP194" s="110" t="str">
        <f t="shared" si="607"/>
        <v/>
      </c>
      <c r="EQ194" s="110" t="str">
        <f t="shared" si="608"/>
        <v/>
      </c>
      <c r="ER194" s="110" t="str">
        <f t="shared" si="609"/>
        <v/>
      </c>
      <c r="ES194" s="110" t="str">
        <f t="shared" si="610"/>
        <v/>
      </c>
      <c r="ET194" s="110" t="str">
        <f t="shared" si="611"/>
        <v/>
      </c>
      <c r="EU194" s="110" t="str">
        <f t="shared" si="612"/>
        <v/>
      </c>
      <c r="EV194" s="110" t="str">
        <f t="shared" si="613"/>
        <v/>
      </c>
      <c r="EW194" s="110" t="str">
        <f t="shared" si="614"/>
        <v/>
      </c>
      <c r="EX194" s="110" t="str">
        <f t="shared" si="615"/>
        <v/>
      </c>
      <c r="EY194" s="110" t="str">
        <f t="shared" si="616"/>
        <v/>
      </c>
      <c r="EZ194" s="110" t="str">
        <f t="shared" si="617"/>
        <v/>
      </c>
      <c r="FA194" s="110" t="str">
        <f t="shared" si="618"/>
        <v/>
      </c>
      <c r="FB194">
        <f>'06_Presupuesto'!J214-'02_Rendimientos'!$B$79+1</f>
        <v>96</v>
      </c>
      <c r="FC194">
        <f>'06_Presupuesto'!K214-'02_Rendimientos'!$B$79+1</f>
        <v>111</v>
      </c>
      <c r="FD194">
        <f t="shared" si="619"/>
        <v>16</v>
      </c>
    </row>
    <row r="195" spans="2:160">
      <c r="B195" t="str">
        <f>'06_Presupuesto'!K49</f>
        <v>B.2.5.2</v>
      </c>
      <c r="C195" t="str">
        <f>'06_Presupuesto'!L49</f>
        <v>Cerámicos Pisos</v>
      </c>
      <c r="D195" t="str">
        <f>'06_Presupuesto'!M49</f>
        <v>M2</v>
      </c>
      <c r="E195" s="90">
        <f>'06_Presupuesto'!N49</f>
        <v>84</v>
      </c>
      <c r="F195" s="90">
        <f>'06_Presupuesto'!O49</f>
        <v>33125</v>
      </c>
      <c r="G195" s="90">
        <f>'06_Presupuesto'!P49</f>
        <v>2782500</v>
      </c>
      <c r="H195" s="90" t="str">
        <f t="shared" ref="H195:H213" si="621">IF(AND(H$152&gt;=FB195,H$152&lt;=FC195),IFERROR($G195/FD195,0),"")</f>
        <v/>
      </c>
      <c r="I195" s="90" t="str">
        <f t="shared" si="620"/>
        <v/>
      </c>
      <c r="J195" s="90" t="str">
        <f t="shared" ref="J195:J226" si="622">IF(AND(J$152&gt;=FB195,J$152&lt;=FC195),IFERROR($G195/FD195,0),"")</f>
        <v/>
      </c>
      <c r="K195" s="90" t="str">
        <f t="shared" ref="K195:K213" si="623">IF(AND(K$152&gt;=FB195,K$152&lt;=FC195),IFERROR($G195/FD195,0),"")</f>
        <v/>
      </c>
      <c r="L195" s="90" t="str">
        <f t="shared" ref="L195:L213" si="624">IF(AND(L$152&gt;=FB195,L$152&lt;=FC195),IFERROR($G195/FD195,0),"")</f>
        <v/>
      </c>
      <c r="M195" s="90" t="str">
        <f t="shared" ref="M195:M213" si="625">IF(AND(M$152&gt;=FB195,M$152&lt;=FC195),IFERROR($G195/FD195,0),"")</f>
        <v/>
      </c>
      <c r="N195" s="90" t="str">
        <f t="shared" ref="N195:N213" si="626">IF(AND(N$152&gt;=FB195,N$152&lt;=FC195),IFERROR($G195/FD195,0),"")</f>
        <v/>
      </c>
      <c r="O195" s="90" t="str">
        <f t="shared" ref="O195:O213" si="627">IF(AND(O$152&gt;=FB195,O$152&lt;=FC195),IFERROR($G195/FD195,0),"")</f>
        <v/>
      </c>
      <c r="P195" s="90" t="str">
        <f t="shared" ref="P195:P213" si="628">IF(AND(P$152&gt;=FB195,P$152&lt;=FC195),IFERROR($G195/FD195,0),"")</f>
        <v/>
      </c>
      <c r="Q195" s="90" t="str">
        <f t="shared" ref="Q195:Q213" si="629">IF(AND(Q$152&gt;=FB195,Q$152&lt;=FC195),IFERROR($G195/FD195,0),"")</f>
        <v/>
      </c>
      <c r="R195" s="90" t="str">
        <f t="shared" ref="R195:R213" si="630">IF(AND(R$152&gt;=FB195,R$152&lt;=FC195),IFERROR($G195/FD195,0),"")</f>
        <v/>
      </c>
      <c r="S195" s="90" t="str">
        <f t="shared" ref="S195:S213" si="631">IF(AND(S$152&gt;=FB195,S$152&lt;=FC195),IFERROR($G195/FD195,0),"")</f>
        <v/>
      </c>
      <c r="T195" s="90" t="str">
        <f t="shared" ref="T195:T213" si="632">IF(AND(T$152&gt;=FB195,T$152&lt;=FC195),IFERROR($G195/FD195,0),"")</f>
        <v/>
      </c>
      <c r="U195" s="90" t="str">
        <f t="shared" ref="U195:U213" si="633">IF(AND(U$152&gt;=FB195,U$152&lt;=FC195),IFERROR($G195/FD195,0),"")</f>
        <v/>
      </c>
      <c r="V195" s="90" t="str">
        <f t="shared" ref="V195:V213" si="634">IF(AND(V$152&gt;=FB195,V$152&lt;=FC195),IFERROR($G195/FD195,0),"")</f>
        <v/>
      </c>
      <c r="W195" s="90" t="str">
        <f t="shared" ref="W195:W213" si="635">IF(AND(W$152&gt;=FB195,W$152&lt;=FC195),IFERROR($G195/FD195,0),"")</f>
        <v/>
      </c>
      <c r="X195" s="90" t="str">
        <f t="shared" ref="X195:X213" si="636">IF(AND(X$152&gt;=FB195,X$152&lt;=FC195),IFERROR($G195/FD195,0),"")</f>
        <v/>
      </c>
      <c r="Y195" s="90" t="str">
        <f t="shared" ref="Y195:Y213" si="637">IF(AND(Y$152&gt;=FB195,Y$152&lt;=FC195),IFERROR($G195/FD195,0),"")</f>
        <v/>
      </c>
      <c r="Z195" s="90" t="str">
        <f t="shared" ref="Z195:Z213" si="638">IF(AND(Z$152&gt;=FB195,Z$152&lt;=FC195),IFERROR($G195/FD195,0),"")</f>
        <v/>
      </c>
      <c r="AA195" s="90" t="str">
        <f t="shared" ref="AA195:AA213" si="639">IF(AND(AA$152&gt;=FB195,AA$152&lt;=FC195),IFERROR($G195/FD195,0),"")</f>
        <v/>
      </c>
      <c r="AB195" s="90" t="str">
        <f t="shared" ref="AB195:AB213" si="640">IF(AND(AB$152&gt;=FB195,AB$152&lt;=FC195),IFERROR($G195/FD195,0),"")</f>
        <v/>
      </c>
      <c r="AC195" s="90" t="str">
        <f t="shared" ref="AC195:AC213" si="641">IF(AND(AC$152&gt;=FB195,AC$152&lt;=FC195),IFERROR($G195/FD195,0),"")</f>
        <v/>
      </c>
      <c r="AD195" s="90" t="str">
        <f t="shared" ref="AD195:AD213" si="642">IF(AND(AD$152&gt;=FB195,AD$152&lt;=FC195),IFERROR($G195/FD195,0),"")</f>
        <v/>
      </c>
      <c r="AE195" s="90" t="str">
        <f t="shared" ref="AE195:AE213" si="643">IF(AND(AE$152&gt;=FB195,AE$152&lt;=FC195),IFERROR($G195/FD195,0),"")</f>
        <v/>
      </c>
      <c r="AF195" s="90" t="str">
        <f t="shared" ref="AF195:AF213" si="644">IF(AND(AF$152&gt;=FB195,AF$152&lt;=FC195),IFERROR($G195/FD195,0),"")</f>
        <v/>
      </c>
      <c r="AG195" s="90" t="str">
        <f t="shared" ref="AG195:AG213" si="645">IF(AND(AG$152&gt;=FB195,AG$152&lt;=FC195),IFERROR($G195/FD195,0),"")</f>
        <v/>
      </c>
      <c r="AH195" s="90" t="str">
        <f t="shared" ref="AH195:AH213" si="646">IF(AND(AH$152&gt;=FB195,AH$152&lt;=FC195),IFERROR($G195/FD195,0),"")</f>
        <v/>
      </c>
      <c r="AI195" s="90" t="str">
        <f t="shared" ref="AI195:AI213" si="647">IF(AND(AI$152&gt;=FB195,AI$152&lt;=FC195),IFERROR($G195/FD195,0),"")</f>
        <v/>
      </c>
      <c r="AJ195" s="90" t="str">
        <f t="shared" ref="AJ195:AJ213" si="648">IF(AND(AJ$152&gt;=FB195,AJ$152&lt;=FC195),IFERROR($G195/FD195,0),"")</f>
        <v/>
      </c>
      <c r="AK195" s="90" t="str">
        <f t="shared" ref="AK195:AK213" si="649">IF(AND(AK$152&gt;=FB195,AK$152&lt;=FC195),IFERROR($G195/FD195,0),"")</f>
        <v/>
      </c>
      <c r="AL195" s="90" t="str">
        <f t="shared" ref="AL195:AL213" si="650">IF(AND(AL$152&gt;=FB195,AL$152&lt;=FC195),IFERROR($G195/FD195,0),"")</f>
        <v/>
      </c>
      <c r="AM195" s="90" t="str">
        <f t="shared" ref="AM195:AM213" si="651">IF(AND(AM$152&gt;=FB195,AM$152&lt;=FC195),IFERROR($G195/FD195,0),"")</f>
        <v/>
      </c>
      <c r="AN195" s="90" t="str">
        <f t="shared" ref="AN195:AN213" si="652">IF(AND(AN$152&gt;=FB195,AN$152&lt;=FC195),IFERROR($G195/FD195,0),"")</f>
        <v/>
      </c>
      <c r="AO195" s="90" t="str">
        <f t="shared" ref="AO195:AO213" si="653">IF(AND(AO$152&gt;=FB195,AO$152&lt;=FC195),IFERROR($G195/FD195,0),"")</f>
        <v/>
      </c>
      <c r="AP195" s="90" t="str">
        <f t="shared" ref="AP195:AP213" si="654">IF(AND(AP$152&gt;=FB195,AP$152&lt;=FC195),IFERROR($G195/FD195,0),"")</f>
        <v/>
      </c>
      <c r="AQ195" s="90" t="str">
        <f t="shared" ref="AQ195:AQ213" si="655">IF(AND(AQ$152&gt;=FB195,AQ$152&lt;=FC195),IFERROR($G195/FD195,0),"")</f>
        <v/>
      </c>
      <c r="AR195" s="90" t="str">
        <f t="shared" ref="AR195:AR213" si="656">IF(AND(AR$152&gt;=FB195,AR$152&lt;=FC195),IFERROR($G195/FD195,0),"")</f>
        <v/>
      </c>
      <c r="AS195" s="90" t="str">
        <f t="shared" ref="AS195:AS213" si="657">IF(AND(AS$152&gt;=FB195,AS$152&lt;=FC195),IFERROR($G195/FD195,0),"")</f>
        <v/>
      </c>
      <c r="AT195" s="90" t="str">
        <f t="shared" ref="AT195:AT213" si="658">IF(AND(AT$152&gt;=FB195,AT$152&lt;=FC195),IFERROR($G195/FD195,0),"")</f>
        <v/>
      </c>
      <c r="AU195" s="90" t="str">
        <f t="shared" ref="AU195:AU213" si="659">IF(AND(AU$152&gt;=FB195,AU$152&lt;=FC195),IFERROR($G195/FD195,0),"")</f>
        <v/>
      </c>
      <c r="AV195" s="90" t="str">
        <f t="shared" ref="AV195:AV213" si="660">IF(AND(AV$152&gt;=FB195,AV$152&lt;=FC195),IFERROR($G195/FD195,0),"")</f>
        <v/>
      </c>
      <c r="AW195" s="90" t="str">
        <f t="shared" ref="AW195:AW213" si="661">IF(AND(AW$152&gt;=FB195,AW$152&lt;=FC195),IFERROR($G195/FD195,0),"")</f>
        <v/>
      </c>
      <c r="AX195" s="90" t="str">
        <f t="shared" ref="AX195:AX213" si="662">IF(AND(AX$152&gt;=FB195,AX$152&lt;=FC195),IFERROR($G195/FD195,0),"")</f>
        <v/>
      </c>
      <c r="AY195" s="90" t="str">
        <f t="shared" ref="AY195:AY213" si="663">IF(AND(AY$152&gt;=FB195,AY$152&lt;=FC195),IFERROR($G195/FD195,0),"")</f>
        <v/>
      </c>
      <c r="AZ195" s="90" t="str">
        <f t="shared" ref="AZ195:AZ213" si="664">IF(AND(AZ$152&gt;=FB195,AZ$152&lt;=FC195),IFERROR($G195/FD195,0),"")</f>
        <v/>
      </c>
      <c r="BA195" s="90" t="str">
        <f t="shared" ref="BA195:BA213" si="665">IF(AND(BA$152&gt;=FB195,BA$152&lt;=FC195),IFERROR($G195/FD195,0),"")</f>
        <v/>
      </c>
      <c r="BB195" s="90" t="str">
        <f t="shared" ref="BB195:BB213" si="666">IF(AND(BB$152&gt;=FB195,BB$152&lt;=FC195),IFERROR($G195/FD195,0),"")</f>
        <v/>
      </c>
      <c r="BC195" s="90" t="str">
        <f t="shared" ref="BC195:BC213" si="667">IF(AND(BC$152&gt;=FB195,BC$152&lt;=FC195),IFERROR($G195/FD195,0),"")</f>
        <v/>
      </c>
      <c r="BD195" s="90" t="str">
        <f t="shared" ref="BD195:BD213" si="668">IF(AND(BD$152&gt;=FB195,BD$152&lt;=FC195),IFERROR($G195/FD195,0),"")</f>
        <v/>
      </c>
      <c r="BE195" s="90" t="str">
        <f t="shared" ref="BE195:BE213" si="669">IF(AND(BE$152&gt;=FB195,BE$152&lt;=FC195),IFERROR($G195/FD195,0),"")</f>
        <v/>
      </c>
      <c r="BF195" s="90" t="str">
        <f t="shared" ref="BF195:BF213" si="670">IF(AND(BF$152&gt;=FB195,BF$152&lt;=FC195),IFERROR($G195/FD195,0),"")</f>
        <v/>
      </c>
      <c r="BG195" s="90" t="str">
        <f t="shared" ref="BG195:BG213" si="671">IF(AND(BG$152&gt;=FB195,BG$152&lt;=FC195),IFERROR($G195/FD195,0),"")</f>
        <v/>
      </c>
      <c r="BH195" s="90" t="str">
        <f t="shared" ref="BH195:BH213" si="672">IF(AND(BH$152&gt;=FB195,BH$152&lt;=FC195),IFERROR($G195/FD195,0),"")</f>
        <v/>
      </c>
      <c r="BI195" s="90" t="str">
        <f t="shared" ref="BI195:BI213" si="673">IF(AND(BI$152&gt;=FB195,BI$152&lt;=FC195),IFERROR($G195/FD195,0),"")</f>
        <v/>
      </c>
      <c r="BJ195" s="90" t="str">
        <f t="shared" ref="BJ195:BJ213" si="674">IF(AND(BJ$152&gt;=FB195,BJ$152&lt;=FC195),IFERROR($G195/FD195,0),"")</f>
        <v/>
      </c>
      <c r="BK195" s="90" t="str">
        <f t="shared" ref="BK195:BK213" si="675">IF(AND(BK$152&gt;=FB195,BK$152&lt;=FC195),IFERROR($G195/FD195,0),"")</f>
        <v/>
      </c>
      <c r="BL195" s="90" t="str">
        <f t="shared" ref="BL195:BL213" si="676">IF(AND(BL$152&gt;=FB195,BL$152&lt;=FC195),IFERROR($G195/FD195,0),"")</f>
        <v/>
      </c>
      <c r="BM195" s="90" t="str">
        <f t="shared" ref="BM195:BM213" si="677">IF(AND(BM$152&gt;=FB195,BM$152&lt;=FC195),IFERROR($G195/FD195,0),"")</f>
        <v/>
      </c>
      <c r="BN195" s="90" t="str">
        <f t="shared" ref="BN195:BN213" si="678">IF(AND(BN$152&gt;=FB195,BN$152&lt;=FC195),IFERROR($G195/FD195,0),"")</f>
        <v/>
      </c>
      <c r="BO195" s="90" t="str">
        <f t="shared" ref="BO195:BO213" si="679">IF(AND(BO$152&gt;=FB195,BO$152&lt;=FC195),IFERROR($G195/FD195,0),"")</f>
        <v/>
      </c>
      <c r="BP195" s="90" t="str">
        <f t="shared" ref="BP195:BP213" si="680">IF(AND(BP$152&gt;=FB195,BP$152&lt;=FC195),IFERROR($G195/FD195,0),"")</f>
        <v/>
      </c>
      <c r="BQ195" s="90" t="str">
        <f t="shared" ref="BQ195:BQ213" si="681">IF(AND(BQ$152&gt;=FB195,BQ$152&lt;=FC195),IFERROR($G195/FD195,0),"")</f>
        <v/>
      </c>
      <c r="BR195" s="90" t="str">
        <f t="shared" ref="BR195:BR213" si="682">IF(AND(BR$152&gt;=FB195,BR$152&lt;=FC195),IFERROR($G195/FD195,0),"")</f>
        <v/>
      </c>
      <c r="BS195" s="90" t="str">
        <f t="shared" ref="BS195:BS213" si="683">IF(AND(BS$152&gt;=FB195,BS$152&lt;=FC195),IFERROR($G195/FD195,0),"")</f>
        <v/>
      </c>
      <c r="BT195" s="90" t="str">
        <f t="shared" ref="BT195:BT213" si="684">IF(AND(BT$152&gt;=FB195,BT$152&lt;=FC195),IFERROR($G195/FD195,0),"")</f>
        <v/>
      </c>
      <c r="BU195" s="90" t="str">
        <f t="shared" ref="BU195:BU213" si="685">IF(AND(BU$152&gt;=FB195,BU$152&lt;=FC195),IFERROR($G195/FD195,0),"")</f>
        <v/>
      </c>
      <c r="BV195" s="90" t="str">
        <f t="shared" ref="BV195:BV213" si="686">IF(AND(BV$152&gt;=FB195,BV$152&lt;=FC195),IFERROR($G195/FD195,0),"")</f>
        <v/>
      </c>
      <c r="BW195" s="90" t="str">
        <f t="shared" ref="BW195:BW213" si="687">IF(AND(BW$152&gt;=FB195,BW$152&lt;=FC195),IFERROR($G195/FD195,0),"")</f>
        <v/>
      </c>
      <c r="BX195" s="90" t="str">
        <f t="shared" ref="BX195:BX213" si="688">IF(AND(BX$152&gt;=FB195,BX$152&lt;=FC195),IFERROR($G195/FD195,0),"")</f>
        <v/>
      </c>
      <c r="BY195" s="90" t="str">
        <f t="shared" ref="BY195:BY213" si="689">IF(AND(BY$152&gt;=FB195,BY$152&lt;=FC195),IFERROR($G195/FD195,0),"")</f>
        <v/>
      </c>
      <c r="BZ195" s="90" t="str">
        <f t="shared" ref="BZ195:BZ213" si="690">IF(AND(BZ$152&gt;=FB195,BZ$152&lt;=FC195),IFERROR($G195/FD195,0),"")</f>
        <v/>
      </c>
      <c r="CA195" s="90" t="str">
        <f t="shared" ref="CA195:CA213" si="691">IF(AND(CA$152&gt;=FB195,CA$152&lt;=FC195),IFERROR($G195/FD195,0),"")</f>
        <v/>
      </c>
      <c r="CB195" s="90" t="str">
        <f t="shared" ref="CB195:CB213" si="692">IF(AND(CB$152&gt;=FB195,CB$152&lt;=FC195),IFERROR($G195/FD195,0),"")</f>
        <v/>
      </c>
      <c r="CC195" s="90" t="str">
        <f t="shared" ref="CC195:CC213" si="693">IF(AND(CC$152&gt;=FB195,CC$152&lt;=FC195),IFERROR($G195/FD195,0),"")</f>
        <v/>
      </c>
      <c r="CD195" s="90" t="str">
        <f t="shared" ref="CD195:CD213" si="694">IF(AND(CD$152&gt;=FB195,CD$152&lt;=FC195),IFERROR($G195/FD195,0),"")</f>
        <v/>
      </c>
      <c r="CE195" s="90" t="str">
        <f t="shared" ref="CE195:CE213" si="695">IF(AND(CE$152&gt;=FB195,CE$152&lt;=FC195),IFERROR($G195/FD195,0),"")</f>
        <v/>
      </c>
      <c r="CF195" s="90" t="str">
        <f t="shared" ref="CF195:CF213" si="696">IF(AND(CF$152&gt;=FB195,CF$152&lt;=FC195),IFERROR($G195/FD195,0),"")</f>
        <v/>
      </c>
      <c r="CG195" s="90" t="str">
        <f t="shared" ref="CG195:CG213" si="697">IF(AND(CG$152&gt;=FB195,CG$152&lt;=FC195),IFERROR($G195/FD195,0),"")</f>
        <v/>
      </c>
      <c r="CH195" s="90" t="str">
        <f t="shared" ref="CH195:CH213" si="698">IF(AND(CH$152&gt;=FB195,CH$152&lt;=FC195),IFERROR($G195/FD195,0),"")</f>
        <v/>
      </c>
      <c r="CI195" s="90" t="str">
        <f t="shared" ref="CI195:CI213" si="699">IF(AND(CI$152&gt;=FB195,CI$152&lt;=FC195),IFERROR($G195/FD195,0),"")</f>
        <v/>
      </c>
      <c r="CJ195" s="90" t="str">
        <f t="shared" ref="CJ195:CJ213" si="700">IF(AND(CJ$152&gt;=FB195,CJ$152&lt;=FC195),IFERROR($G195/FD195,0),"")</f>
        <v/>
      </c>
      <c r="CK195" s="90" t="str">
        <f t="shared" ref="CK195:CK213" si="701">IF(AND(CK$152&gt;=FB195,CK$152&lt;=FC195),IFERROR($G195/FD195,0),"")</f>
        <v/>
      </c>
      <c r="CL195" s="90" t="str">
        <f t="shared" ref="CL195:CL213" si="702">IF(AND(CL$152&gt;=FB195,CL$152&lt;=FC195),IFERROR($G195/FD195,0),"")</f>
        <v/>
      </c>
      <c r="CM195" s="90" t="str">
        <f t="shared" ref="CM195:CM213" si="703">IF(AND(CM$152&gt;=FB195,CM$152&lt;=FC195),IFERROR($G195/FD195,0),"")</f>
        <v/>
      </c>
      <c r="CN195" s="90" t="str">
        <f t="shared" ref="CN195:CN213" si="704">IF(AND(CN$152&gt;=FB195,CN$152&lt;=FC195),IFERROR($G195/FD195,0),"")</f>
        <v/>
      </c>
      <c r="CO195" s="90" t="str">
        <f t="shared" ref="CO195:CO213" si="705">IF(AND(CO$152&gt;=FB195,CO$152&lt;=FC195),IFERROR($G195/FD195,0),"")</f>
        <v/>
      </c>
      <c r="CP195" s="90" t="str">
        <f t="shared" ref="CP195:CP213" si="706">IF(AND(CP$152&gt;=FB195,CP$152&lt;=FC195),IFERROR($G195/FD195,0),"")</f>
        <v/>
      </c>
      <c r="CQ195" s="90" t="str">
        <f t="shared" ref="CQ195:CQ213" si="707">IF(AND(CQ$152&gt;=FB195,CQ$152&lt;=FC195),IFERROR($G195/FD195,0),"")</f>
        <v/>
      </c>
      <c r="CR195" s="90" t="str">
        <f t="shared" ref="CR195:CR213" si="708">IF(AND(CR$152&gt;=FB195,CR$152&lt;=FC195),IFERROR($G195/FD195,0),"")</f>
        <v/>
      </c>
      <c r="CS195" s="90" t="str">
        <f t="shared" ref="CS195:CS213" si="709">IF(AND(CS$152&gt;=FB195,CS$152&lt;=FC195),IFERROR($G195/FD195,0),"")</f>
        <v/>
      </c>
      <c r="CT195" s="90" t="str">
        <f t="shared" ref="CT195:CT213" si="710">IF(AND(CT$152&gt;=FB195,CT$152&lt;=FC195),IFERROR($G195/FD195,0),"")</f>
        <v/>
      </c>
      <c r="CU195" s="90" t="str">
        <f t="shared" ref="CU195:CU213" si="711">IF(AND(CU$152&gt;=FB195,CU$152&lt;=FC195),IFERROR($G195/FD195,0),"")</f>
        <v/>
      </c>
      <c r="CV195" s="90" t="str">
        <f t="shared" ref="CV195:CV213" si="712">IF(AND(CV$152&gt;=FB195,CV$152&lt;=FC195),IFERROR($G195/FD195,0),"")</f>
        <v/>
      </c>
      <c r="CW195" s="90" t="str">
        <f t="shared" ref="CW195:CW213" si="713">IF(AND(CW$152&gt;=FB195,CW$152&lt;=FC195),IFERROR($G195/FD195,0),"")</f>
        <v/>
      </c>
      <c r="CX195" s="90" t="str">
        <f t="shared" ref="CX195:CX213" si="714">IF(AND(CX$152&gt;=FB195,CX$152&lt;=FC195),IFERROR($G195/FD195,0),"")</f>
        <v/>
      </c>
      <c r="CY195" s="90" t="str">
        <f t="shared" ref="CY195:CY213" si="715">IF(AND(CY$152&gt;=FB195,CY$152&lt;=FC195),IFERROR($G195/FD195,0),"")</f>
        <v/>
      </c>
      <c r="CZ195" s="90" t="str">
        <f t="shared" ref="CZ195:CZ213" si="716">IF(AND(CZ$152&gt;=FB195,CZ$152&lt;=FC195),IFERROR($G195/FD195,0),"")</f>
        <v/>
      </c>
      <c r="DA195" s="90" t="str">
        <f t="shared" ref="DA195:DA213" si="717">IF(AND(DA$152&gt;=FB195,DA$152&lt;=FC195),IFERROR($G195/FD195,0),"")</f>
        <v/>
      </c>
      <c r="DB195" s="90" t="str">
        <f t="shared" ref="DB195:DB213" si="718">IF(AND(DB$152&gt;=FB195,DB$152&lt;=FC195),IFERROR($G195/FD195,0),"")</f>
        <v/>
      </c>
      <c r="DC195" s="90" t="str">
        <f t="shared" ref="DC195:DC213" si="719">IF(AND(DC$152&gt;=FB195,DC$152&lt;=FC195),IFERROR($G195/FD195,0),"")</f>
        <v/>
      </c>
      <c r="DD195" s="90" t="str">
        <f t="shared" ref="DD195:DD213" si="720">IF(AND(DD$152&gt;=FB195,DD$152&lt;=FC195),IFERROR($G195/FD195,0),"")</f>
        <v/>
      </c>
      <c r="DE195" s="90" t="str">
        <f t="shared" ref="DE195:DE213" si="721">IF(AND(DE$152&gt;=FB195,DE$152&lt;=FC195),IFERROR($G195/FD195,0),"")</f>
        <v/>
      </c>
      <c r="DF195" s="90" t="str">
        <f t="shared" ref="DF195:DF213" si="722">IF(AND(DF$152&gt;=FB195,DF$152&lt;=FC195),IFERROR($G195/FD195,0),"")</f>
        <v/>
      </c>
      <c r="DG195" s="90" t="str">
        <f t="shared" ref="DG195:DG213" si="723">IF(AND(DG$152&gt;=FB195,DG$152&lt;=FC195),IFERROR($G195/FD195,0),"")</f>
        <v/>
      </c>
      <c r="DH195" s="90" t="str">
        <f t="shared" ref="DH195:DH213" si="724">IF(AND(DH$152&gt;=FB195,DH$152&lt;=FC195),IFERROR($G195/FD195,0),"")</f>
        <v/>
      </c>
      <c r="DI195" s="90" t="str">
        <f t="shared" ref="DI195:DI213" si="725">IF(AND(DI$152&gt;=FB195,DI$152&lt;=FC195),IFERROR($G195/FD195,0),"")</f>
        <v/>
      </c>
      <c r="DJ195" s="90" t="str">
        <f t="shared" ref="DJ195:DJ213" si="726">IF(AND(DJ$152&gt;=FB195,DJ$152&lt;=FC195),IFERROR($G195/FD195,0),"")</f>
        <v/>
      </c>
      <c r="DK195" s="90" t="str">
        <f t="shared" ref="DK195:DK213" si="727">IF(AND(DK$152&gt;=FB195,DK$152&lt;=FC195),IFERROR($G195/FD195,0),"")</f>
        <v/>
      </c>
      <c r="DL195" s="90" t="str">
        <f t="shared" ref="DL195:DL213" si="728">IF(AND(DL$152&gt;=FB195,DL$152&lt;=FC195),IFERROR($G195/FD195,0),"")</f>
        <v/>
      </c>
      <c r="DM195" s="90" t="str">
        <f t="shared" ref="DM195:DM213" si="729">IF(AND(DM$152&gt;=FB195,DM$152&lt;=FC195),IFERROR($G195/FD195,0),"")</f>
        <v/>
      </c>
      <c r="DN195" s="90" t="str">
        <f t="shared" ref="DN195:DN213" si="730">IF(AND(DN$152&gt;=FB195,DN$152&lt;=FC195),IFERROR($G195/FD195,0),"")</f>
        <v/>
      </c>
      <c r="DO195" s="90">
        <f t="shared" ref="DO195:DO213" si="731">IF(AND(DO$152&gt;=FB195,DO$152&lt;=FC195),IFERROR($G195/FD195,0),"")</f>
        <v>278250</v>
      </c>
      <c r="DP195" s="90">
        <f t="shared" ref="DP195:DP213" si="732">IF(AND(DP$152&gt;=FB195,DP$152&lt;=FC195),IFERROR($G195/FD195,0),"")</f>
        <v>278250</v>
      </c>
      <c r="DQ195" s="90">
        <f t="shared" ref="DQ195:DQ213" si="733">IF(AND(DQ$152&gt;=FB195,DQ$152&lt;=FC195),IFERROR($G195/FD195,0),"")</f>
        <v>278250</v>
      </c>
      <c r="DR195" s="90">
        <f t="shared" ref="DR195:DR213" si="734">IF(AND(DR$152&gt;=FB195,DR$152&lt;=FC195),IFERROR($G195/FD195,0),"")</f>
        <v>278250</v>
      </c>
      <c r="DS195" s="90">
        <f t="shared" ref="DS195:DS213" si="735">IF(AND(DS$152&gt;=FB195,DS$152&lt;=FC195),IFERROR($G195/FD195,0),"")</f>
        <v>278250</v>
      </c>
      <c r="DT195" s="90">
        <f t="shared" ref="DT195:DT213" si="736">IF(AND(DT$152&gt;=FB195,DT$152&lt;=FC195),IFERROR($G195/FD195,0),"")</f>
        <v>278250</v>
      </c>
      <c r="DU195" s="90">
        <f t="shared" ref="DU195:DU213" si="737">IF(AND(DU$152&gt;=FB195,DU$152&lt;=FC195),IFERROR($G195/FD195,0),"")</f>
        <v>278250</v>
      </c>
      <c r="DV195" s="90">
        <f t="shared" ref="DV195:DV213" si="738">IF(AND(DV$152&gt;=FB195,DV$152&lt;=FC195),IFERROR($G195/FD195,0),"")</f>
        <v>278250</v>
      </c>
      <c r="DW195" s="90">
        <f t="shared" ref="DW195:DW213" si="739">IF(AND(DW$152&gt;=FB195,DW$152&lt;=FC195),IFERROR($G195/FD195,0),"")</f>
        <v>278250</v>
      </c>
      <c r="DX195" s="90">
        <f t="shared" ref="DX195:DX213" si="740">IF(AND(DX$152&gt;=FB195,DX$152&lt;=FC195),IFERROR($G195/FD195,0),"")</f>
        <v>278250</v>
      </c>
      <c r="DY195" s="90" t="str">
        <f t="shared" ref="DY195:DY213" si="741">IF(AND(DY$152&gt;=FB195,DY$152&lt;=FC195),IFERROR($G195/FD195,0),"")</f>
        <v/>
      </c>
      <c r="DZ195" s="90" t="str">
        <f t="shared" ref="DZ195:DZ213" si="742">IF(AND(DZ$152&gt;=FB195,DZ$152&lt;=FC195),IFERROR($G195/FD195,0),"")</f>
        <v/>
      </c>
      <c r="EA195" s="90" t="str">
        <f t="shared" ref="EA195:EA213" si="743">IF(AND(EA$152&gt;=FB195,EA$152&lt;=FC195),IFERROR($G195/FD195,0),"")</f>
        <v/>
      </c>
      <c r="EB195" s="90" t="str">
        <f t="shared" ref="EB195:EB213" si="744">IF(AND(EB$152&gt;=FB195,EB$152&lt;=FC195),IFERROR($G195/FD195,0),"")</f>
        <v/>
      </c>
      <c r="EC195" s="90" t="str">
        <f t="shared" ref="EC195:EC213" si="745">IF(AND(EC$152&gt;=FB195,EC$152&lt;=FC195),IFERROR($G195/FD195,0),"")</f>
        <v/>
      </c>
      <c r="ED195" s="90" t="str">
        <f t="shared" ref="ED195:ED213" si="746">IF(AND(ED$152&gt;=FB195,ED$152&lt;=FC195),IFERROR($G195/FD195,0),"")</f>
        <v/>
      </c>
      <c r="EE195" s="90" t="str">
        <f t="shared" ref="EE195:EE213" si="747">IF(AND(EE$152&gt;=FB195,EE$152&lt;=FC195),IFERROR($G195/FD195,0),"")</f>
        <v/>
      </c>
      <c r="EF195" s="90" t="str">
        <f t="shared" ref="EF195:EF213" si="748">IF(AND(EF$152&gt;=FB195,EF$152&lt;=FC195),IFERROR($G195/FD195,0),"")</f>
        <v/>
      </c>
      <c r="EG195" s="90" t="str">
        <f t="shared" ref="EG195:EG213" si="749">IF(AND(EG$152&gt;=FB195,EG$152&lt;=FC195),IFERROR($G195/FD195,0),"")</f>
        <v/>
      </c>
      <c r="EH195" s="90" t="str">
        <f t="shared" ref="EH195:EH213" si="750">IF(AND(EH$152&gt;=FB195,EH$152&lt;=FC195),IFERROR($G195/FD195,0),"")</f>
        <v/>
      </c>
      <c r="EI195" s="90" t="str">
        <f t="shared" ref="EI195:EI213" si="751">IF(AND(EI$152&gt;=FB195,EI$152&lt;=FC195),IFERROR($G195/FD195,0),"")</f>
        <v/>
      </c>
      <c r="EJ195" s="90" t="str">
        <f t="shared" ref="EJ195:EJ213" si="752">IF(AND(EJ$152&gt;=FB195,EJ$152&lt;=FC195),IFERROR($G195/FD195,0),"")</f>
        <v/>
      </c>
      <c r="EK195" s="90" t="str">
        <f t="shared" ref="EK195:EK213" si="753">IF(AND(EK$152&gt;=FB195,EK$152&lt;=FC195),IFERROR($G195/FD195,0),"")</f>
        <v/>
      </c>
      <c r="EL195" s="90" t="str">
        <f t="shared" ref="EL195:EL213" si="754">IF(AND(EL$152&gt;=FB195,EL$152&lt;=FC195),IFERROR($G195/FD195,0),"")</f>
        <v/>
      </c>
      <c r="EM195" s="90" t="str">
        <f t="shared" ref="EM195:EM213" si="755">IF(AND(EM$152&gt;=FB195,EM$152&lt;=FC195),IFERROR($G195/FD195,0),"")</f>
        <v/>
      </c>
      <c r="EN195" s="90" t="str">
        <f t="shared" ref="EN195:EN213" si="756">IF(AND(EN$152&gt;=FB195,EN$152&lt;=FC195),IFERROR($G195/FD195,0),"")</f>
        <v/>
      </c>
      <c r="EO195" s="90" t="str">
        <f t="shared" ref="EO195:EO213" si="757">IF(AND(EO$152&gt;=FB195,EO$152&lt;=FC195),IFERROR($G195/FD195,0),"")</f>
        <v/>
      </c>
      <c r="EP195" s="90" t="str">
        <f t="shared" ref="EP195:EP213" si="758">IF(AND(EP$152&gt;=FB195,EP$152&lt;=FC195),IFERROR($G195/FD195,0),"")</f>
        <v/>
      </c>
      <c r="EQ195" s="90" t="str">
        <f t="shared" ref="EQ195:EQ213" si="759">IF(AND(EQ$152&gt;=FB195,EQ$152&lt;=FC195),IFERROR($G195/FD195,0),"")</f>
        <v/>
      </c>
      <c r="ER195" s="90" t="str">
        <f t="shared" ref="ER195:ER213" si="760">IF(AND(ER$152&gt;=FB195,ER$152&lt;=FC195),IFERROR($G195/FD195,0),"")</f>
        <v/>
      </c>
      <c r="ES195" s="90" t="str">
        <f t="shared" ref="ES195:ES213" si="761">IF(AND(ES$152&gt;=FB195,ES$152&lt;=FC195),IFERROR($G195/FD195,0),"")</f>
        <v/>
      </c>
      <c r="ET195" s="90" t="str">
        <f t="shared" ref="ET195:ET213" si="762">IF(AND(ET$152&gt;=FB195,ET$152&lt;=FC195),IFERROR($G195/FD195,0),"")</f>
        <v/>
      </c>
      <c r="EU195" s="90" t="str">
        <f t="shared" ref="EU195:EU213" si="763">IF(AND(EU$152&gt;=FB195,EU$152&lt;=FC195),IFERROR($G195/FD195,0),"")</f>
        <v/>
      </c>
      <c r="EV195" s="90" t="str">
        <f t="shared" ref="EV195:EV213" si="764">IF(AND(EV$152&gt;=FB195,EV$152&lt;=FC195),IFERROR($G195/FD195,0),"")</f>
        <v/>
      </c>
      <c r="EW195" s="90" t="str">
        <f t="shared" ref="EW195:EW213" si="765">IF(AND(EW$152&gt;=FB195,EW$152&lt;=FC195),IFERROR($G195/FD195,0),"")</f>
        <v/>
      </c>
      <c r="EX195" s="90" t="str">
        <f t="shared" ref="EX195:EX213" si="766">IF(AND(EX$152&gt;=FB195,EX$152&lt;=FC195),IFERROR($G195/FD195,0),"")</f>
        <v/>
      </c>
      <c r="EY195" s="90" t="str">
        <f t="shared" ref="EY195:EY213" si="767">IF(AND(EY$152&gt;=FB195,EY$152&lt;=FC195),IFERROR($G195/FD195,0),"")</f>
        <v/>
      </c>
      <c r="EZ195" s="90" t="str">
        <f t="shared" ref="EZ195:EZ213" si="768">IF(AND(EZ$152&gt;=FB195,EZ$152&lt;=FC195),IFERROR($G195/FD195,0),"")</f>
        <v/>
      </c>
      <c r="FA195" s="90" t="str">
        <f t="shared" ref="FA195:FA213" si="769">IF(AND(FA$152&gt;=FB195,FA$152&lt;=FC195),IFERROR($G195/FD195,0),"")</f>
        <v/>
      </c>
      <c r="FB195">
        <f>'06_Presupuesto'!J215-'02_Rendimientos'!$B$79+1</f>
        <v>112</v>
      </c>
      <c r="FC195">
        <f>'06_Presupuesto'!K215-'02_Rendimientos'!$B$79+1</f>
        <v>121</v>
      </c>
      <c r="FD195">
        <f t="shared" ref="FD195:FD213" si="770">FC195-FB195+1</f>
        <v>10</v>
      </c>
    </row>
    <row r="196" spans="2:160">
      <c r="B196" s="109" t="str">
        <f>'06_Presupuesto'!K50</f>
        <v>B.2.6.1</v>
      </c>
      <c r="C196" s="109" t="str">
        <f>'06_Presupuesto'!L50</f>
        <v>Pintura Puertas Exteriores Esmalte Sintético</v>
      </c>
      <c r="D196" s="109" t="str">
        <f>'06_Presupuesto'!M50</f>
        <v>M2</v>
      </c>
      <c r="E196" s="110">
        <f>'06_Presupuesto'!N50</f>
        <v>35</v>
      </c>
      <c r="F196" s="110">
        <f>'06_Presupuesto'!O50</f>
        <v>14374.999999999998</v>
      </c>
      <c r="G196" s="110">
        <f>'06_Presupuesto'!P50</f>
        <v>503124.99999999994</v>
      </c>
      <c r="H196" s="110" t="str">
        <f t="shared" si="621"/>
        <v/>
      </c>
      <c r="I196" s="110" t="str">
        <f t="shared" si="620"/>
        <v/>
      </c>
      <c r="J196" s="110" t="str">
        <f t="shared" si="622"/>
        <v/>
      </c>
      <c r="K196" s="110" t="str">
        <f t="shared" si="623"/>
        <v/>
      </c>
      <c r="L196" s="110" t="str">
        <f t="shared" si="624"/>
        <v/>
      </c>
      <c r="M196" s="110" t="str">
        <f t="shared" si="625"/>
        <v/>
      </c>
      <c r="N196" s="110" t="str">
        <f t="shared" si="626"/>
        <v/>
      </c>
      <c r="O196" s="110" t="str">
        <f t="shared" si="627"/>
        <v/>
      </c>
      <c r="P196" s="110" t="str">
        <f t="shared" si="628"/>
        <v/>
      </c>
      <c r="Q196" s="110" t="str">
        <f t="shared" si="629"/>
        <v/>
      </c>
      <c r="R196" s="110" t="str">
        <f t="shared" si="630"/>
        <v/>
      </c>
      <c r="S196" s="110" t="str">
        <f t="shared" si="631"/>
        <v/>
      </c>
      <c r="T196" s="110" t="str">
        <f t="shared" si="632"/>
        <v/>
      </c>
      <c r="U196" s="110" t="str">
        <f t="shared" si="633"/>
        <v/>
      </c>
      <c r="V196" s="110" t="str">
        <f t="shared" si="634"/>
        <v/>
      </c>
      <c r="W196" s="110" t="str">
        <f t="shared" si="635"/>
        <v/>
      </c>
      <c r="X196" s="110" t="str">
        <f t="shared" si="636"/>
        <v/>
      </c>
      <c r="Y196" s="110" t="str">
        <f t="shared" si="637"/>
        <v/>
      </c>
      <c r="Z196" s="110" t="str">
        <f t="shared" si="638"/>
        <v/>
      </c>
      <c r="AA196" s="110" t="str">
        <f t="shared" si="639"/>
        <v/>
      </c>
      <c r="AB196" s="110" t="str">
        <f t="shared" si="640"/>
        <v/>
      </c>
      <c r="AC196" s="110" t="str">
        <f t="shared" si="641"/>
        <v/>
      </c>
      <c r="AD196" s="110" t="str">
        <f t="shared" si="642"/>
        <v/>
      </c>
      <c r="AE196" s="110" t="str">
        <f t="shared" si="643"/>
        <v/>
      </c>
      <c r="AF196" s="110" t="str">
        <f t="shared" si="644"/>
        <v/>
      </c>
      <c r="AG196" s="110" t="str">
        <f t="shared" si="645"/>
        <v/>
      </c>
      <c r="AH196" s="110" t="str">
        <f t="shared" si="646"/>
        <v/>
      </c>
      <c r="AI196" s="110" t="str">
        <f t="shared" si="647"/>
        <v/>
      </c>
      <c r="AJ196" s="110" t="str">
        <f t="shared" si="648"/>
        <v/>
      </c>
      <c r="AK196" s="110" t="str">
        <f t="shared" si="649"/>
        <v/>
      </c>
      <c r="AL196" s="110" t="str">
        <f t="shared" si="650"/>
        <v/>
      </c>
      <c r="AM196" s="110" t="str">
        <f t="shared" si="651"/>
        <v/>
      </c>
      <c r="AN196" s="110" t="str">
        <f t="shared" si="652"/>
        <v/>
      </c>
      <c r="AO196" s="110" t="str">
        <f t="shared" si="653"/>
        <v/>
      </c>
      <c r="AP196" s="110" t="str">
        <f t="shared" si="654"/>
        <v/>
      </c>
      <c r="AQ196" s="110" t="str">
        <f t="shared" si="655"/>
        <v/>
      </c>
      <c r="AR196" s="110" t="str">
        <f t="shared" si="656"/>
        <v/>
      </c>
      <c r="AS196" s="110" t="str">
        <f t="shared" si="657"/>
        <v/>
      </c>
      <c r="AT196" s="110" t="str">
        <f t="shared" si="658"/>
        <v/>
      </c>
      <c r="AU196" s="110" t="str">
        <f t="shared" si="659"/>
        <v/>
      </c>
      <c r="AV196" s="110" t="str">
        <f t="shared" si="660"/>
        <v/>
      </c>
      <c r="AW196" s="110" t="str">
        <f t="shared" si="661"/>
        <v/>
      </c>
      <c r="AX196" s="110" t="str">
        <f t="shared" si="662"/>
        <v/>
      </c>
      <c r="AY196" s="110" t="str">
        <f t="shared" si="663"/>
        <v/>
      </c>
      <c r="AZ196" s="110" t="str">
        <f t="shared" si="664"/>
        <v/>
      </c>
      <c r="BA196" s="110" t="str">
        <f t="shared" si="665"/>
        <v/>
      </c>
      <c r="BB196" s="110" t="str">
        <f t="shared" si="666"/>
        <v/>
      </c>
      <c r="BC196" s="110" t="str">
        <f t="shared" si="667"/>
        <v/>
      </c>
      <c r="BD196" s="110" t="str">
        <f t="shared" si="668"/>
        <v/>
      </c>
      <c r="BE196" s="110" t="str">
        <f t="shared" si="669"/>
        <v/>
      </c>
      <c r="BF196" s="110" t="str">
        <f t="shared" si="670"/>
        <v/>
      </c>
      <c r="BG196" s="110" t="str">
        <f t="shared" si="671"/>
        <v/>
      </c>
      <c r="BH196" s="110" t="str">
        <f t="shared" si="672"/>
        <v/>
      </c>
      <c r="BI196" s="110" t="str">
        <f t="shared" si="673"/>
        <v/>
      </c>
      <c r="BJ196" s="110" t="str">
        <f t="shared" si="674"/>
        <v/>
      </c>
      <c r="BK196" s="110" t="str">
        <f t="shared" si="675"/>
        <v/>
      </c>
      <c r="BL196" s="110" t="str">
        <f t="shared" si="676"/>
        <v/>
      </c>
      <c r="BM196" s="110" t="str">
        <f t="shared" si="677"/>
        <v/>
      </c>
      <c r="BN196" s="110" t="str">
        <f t="shared" si="678"/>
        <v/>
      </c>
      <c r="BO196" s="110" t="str">
        <f t="shared" si="679"/>
        <v/>
      </c>
      <c r="BP196" s="110" t="str">
        <f t="shared" si="680"/>
        <v/>
      </c>
      <c r="BQ196" s="110" t="str">
        <f t="shared" si="681"/>
        <v/>
      </c>
      <c r="BR196" s="110" t="str">
        <f t="shared" si="682"/>
        <v/>
      </c>
      <c r="BS196" s="110" t="str">
        <f t="shared" si="683"/>
        <v/>
      </c>
      <c r="BT196" s="110" t="str">
        <f t="shared" si="684"/>
        <v/>
      </c>
      <c r="BU196" s="110" t="str">
        <f t="shared" si="685"/>
        <v/>
      </c>
      <c r="BV196" s="110" t="str">
        <f t="shared" si="686"/>
        <v/>
      </c>
      <c r="BW196" s="110" t="str">
        <f t="shared" si="687"/>
        <v/>
      </c>
      <c r="BX196" s="110" t="str">
        <f t="shared" si="688"/>
        <v/>
      </c>
      <c r="BY196" s="110" t="str">
        <f t="shared" si="689"/>
        <v/>
      </c>
      <c r="BZ196" s="110" t="str">
        <f t="shared" si="690"/>
        <v/>
      </c>
      <c r="CA196" s="110" t="str">
        <f t="shared" si="691"/>
        <v/>
      </c>
      <c r="CB196" s="110" t="str">
        <f t="shared" si="692"/>
        <v/>
      </c>
      <c r="CC196" s="110" t="str">
        <f t="shared" si="693"/>
        <v/>
      </c>
      <c r="CD196" s="110" t="str">
        <f t="shared" si="694"/>
        <v/>
      </c>
      <c r="CE196" s="110" t="str">
        <f t="shared" si="695"/>
        <v/>
      </c>
      <c r="CF196" s="110" t="str">
        <f t="shared" si="696"/>
        <v/>
      </c>
      <c r="CG196" s="110" t="str">
        <f t="shared" si="697"/>
        <v/>
      </c>
      <c r="CH196" s="110" t="str">
        <f t="shared" si="698"/>
        <v/>
      </c>
      <c r="CI196" s="110" t="str">
        <f t="shared" si="699"/>
        <v/>
      </c>
      <c r="CJ196" s="110" t="str">
        <f t="shared" si="700"/>
        <v/>
      </c>
      <c r="CK196" s="110" t="str">
        <f t="shared" si="701"/>
        <v/>
      </c>
      <c r="CL196" s="110" t="str">
        <f t="shared" si="702"/>
        <v/>
      </c>
      <c r="CM196" s="110" t="str">
        <f t="shared" si="703"/>
        <v/>
      </c>
      <c r="CN196" s="110" t="str">
        <f t="shared" si="704"/>
        <v/>
      </c>
      <c r="CO196" s="110" t="str">
        <f t="shared" si="705"/>
        <v/>
      </c>
      <c r="CP196" s="110" t="str">
        <f t="shared" si="706"/>
        <v/>
      </c>
      <c r="CQ196" s="110" t="str">
        <f t="shared" si="707"/>
        <v/>
      </c>
      <c r="CR196" s="110" t="str">
        <f t="shared" si="708"/>
        <v/>
      </c>
      <c r="CS196" s="110" t="str">
        <f t="shared" si="709"/>
        <v/>
      </c>
      <c r="CT196" s="110" t="str">
        <f t="shared" si="710"/>
        <v/>
      </c>
      <c r="CU196" s="110" t="str">
        <f t="shared" si="711"/>
        <v/>
      </c>
      <c r="CV196" s="110" t="str">
        <f t="shared" si="712"/>
        <v/>
      </c>
      <c r="CW196" s="110" t="str">
        <f t="shared" si="713"/>
        <v/>
      </c>
      <c r="CX196" s="110" t="str">
        <f t="shared" si="714"/>
        <v/>
      </c>
      <c r="CY196" s="110" t="str">
        <f t="shared" si="715"/>
        <v/>
      </c>
      <c r="CZ196" s="110" t="str">
        <f t="shared" si="716"/>
        <v/>
      </c>
      <c r="DA196" s="110" t="str">
        <f t="shared" si="717"/>
        <v/>
      </c>
      <c r="DB196" s="110" t="str">
        <f t="shared" si="718"/>
        <v/>
      </c>
      <c r="DC196" s="110" t="str">
        <f t="shared" si="719"/>
        <v/>
      </c>
      <c r="DD196" s="110" t="str">
        <f t="shared" si="720"/>
        <v/>
      </c>
      <c r="DE196" s="110" t="str">
        <f t="shared" si="721"/>
        <v/>
      </c>
      <c r="DF196" s="110" t="str">
        <f t="shared" si="722"/>
        <v/>
      </c>
      <c r="DG196" s="110" t="str">
        <f t="shared" si="723"/>
        <v/>
      </c>
      <c r="DH196" s="110" t="str">
        <f t="shared" si="724"/>
        <v/>
      </c>
      <c r="DI196" s="110" t="str">
        <f t="shared" si="725"/>
        <v/>
      </c>
      <c r="DJ196" s="110" t="str">
        <f t="shared" si="726"/>
        <v/>
      </c>
      <c r="DK196" s="110" t="str">
        <f t="shared" si="727"/>
        <v/>
      </c>
      <c r="DL196" s="110" t="str">
        <f t="shared" si="728"/>
        <v/>
      </c>
      <c r="DM196" s="110" t="str">
        <f t="shared" si="729"/>
        <v/>
      </c>
      <c r="DN196" s="110" t="str">
        <f t="shared" si="730"/>
        <v/>
      </c>
      <c r="DO196" s="110" t="str">
        <f t="shared" si="731"/>
        <v/>
      </c>
      <c r="DP196" s="110" t="str">
        <f t="shared" si="732"/>
        <v/>
      </c>
      <c r="DQ196" s="110" t="str">
        <f t="shared" si="733"/>
        <v/>
      </c>
      <c r="DR196" s="110" t="str">
        <f t="shared" si="734"/>
        <v/>
      </c>
      <c r="DS196" s="110" t="str">
        <f t="shared" si="735"/>
        <v/>
      </c>
      <c r="DT196" s="110" t="str">
        <f t="shared" si="736"/>
        <v/>
      </c>
      <c r="DU196" s="110" t="str">
        <f t="shared" si="737"/>
        <v/>
      </c>
      <c r="DV196" s="110" t="str">
        <f t="shared" si="738"/>
        <v/>
      </c>
      <c r="DW196" s="110" t="str">
        <f t="shared" si="739"/>
        <v/>
      </c>
      <c r="DX196" s="110" t="str">
        <f t="shared" si="740"/>
        <v/>
      </c>
      <c r="DY196" s="110" t="str">
        <f t="shared" si="741"/>
        <v/>
      </c>
      <c r="DZ196" s="110" t="str">
        <f t="shared" si="742"/>
        <v/>
      </c>
      <c r="EA196" s="110">
        <f t="shared" si="743"/>
        <v>25156.249999999996</v>
      </c>
      <c r="EB196" s="110">
        <f t="shared" si="744"/>
        <v>25156.249999999996</v>
      </c>
      <c r="EC196" s="110">
        <f t="shared" si="745"/>
        <v>25156.249999999996</v>
      </c>
      <c r="ED196" s="110">
        <f t="shared" si="746"/>
        <v>25156.249999999996</v>
      </c>
      <c r="EE196" s="110">
        <f t="shared" si="747"/>
        <v>25156.249999999996</v>
      </c>
      <c r="EF196" s="110">
        <f t="shared" si="748"/>
        <v>25156.249999999996</v>
      </c>
      <c r="EG196" s="110">
        <f t="shared" si="749"/>
        <v>25156.249999999996</v>
      </c>
      <c r="EH196" s="110">
        <f t="shared" si="750"/>
        <v>25156.249999999996</v>
      </c>
      <c r="EI196" s="110">
        <f t="shared" si="751"/>
        <v>25156.249999999996</v>
      </c>
      <c r="EJ196" s="110">
        <f t="shared" si="752"/>
        <v>25156.249999999996</v>
      </c>
      <c r="EK196" s="110">
        <f t="shared" si="753"/>
        <v>25156.249999999996</v>
      </c>
      <c r="EL196" s="110">
        <f t="shared" si="754"/>
        <v>25156.249999999996</v>
      </c>
      <c r="EM196" s="110">
        <f t="shared" si="755"/>
        <v>25156.249999999996</v>
      </c>
      <c r="EN196" s="110">
        <f t="shared" si="756"/>
        <v>25156.249999999996</v>
      </c>
      <c r="EO196" s="110">
        <f t="shared" si="757"/>
        <v>25156.249999999996</v>
      </c>
      <c r="EP196" s="110">
        <f t="shared" si="758"/>
        <v>25156.249999999996</v>
      </c>
      <c r="EQ196" s="110">
        <f t="shared" si="759"/>
        <v>25156.249999999996</v>
      </c>
      <c r="ER196" s="110">
        <f t="shared" si="760"/>
        <v>25156.249999999996</v>
      </c>
      <c r="ES196" s="110">
        <f t="shared" si="761"/>
        <v>25156.249999999996</v>
      </c>
      <c r="ET196" s="110">
        <f t="shared" si="762"/>
        <v>25156.249999999996</v>
      </c>
      <c r="EU196" s="110" t="str">
        <f t="shared" si="763"/>
        <v/>
      </c>
      <c r="EV196" s="110" t="str">
        <f t="shared" si="764"/>
        <v/>
      </c>
      <c r="EW196" s="110" t="str">
        <f t="shared" si="765"/>
        <v/>
      </c>
      <c r="EX196" s="110" t="str">
        <f t="shared" si="766"/>
        <v/>
      </c>
      <c r="EY196" s="110" t="str">
        <f t="shared" si="767"/>
        <v/>
      </c>
      <c r="EZ196" s="110" t="str">
        <f t="shared" si="768"/>
        <v/>
      </c>
      <c r="FA196" s="110" t="str">
        <f t="shared" si="769"/>
        <v/>
      </c>
      <c r="FB196">
        <f>'06_Presupuesto'!J216-'02_Rendimientos'!$B$79+1</f>
        <v>124</v>
      </c>
      <c r="FC196">
        <f>'06_Presupuesto'!K216-'02_Rendimientos'!$B$79+1</f>
        <v>143</v>
      </c>
      <c r="FD196">
        <f t="shared" si="770"/>
        <v>20</v>
      </c>
    </row>
    <row r="197" spans="2:160">
      <c r="B197" t="str">
        <f>'06_Presupuesto'!K51</f>
        <v>B.2.6.2</v>
      </c>
      <c r="C197" t="str">
        <f>'06_Presupuesto'!L51</f>
        <v>Pintura Interior</v>
      </c>
      <c r="D197" t="str">
        <f>'06_Presupuesto'!M51</f>
        <v>M2</v>
      </c>
      <c r="E197" s="90">
        <f>'06_Presupuesto'!N51</f>
        <v>250</v>
      </c>
      <c r="F197" s="90">
        <f>'06_Presupuesto'!O51</f>
        <v>9750</v>
      </c>
      <c r="G197" s="90">
        <f>'06_Presupuesto'!P51</f>
        <v>2437500</v>
      </c>
      <c r="H197" s="90" t="str">
        <f t="shared" si="621"/>
        <v/>
      </c>
      <c r="I197" s="90" t="str">
        <f t="shared" si="620"/>
        <v/>
      </c>
      <c r="J197" s="90" t="str">
        <f t="shared" si="622"/>
        <v/>
      </c>
      <c r="K197" s="90" t="str">
        <f t="shared" si="623"/>
        <v/>
      </c>
      <c r="L197" s="90" t="str">
        <f t="shared" si="624"/>
        <v/>
      </c>
      <c r="M197" s="90" t="str">
        <f t="shared" si="625"/>
        <v/>
      </c>
      <c r="N197" s="90" t="str">
        <f t="shared" si="626"/>
        <v/>
      </c>
      <c r="O197" s="90" t="str">
        <f t="shared" si="627"/>
        <v/>
      </c>
      <c r="P197" s="90" t="str">
        <f t="shared" si="628"/>
        <v/>
      </c>
      <c r="Q197" s="90" t="str">
        <f t="shared" si="629"/>
        <v/>
      </c>
      <c r="R197" s="90" t="str">
        <f t="shared" si="630"/>
        <v/>
      </c>
      <c r="S197" s="90" t="str">
        <f t="shared" si="631"/>
        <v/>
      </c>
      <c r="T197" s="90" t="str">
        <f t="shared" si="632"/>
        <v/>
      </c>
      <c r="U197" s="90" t="str">
        <f t="shared" si="633"/>
        <v/>
      </c>
      <c r="V197" s="90" t="str">
        <f t="shared" si="634"/>
        <v/>
      </c>
      <c r="W197" s="90" t="str">
        <f t="shared" si="635"/>
        <v/>
      </c>
      <c r="X197" s="90" t="str">
        <f t="shared" si="636"/>
        <v/>
      </c>
      <c r="Y197" s="90" t="str">
        <f t="shared" si="637"/>
        <v/>
      </c>
      <c r="Z197" s="90" t="str">
        <f t="shared" si="638"/>
        <v/>
      </c>
      <c r="AA197" s="90" t="str">
        <f t="shared" si="639"/>
        <v/>
      </c>
      <c r="AB197" s="90" t="str">
        <f t="shared" si="640"/>
        <v/>
      </c>
      <c r="AC197" s="90" t="str">
        <f t="shared" si="641"/>
        <v/>
      </c>
      <c r="AD197" s="90" t="str">
        <f t="shared" si="642"/>
        <v/>
      </c>
      <c r="AE197" s="90" t="str">
        <f t="shared" si="643"/>
        <v/>
      </c>
      <c r="AF197" s="90" t="str">
        <f t="shared" si="644"/>
        <v/>
      </c>
      <c r="AG197" s="90" t="str">
        <f t="shared" si="645"/>
        <v/>
      </c>
      <c r="AH197" s="90" t="str">
        <f t="shared" si="646"/>
        <v/>
      </c>
      <c r="AI197" s="90" t="str">
        <f t="shared" si="647"/>
        <v/>
      </c>
      <c r="AJ197" s="90" t="str">
        <f t="shared" si="648"/>
        <v/>
      </c>
      <c r="AK197" s="90" t="str">
        <f t="shared" si="649"/>
        <v/>
      </c>
      <c r="AL197" s="90" t="str">
        <f t="shared" si="650"/>
        <v/>
      </c>
      <c r="AM197" s="90" t="str">
        <f t="shared" si="651"/>
        <v/>
      </c>
      <c r="AN197" s="90" t="str">
        <f t="shared" si="652"/>
        <v/>
      </c>
      <c r="AO197" s="90" t="str">
        <f t="shared" si="653"/>
        <v/>
      </c>
      <c r="AP197" s="90" t="str">
        <f t="shared" si="654"/>
        <v/>
      </c>
      <c r="AQ197" s="90" t="str">
        <f t="shared" si="655"/>
        <v/>
      </c>
      <c r="AR197" s="90" t="str">
        <f t="shared" si="656"/>
        <v/>
      </c>
      <c r="AS197" s="90" t="str">
        <f t="shared" si="657"/>
        <v/>
      </c>
      <c r="AT197" s="90" t="str">
        <f t="shared" si="658"/>
        <v/>
      </c>
      <c r="AU197" s="90" t="str">
        <f t="shared" si="659"/>
        <v/>
      </c>
      <c r="AV197" s="90" t="str">
        <f t="shared" si="660"/>
        <v/>
      </c>
      <c r="AW197" s="90" t="str">
        <f t="shared" si="661"/>
        <v/>
      </c>
      <c r="AX197" s="90" t="str">
        <f t="shared" si="662"/>
        <v/>
      </c>
      <c r="AY197" s="90" t="str">
        <f t="shared" si="663"/>
        <v/>
      </c>
      <c r="AZ197" s="90" t="str">
        <f t="shared" si="664"/>
        <v/>
      </c>
      <c r="BA197" s="90" t="str">
        <f t="shared" si="665"/>
        <v/>
      </c>
      <c r="BB197" s="90" t="str">
        <f t="shared" si="666"/>
        <v/>
      </c>
      <c r="BC197" s="90" t="str">
        <f t="shared" si="667"/>
        <v/>
      </c>
      <c r="BD197" s="90" t="str">
        <f t="shared" si="668"/>
        <v/>
      </c>
      <c r="BE197" s="90" t="str">
        <f t="shared" si="669"/>
        <v/>
      </c>
      <c r="BF197" s="90" t="str">
        <f t="shared" si="670"/>
        <v/>
      </c>
      <c r="BG197" s="90" t="str">
        <f t="shared" si="671"/>
        <v/>
      </c>
      <c r="BH197" s="90" t="str">
        <f t="shared" si="672"/>
        <v/>
      </c>
      <c r="BI197" s="90" t="str">
        <f t="shared" si="673"/>
        <v/>
      </c>
      <c r="BJ197" s="90" t="str">
        <f t="shared" si="674"/>
        <v/>
      </c>
      <c r="BK197" s="90" t="str">
        <f t="shared" si="675"/>
        <v/>
      </c>
      <c r="BL197" s="90" t="str">
        <f t="shared" si="676"/>
        <v/>
      </c>
      <c r="BM197" s="90" t="str">
        <f t="shared" si="677"/>
        <v/>
      </c>
      <c r="BN197" s="90" t="str">
        <f t="shared" si="678"/>
        <v/>
      </c>
      <c r="BO197" s="90" t="str">
        <f t="shared" si="679"/>
        <v/>
      </c>
      <c r="BP197" s="90" t="str">
        <f t="shared" si="680"/>
        <v/>
      </c>
      <c r="BQ197" s="90" t="str">
        <f t="shared" si="681"/>
        <v/>
      </c>
      <c r="BR197" s="90" t="str">
        <f t="shared" si="682"/>
        <v/>
      </c>
      <c r="BS197" s="90" t="str">
        <f t="shared" si="683"/>
        <v/>
      </c>
      <c r="BT197" s="90" t="str">
        <f t="shared" si="684"/>
        <v/>
      </c>
      <c r="BU197" s="90" t="str">
        <f t="shared" si="685"/>
        <v/>
      </c>
      <c r="BV197" s="90" t="str">
        <f t="shared" si="686"/>
        <v/>
      </c>
      <c r="BW197" s="90" t="str">
        <f t="shared" si="687"/>
        <v/>
      </c>
      <c r="BX197" s="90" t="str">
        <f t="shared" si="688"/>
        <v/>
      </c>
      <c r="BY197" s="90" t="str">
        <f t="shared" si="689"/>
        <v/>
      </c>
      <c r="BZ197" s="90" t="str">
        <f t="shared" si="690"/>
        <v/>
      </c>
      <c r="CA197" s="90" t="str">
        <f t="shared" si="691"/>
        <v/>
      </c>
      <c r="CB197" s="90" t="str">
        <f t="shared" si="692"/>
        <v/>
      </c>
      <c r="CC197" s="90" t="str">
        <f t="shared" si="693"/>
        <v/>
      </c>
      <c r="CD197" s="90" t="str">
        <f t="shared" si="694"/>
        <v/>
      </c>
      <c r="CE197" s="90" t="str">
        <f t="shared" si="695"/>
        <v/>
      </c>
      <c r="CF197" s="90" t="str">
        <f t="shared" si="696"/>
        <v/>
      </c>
      <c r="CG197" s="90" t="str">
        <f t="shared" si="697"/>
        <v/>
      </c>
      <c r="CH197" s="90" t="str">
        <f t="shared" si="698"/>
        <v/>
      </c>
      <c r="CI197" s="90" t="str">
        <f t="shared" si="699"/>
        <v/>
      </c>
      <c r="CJ197" s="90" t="str">
        <f t="shared" si="700"/>
        <v/>
      </c>
      <c r="CK197" s="90" t="str">
        <f t="shared" si="701"/>
        <v/>
      </c>
      <c r="CL197" s="90" t="str">
        <f t="shared" si="702"/>
        <v/>
      </c>
      <c r="CM197" s="90" t="str">
        <f t="shared" si="703"/>
        <v/>
      </c>
      <c r="CN197" s="90" t="str">
        <f t="shared" si="704"/>
        <v/>
      </c>
      <c r="CO197" s="90" t="str">
        <f t="shared" si="705"/>
        <v/>
      </c>
      <c r="CP197" s="90" t="str">
        <f t="shared" si="706"/>
        <v/>
      </c>
      <c r="CQ197" s="90" t="str">
        <f t="shared" si="707"/>
        <v/>
      </c>
      <c r="CR197" s="90" t="str">
        <f t="shared" si="708"/>
        <v/>
      </c>
      <c r="CS197" s="90" t="str">
        <f t="shared" si="709"/>
        <v/>
      </c>
      <c r="CT197" s="90" t="str">
        <f t="shared" si="710"/>
        <v/>
      </c>
      <c r="CU197" s="90" t="str">
        <f t="shared" si="711"/>
        <v/>
      </c>
      <c r="CV197" s="90" t="str">
        <f t="shared" si="712"/>
        <v/>
      </c>
      <c r="CW197" s="90" t="str">
        <f t="shared" si="713"/>
        <v/>
      </c>
      <c r="CX197" s="90" t="str">
        <f t="shared" si="714"/>
        <v/>
      </c>
      <c r="CY197" s="90" t="str">
        <f t="shared" si="715"/>
        <v/>
      </c>
      <c r="CZ197" s="90" t="str">
        <f t="shared" si="716"/>
        <v/>
      </c>
      <c r="DA197" s="90" t="str">
        <f t="shared" si="717"/>
        <v/>
      </c>
      <c r="DB197" s="90" t="str">
        <f t="shared" si="718"/>
        <v/>
      </c>
      <c r="DC197" s="90" t="str">
        <f t="shared" si="719"/>
        <v/>
      </c>
      <c r="DD197" s="90" t="str">
        <f t="shared" si="720"/>
        <v/>
      </c>
      <c r="DE197" s="90" t="str">
        <f t="shared" si="721"/>
        <v/>
      </c>
      <c r="DF197" s="90" t="str">
        <f t="shared" si="722"/>
        <v/>
      </c>
      <c r="DG197" s="90" t="str">
        <f t="shared" si="723"/>
        <v/>
      </c>
      <c r="DH197" s="90" t="str">
        <f t="shared" si="724"/>
        <v/>
      </c>
      <c r="DI197" s="90" t="str">
        <f t="shared" si="725"/>
        <v/>
      </c>
      <c r="DJ197" s="90" t="str">
        <f t="shared" si="726"/>
        <v/>
      </c>
      <c r="DK197" s="90" t="str">
        <f t="shared" si="727"/>
        <v/>
      </c>
      <c r="DL197" s="90" t="str">
        <f t="shared" si="728"/>
        <v/>
      </c>
      <c r="DM197" s="90" t="str">
        <f t="shared" si="729"/>
        <v/>
      </c>
      <c r="DN197" s="90" t="str">
        <f t="shared" si="730"/>
        <v/>
      </c>
      <c r="DO197" s="90" t="str">
        <f t="shared" si="731"/>
        <v/>
      </c>
      <c r="DP197" s="90" t="str">
        <f t="shared" si="732"/>
        <v/>
      </c>
      <c r="DQ197" s="90" t="str">
        <f t="shared" si="733"/>
        <v/>
      </c>
      <c r="DR197" s="90" t="str">
        <f t="shared" si="734"/>
        <v/>
      </c>
      <c r="DS197" s="90" t="str">
        <f t="shared" si="735"/>
        <v/>
      </c>
      <c r="DT197" s="90" t="str">
        <f t="shared" si="736"/>
        <v/>
      </c>
      <c r="DU197" s="90" t="str">
        <f t="shared" si="737"/>
        <v/>
      </c>
      <c r="DV197" s="90" t="str">
        <f t="shared" si="738"/>
        <v/>
      </c>
      <c r="DW197" s="90" t="str">
        <f t="shared" si="739"/>
        <v/>
      </c>
      <c r="DX197" s="90" t="str">
        <f t="shared" si="740"/>
        <v/>
      </c>
      <c r="DY197" s="90" t="str">
        <f t="shared" si="741"/>
        <v/>
      </c>
      <c r="DZ197" s="90" t="str">
        <f t="shared" si="742"/>
        <v/>
      </c>
      <c r="EA197" s="90">
        <f t="shared" si="743"/>
        <v>121875</v>
      </c>
      <c r="EB197" s="90">
        <f t="shared" si="744"/>
        <v>121875</v>
      </c>
      <c r="EC197" s="90">
        <f t="shared" si="745"/>
        <v>121875</v>
      </c>
      <c r="ED197" s="90">
        <f t="shared" si="746"/>
        <v>121875</v>
      </c>
      <c r="EE197" s="90">
        <f t="shared" si="747"/>
        <v>121875</v>
      </c>
      <c r="EF197" s="90">
        <f t="shared" si="748"/>
        <v>121875</v>
      </c>
      <c r="EG197" s="90">
        <f t="shared" si="749"/>
        <v>121875</v>
      </c>
      <c r="EH197" s="90">
        <f t="shared" si="750"/>
        <v>121875</v>
      </c>
      <c r="EI197" s="90">
        <f t="shared" si="751"/>
        <v>121875</v>
      </c>
      <c r="EJ197" s="90">
        <f t="shared" si="752"/>
        <v>121875</v>
      </c>
      <c r="EK197" s="90">
        <f t="shared" si="753"/>
        <v>121875</v>
      </c>
      <c r="EL197" s="90">
        <f t="shared" si="754"/>
        <v>121875</v>
      </c>
      <c r="EM197" s="90">
        <f t="shared" si="755"/>
        <v>121875</v>
      </c>
      <c r="EN197" s="90">
        <f t="shared" si="756"/>
        <v>121875</v>
      </c>
      <c r="EO197" s="90">
        <f t="shared" si="757"/>
        <v>121875</v>
      </c>
      <c r="EP197" s="90">
        <f t="shared" si="758"/>
        <v>121875</v>
      </c>
      <c r="EQ197" s="90">
        <f t="shared" si="759"/>
        <v>121875</v>
      </c>
      <c r="ER197" s="90">
        <f t="shared" si="760"/>
        <v>121875</v>
      </c>
      <c r="ES197" s="90">
        <f t="shared" si="761"/>
        <v>121875</v>
      </c>
      <c r="ET197" s="90">
        <f t="shared" si="762"/>
        <v>121875</v>
      </c>
      <c r="EU197" s="90" t="str">
        <f t="shared" si="763"/>
        <v/>
      </c>
      <c r="EV197" s="90" t="str">
        <f t="shared" si="764"/>
        <v/>
      </c>
      <c r="EW197" s="90" t="str">
        <f t="shared" si="765"/>
        <v/>
      </c>
      <c r="EX197" s="90" t="str">
        <f t="shared" si="766"/>
        <v/>
      </c>
      <c r="EY197" s="90" t="str">
        <f t="shared" si="767"/>
        <v/>
      </c>
      <c r="EZ197" s="90" t="str">
        <f t="shared" si="768"/>
        <v/>
      </c>
      <c r="FA197" s="90" t="str">
        <f t="shared" si="769"/>
        <v/>
      </c>
      <c r="FB197">
        <f>'06_Presupuesto'!J217-'02_Rendimientos'!$B$79+1</f>
        <v>124</v>
      </c>
      <c r="FC197">
        <f>'06_Presupuesto'!K217-'02_Rendimientos'!$B$79+1</f>
        <v>143</v>
      </c>
      <c r="FD197">
        <f t="shared" si="770"/>
        <v>20</v>
      </c>
    </row>
    <row r="198" spans="2:160">
      <c r="B198" s="109" t="str">
        <f>'06_Presupuesto'!K52</f>
        <v>B.2.7.1/a)</v>
      </c>
      <c r="C198" s="109" t="str">
        <f>'06_Presupuesto'!L52</f>
        <v>P1 / Madera Puertas</v>
      </c>
      <c r="D198" s="109" t="str">
        <f>'06_Presupuesto'!M52</f>
        <v>UNI</v>
      </c>
      <c r="E198" s="110">
        <f>'06_Presupuesto'!N52</f>
        <v>1</v>
      </c>
      <c r="F198" s="110">
        <f>'06_Presupuesto'!O52</f>
        <v>306250</v>
      </c>
      <c r="G198" s="110">
        <f>'06_Presupuesto'!P52</f>
        <v>306250</v>
      </c>
      <c r="H198" s="110" t="str">
        <f t="shared" si="621"/>
        <v/>
      </c>
      <c r="I198" s="110" t="str">
        <f t="shared" si="620"/>
        <v/>
      </c>
      <c r="J198" s="110" t="str">
        <f t="shared" si="622"/>
        <v/>
      </c>
      <c r="K198" s="110" t="str">
        <f t="shared" si="623"/>
        <v/>
      </c>
      <c r="L198" s="110" t="str">
        <f t="shared" si="624"/>
        <v/>
      </c>
      <c r="M198" s="110" t="str">
        <f t="shared" si="625"/>
        <v/>
      </c>
      <c r="N198" s="110" t="str">
        <f t="shared" si="626"/>
        <v/>
      </c>
      <c r="O198" s="110" t="str">
        <f t="shared" si="627"/>
        <v/>
      </c>
      <c r="P198" s="110" t="str">
        <f t="shared" si="628"/>
        <v/>
      </c>
      <c r="Q198" s="110" t="str">
        <f t="shared" si="629"/>
        <v/>
      </c>
      <c r="R198" s="110" t="str">
        <f t="shared" si="630"/>
        <v/>
      </c>
      <c r="S198" s="110" t="str">
        <f t="shared" si="631"/>
        <v/>
      </c>
      <c r="T198" s="110" t="str">
        <f t="shared" si="632"/>
        <v/>
      </c>
      <c r="U198" s="110" t="str">
        <f t="shared" si="633"/>
        <v/>
      </c>
      <c r="V198" s="110" t="str">
        <f t="shared" si="634"/>
        <v/>
      </c>
      <c r="W198" s="110" t="str">
        <f t="shared" si="635"/>
        <v/>
      </c>
      <c r="X198" s="110" t="str">
        <f t="shared" si="636"/>
        <v/>
      </c>
      <c r="Y198" s="110" t="str">
        <f t="shared" si="637"/>
        <v/>
      </c>
      <c r="Z198" s="110" t="str">
        <f t="shared" si="638"/>
        <v/>
      </c>
      <c r="AA198" s="110" t="str">
        <f t="shared" si="639"/>
        <v/>
      </c>
      <c r="AB198" s="110" t="str">
        <f t="shared" si="640"/>
        <v/>
      </c>
      <c r="AC198" s="110" t="str">
        <f t="shared" si="641"/>
        <v/>
      </c>
      <c r="AD198" s="110" t="str">
        <f t="shared" si="642"/>
        <v/>
      </c>
      <c r="AE198" s="110" t="str">
        <f t="shared" si="643"/>
        <v/>
      </c>
      <c r="AF198" s="110" t="str">
        <f t="shared" si="644"/>
        <v/>
      </c>
      <c r="AG198" s="110" t="str">
        <f t="shared" si="645"/>
        <v/>
      </c>
      <c r="AH198" s="110" t="str">
        <f t="shared" si="646"/>
        <v/>
      </c>
      <c r="AI198" s="110" t="str">
        <f t="shared" si="647"/>
        <v/>
      </c>
      <c r="AJ198" s="110" t="str">
        <f t="shared" si="648"/>
        <v/>
      </c>
      <c r="AK198" s="110" t="str">
        <f t="shared" si="649"/>
        <v/>
      </c>
      <c r="AL198" s="110" t="str">
        <f t="shared" si="650"/>
        <v/>
      </c>
      <c r="AM198" s="110" t="str">
        <f t="shared" si="651"/>
        <v/>
      </c>
      <c r="AN198" s="110" t="str">
        <f t="shared" si="652"/>
        <v/>
      </c>
      <c r="AO198" s="110" t="str">
        <f t="shared" si="653"/>
        <v/>
      </c>
      <c r="AP198" s="110" t="str">
        <f t="shared" si="654"/>
        <v/>
      </c>
      <c r="AQ198" s="110" t="str">
        <f t="shared" si="655"/>
        <v/>
      </c>
      <c r="AR198" s="110" t="str">
        <f t="shared" si="656"/>
        <v/>
      </c>
      <c r="AS198" s="110" t="str">
        <f t="shared" si="657"/>
        <v/>
      </c>
      <c r="AT198" s="110" t="str">
        <f t="shared" si="658"/>
        <v/>
      </c>
      <c r="AU198" s="110" t="str">
        <f t="shared" si="659"/>
        <v/>
      </c>
      <c r="AV198" s="110" t="str">
        <f t="shared" si="660"/>
        <v/>
      </c>
      <c r="AW198" s="110" t="str">
        <f t="shared" si="661"/>
        <v/>
      </c>
      <c r="AX198" s="110" t="str">
        <f t="shared" si="662"/>
        <v/>
      </c>
      <c r="AY198" s="110" t="str">
        <f t="shared" si="663"/>
        <v/>
      </c>
      <c r="AZ198" s="110" t="str">
        <f t="shared" si="664"/>
        <v/>
      </c>
      <c r="BA198" s="110" t="str">
        <f t="shared" si="665"/>
        <v/>
      </c>
      <c r="BB198" s="110" t="str">
        <f t="shared" si="666"/>
        <v/>
      </c>
      <c r="BC198" s="110" t="str">
        <f t="shared" si="667"/>
        <v/>
      </c>
      <c r="BD198" s="110" t="str">
        <f t="shared" si="668"/>
        <v/>
      </c>
      <c r="BE198" s="110" t="str">
        <f t="shared" si="669"/>
        <v/>
      </c>
      <c r="BF198" s="110" t="str">
        <f t="shared" si="670"/>
        <v/>
      </c>
      <c r="BG198" s="110" t="str">
        <f t="shared" si="671"/>
        <v/>
      </c>
      <c r="BH198" s="110" t="str">
        <f t="shared" si="672"/>
        <v/>
      </c>
      <c r="BI198" s="110" t="str">
        <f t="shared" si="673"/>
        <v/>
      </c>
      <c r="BJ198" s="110" t="str">
        <f t="shared" si="674"/>
        <v/>
      </c>
      <c r="BK198" s="110" t="str">
        <f t="shared" si="675"/>
        <v/>
      </c>
      <c r="BL198" s="110" t="str">
        <f t="shared" si="676"/>
        <v/>
      </c>
      <c r="BM198" s="110" t="str">
        <f t="shared" si="677"/>
        <v/>
      </c>
      <c r="BN198" s="110" t="str">
        <f t="shared" si="678"/>
        <v/>
      </c>
      <c r="BO198" s="110" t="str">
        <f t="shared" si="679"/>
        <v/>
      </c>
      <c r="BP198" s="110" t="str">
        <f t="shared" si="680"/>
        <v/>
      </c>
      <c r="BQ198" s="110" t="str">
        <f t="shared" si="681"/>
        <v/>
      </c>
      <c r="BR198" s="110" t="str">
        <f t="shared" si="682"/>
        <v/>
      </c>
      <c r="BS198" s="110" t="str">
        <f t="shared" si="683"/>
        <v/>
      </c>
      <c r="BT198" s="110" t="str">
        <f t="shared" si="684"/>
        <v/>
      </c>
      <c r="BU198" s="110" t="str">
        <f t="shared" si="685"/>
        <v/>
      </c>
      <c r="BV198" s="110" t="str">
        <f t="shared" si="686"/>
        <v/>
      </c>
      <c r="BW198" s="110" t="str">
        <f t="shared" si="687"/>
        <v/>
      </c>
      <c r="BX198" s="110" t="str">
        <f t="shared" si="688"/>
        <v/>
      </c>
      <c r="BY198" s="110" t="str">
        <f t="shared" si="689"/>
        <v/>
      </c>
      <c r="BZ198" s="110" t="str">
        <f t="shared" si="690"/>
        <v/>
      </c>
      <c r="CA198" s="110" t="str">
        <f t="shared" si="691"/>
        <v/>
      </c>
      <c r="CB198" s="110" t="str">
        <f t="shared" si="692"/>
        <v/>
      </c>
      <c r="CC198" s="110" t="str">
        <f t="shared" si="693"/>
        <v/>
      </c>
      <c r="CD198" s="110" t="str">
        <f t="shared" si="694"/>
        <v/>
      </c>
      <c r="CE198" s="110" t="str">
        <f t="shared" si="695"/>
        <v/>
      </c>
      <c r="CF198" s="110" t="str">
        <f t="shared" si="696"/>
        <v/>
      </c>
      <c r="CG198" s="110" t="str">
        <f t="shared" si="697"/>
        <v/>
      </c>
      <c r="CH198" s="110" t="str">
        <f t="shared" si="698"/>
        <v/>
      </c>
      <c r="CI198" s="110" t="str">
        <f t="shared" si="699"/>
        <v/>
      </c>
      <c r="CJ198" s="110" t="str">
        <f t="shared" si="700"/>
        <v/>
      </c>
      <c r="CK198" s="110">
        <f t="shared" si="701"/>
        <v>19140.625</v>
      </c>
      <c r="CL198" s="110">
        <f t="shared" si="702"/>
        <v>19140.625</v>
      </c>
      <c r="CM198" s="110">
        <f t="shared" si="703"/>
        <v>19140.625</v>
      </c>
      <c r="CN198" s="110">
        <f t="shared" si="704"/>
        <v>19140.625</v>
      </c>
      <c r="CO198" s="110">
        <f t="shared" si="705"/>
        <v>19140.625</v>
      </c>
      <c r="CP198" s="110">
        <f t="shared" si="706"/>
        <v>19140.625</v>
      </c>
      <c r="CQ198" s="110">
        <f t="shared" si="707"/>
        <v>19140.625</v>
      </c>
      <c r="CR198" s="110">
        <f t="shared" si="708"/>
        <v>19140.625</v>
      </c>
      <c r="CS198" s="110">
        <f t="shared" si="709"/>
        <v>19140.625</v>
      </c>
      <c r="CT198" s="110">
        <f t="shared" si="710"/>
        <v>19140.625</v>
      </c>
      <c r="CU198" s="110">
        <f t="shared" si="711"/>
        <v>19140.625</v>
      </c>
      <c r="CV198" s="110">
        <f t="shared" si="712"/>
        <v>19140.625</v>
      </c>
      <c r="CW198" s="110">
        <f t="shared" si="713"/>
        <v>19140.625</v>
      </c>
      <c r="CX198" s="110">
        <f t="shared" si="714"/>
        <v>19140.625</v>
      </c>
      <c r="CY198" s="110">
        <f t="shared" si="715"/>
        <v>19140.625</v>
      </c>
      <c r="CZ198" s="110">
        <f t="shared" si="716"/>
        <v>19140.625</v>
      </c>
      <c r="DA198" s="110" t="str">
        <f t="shared" si="717"/>
        <v/>
      </c>
      <c r="DB198" s="110" t="str">
        <f t="shared" si="718"/>
        <v/>
      </c>
      <c r="DC198" s="110" t="str">
        <f t="shared" si="719"/>
        <v/>
      </c>
      <c r="DD198" s="110" t="str">
        <f t="shared" si="720"/>
        <v/>
      </c>
      <c r="DE198" s="110" t="str">
        <f t="shared" si="721"/>
        <v/>
      </c>
      <c r="DF198" s="110" t="str">
        <f t="shared" si="722"/>
        <v/>
      </c>
      <c r="DG198" s="110" t="str">
        <f t="shared" si="723"/>
        <v/>
      </c>
      <c r="DH198" s="110" t="str">
        <f t="shared" si="724"/>
        <v/>
      </c>
      <c r="DI198" s="110" t="str">
        <f t="shared" si="725"/>
        <v/>
      </c>
      <c r="DJ198" s="110" t="str">
        <f t="shared" si="726"/>
        <v/>
      </c>
      <c r="DK198" s="110" t="str">
        <f t="shared" si="727"/>
        <v/>
      </c>
      <c r="DL198" s="110" t="str">
        <f t="shared" si="728"/>
        <v/>
      </c>
      <c r="DM198" s="110" t="str">
        <f t="shared" si="729"/>
        <v/>
      </c>
      <c r="DN198" s="110" t="str">
        <f t="shared" si="730"/>
        <v/>
      </c>
      <c r="DO198" s="110" t="str">
        <f t="shared" si="731"/>
        <v/>
      </c>
      <c r="DP198" s="110" t="str">
        <f t="shared" si="732"/>
        <v/>
      </c>
      <c r="DQ198" s="110" t="str">
        <f t="shared" si="733"/>
        <v/>
      </c>
      <c r="DR198" s="110" t="str">
        <f t="shared" si="734"/>
        <v/>
      </c>
      <c r="DS198" s="110" t="str">
        <f t="shared" si="735"/>
        <v/>
      </c>
      <c r="DT198" s="110" t="str">
        <f t="shared" si="736"/>
        <v/>
      </c>
      <c r="DU198" s="110" t="str">
        <f t="shared" si="737"/>
        <v/>
      </c>
      <c r="DV198" s="110" t="str">
        <f t="shared" si="738"/>
        <v/>
      </c>
      <c r="DW198" s="110" t="str">
        <f t="shared" si="739"/>
        <v/>
      </c>
      <c r="DX198" s="110" t="str">
        <f t="shared" si="740"/>
        <v/>
      </c>
      <c r="DY198" s="110" t="str">
        <f t="shared" si="741"/>
        <v/>
      </c>
      <c r="DZ198" s="110" t="str">
        <f t="shared" si="742"/>
        <v/>
      </c>
      <c r="EA198" s="110" t="str">
        <f t="shared" si="743"/>
        <v/>
      </c>
      <c r="EB198" s="110" t="str">
        <f t="shared" si="744"/>
        <v/>
      </c>
      <c r="EC198" s="110" t="str">
        <f t="shared" si="745"/>
        <v/>
      </c>
      <c r="ED198" s="110" t="str">
        <f t="shared" si="746"/>
        <v/>
      </c>
      <c r="EE198" s="110" t="str">
        <f t="shared" si="747"/>
        <v/>
      </c>
      <c r="EF198" s="110" t="str">
        <f t="shared" si="748"/>
        <v/>
      </c>
      <c r="EG198" s="110" t="str">
        <f t="shared" si="749"/>
        <v/>
      </c>
      <c r="EH198" s="110" t="str">
        <f t="shared" si="750"/>
        <v/>
      </c>
      <c r="EI198" s="110" t="str">
        <f t="shared" si="751"/>
        <v/>
      </c>
      <c r="EJ198" s="110" t="str">
        <f t="shared" si="752"/>
        <v/>
      </c>
      <c r="EK198" s="110" t="str">
        <f t="shared" si="753"/>
        <v/>
      </c>
      <c r="EL198" s="110" t="str">
        <f t="shared" si="754"/>
        <v/>
      </c>
      <c r="EM198" s="110" t="str">
        <f t="shared" si="755"/>
        <v/>
      </c>
      <c r="EN198" s="110" t="str">
        <f t="shared" si="756"/>
        <v/>
      </c>
      <c r="EO198" s="110" t="str">
        <f t="shared" si="757"/>
        <v/>
      </c>
      <c r="EP198" s="110" t="str">
        <f t="shared" si="758"/>
        <v/>
      </c>
      <c r="EQ198" s="110" t="str">
        <f t="shared" si="759"/>
        <v/>
      </c>
      <c r="ER198" s="110" t="str">
        <f t="shared" si="760"/>
        <v/>
      </c>
      <c r="ES198" s="110" t="str">
        <f t="shared" si="761"/>
        <v/>
      </c>
      <c r="ET198" s="110" t="str">
        <f t="shared" si="762"/>
        <v/>
      </c>
      <c r="EU198" s="110" t="str">
        <f t="shared" si="763"/>
        <v/>
      </c>
      <c r="EV198" s="110" t="str">
        <f t="shared" si="764"/>
        <v/>
      </c>
      <c r="EW198" s="110" t="str">
        <f t="shared" si="765"/>
        <v/>
      </c>
      <c r="EX198" s="110" t="str">
        <f t="shared" si="766"/>
        <v/>
      </c>
      <c r="EY198" s="110" t="str">
        <f t="shared" si="767"/>
        <v/>
      </c>
      <c r="EZ198" s="110" t="str">
        <f t="shared" si="768"/>
        <v/>
      </c>
      <c r="FA198" s="110" t="str">
        <f t="shared" si="769"/>
        <v/>
      </c>
      <c r="FB198">
        <f>'06_Presupuesto'!J218-'02_Rendimientos'!$B$79+1</f>
        <v>82</v>
      </c>
      <c r="FC198">
        <f>'06_Presupuesto'!K218-'02_Rendimientos'!$B$79+1</f>
        <v>97</v>
      </c>
      <c r="FD198">
        <f t="shared" si="770"/>
        <v>16</v>
      </c>
    </row>
    <row r="199" spans="2:160">
      <c r="B199" t="str">
        <f>'06_Presupuesto'!K53</f>
        <v>B.2.7.1/b)</v>
      </c>
      <c r="C199" t="str">
        <f>'06_Presupuesto'!L53</f>
        <v>P2 / Madera Puertas</v>
      </c>
      <c r="D199" t="str">
        <f>'06_Presupuesto'!M53</f>
        <v>UNI</v>
      </c>
      <c r="E199" s="90">
        <f>'06_Presupuesto'!N53</f>
        <v>2</v>
      </c>
      <c r="F199" s="90">
        <f>'06_Presupuesto'!O53</f>
        <v>243750</v>
      </c>
      <c r="G199" s="90">
        <f>'06_Presupuesto'!P53</f>
        <v>487500</v>
      </c>
      <c r="H199" s="90" t="str">
        <f t="shared" si="621"/>
        <v/>
      </c>
      <c r="I199" s="90" t="str">
        <f t="shared" si="620"/>
        <v/>
      </c>
      <c r="J199" s="90" t="str">
        <f t="shared" si="622"/>
        <v/>
      </c>
      <c r="K199" s="90" t="str">
        <f t="shared" si="623"/>
        <v/>
      </c>
      <c r="L199" s="90" t="str">
        <f t="shared" si="624"/>
        <v/>
      </c>
      <c r="M199" s="90" t="str">
        <f t="shared" si="625"/>
        <v/>
      </c>
      <c r="N199" s="90" t="str">
        <f t="shared" si="626"/>
        <v/>
      </c>
      <c r="O199" s="90" t="str">
        <f t="shared" si="627"/>
        <v/>
      </c>
      <c r="P199" s="90" t="str">
        <f t="shared" si="628"/>
        <v/>
      </c>
      <c r="Q199" s="90" t="str">
        <f t="shared" si="629"/>
        <v/>
      </c>
      <c r="R199" s="90" t="str">
        <f t="shared" si="630"/>
        <v/>
      </c>
      <c r="S199" s="90" t="str">
        <f t="shared" si="631"/>
        <v/>
      </c>
      <c r="T199" s="90" t="str">
        <f t="shared" si="632"/>
        <v/>
      </c>
      <c r="U199" s="90" t="str">
        <f t="shared" si="633"/>
        <v/>
      </c>
      <c r="V199" s="90" t="str">
        <f t="shared" si="634"/>
        <v/>
      </c>
      <c r="W199" s="90" t="str">
        <f t="shared" si="635"/>
        <v/>
      </c>
      <c r="X199" s="90" t="str">
        <f t="shared" si="636"/>
        <v/>
      </c>
      <c r="Y199" s="90" t="str">
        <f t="shared" si="637"/>
        <v/>
      </c>
      <c r="Z199" s="90" t="str">
        <f t="shared" si="638"/>
        <v/>
      </c>
      <c r="AA199" s="90" t="str">
        <f t="shared" si="639"/>
        <v/>
      </c>
      <c r="AB199" s="90" t="str">
        <f t="shared" si="640"/>
        <v/>
      </c>
      <c r="AC199" s="90" t="str">
        <f t="shared" si="641"/>
        <v/>
      </c>
      <c r="AD199" s="90" t="str">
        <f t="shared" si="642"/>
        <v/>
      </c>
      <c r="AE199" s="90" t="str">
        <f t="shared" si="643"/>
        <v/>
      </c>
      <c r="AF199" s="90" t="str">
        <f t="shared" si="644"/>
        <v/>
      </c>
      <c r="AG199" s="90" t="str">
        <f t="shared" si="645"/>
        <v/>
      </c>
      <c r="AH199" s="90" t="str">
        <f t="shared" si="646"/>
        <v/>
      </c>
      <c r="AI199" s="90" t="str">
        <f t="shared" si="647"/>
        <v/>
      </c>
      <c r="AJ199" s="90" t="str">
        <f t="shared" si="648"/>
        <v/>
      </c>
      <c r="AK199" s="90" t="str">
        <f t="shared" si="649"/>
        <v/>
      </c>
      <c r="AL199" s="90" t="str">
        <f t="shared" si="650"/>
        <v/>
      </c>
      <c r="AM199" s="90" t="str">
        <f t="shared" si="651"/>
        <v/>
      </c>
      <c r="AN199" s="90" t="str">
        <f t="shared" si="652"/>
        <v/>
      </c>
      <c r="AO199" s="90" t="str">
        <f t="shared" si="653"/>
        <v/>
      </c>
      <c r="AP199" s="90" t="str">
        <f t="shared" si="654"/>
        <v/>
      </c>
      <c r="AQ199" s="90" t="str">
        <f t="shared" si="655"/>
        <v/>
      </c>
      <c r="AR199" s="90" t="str">
        <f t="shared" si="656"/>
        <v/>
      </c>
      <c r="AS199" s="90" t="str">
        <f t="shared" si="657"/>
        <v/>
      </c>
      <c r="AT199" s="90" t="str">
        <f t="shared" si="658"/>
        <v/>
      </c>
      <c r="AU199" s="90" t="str">
        <f t="shared" si="659"/>
        <v/>
      </c>
      <c r="AV199" s="90" t="str">
        <f t="shared" si="660"/>
        <v/>
      </c>
      <c r="AW199" s="90" t="str">
        <f t="shared" si="661"/>
        <v/>
      </c>
      <c r="AX199" s="90" t="str">
        <f t="shared" si="662"/>
        <v/>
      </c>
      <c r="AY199" s="90" t="str">
        <f t="shared" si="663"/>
        <v/>
      </c>
      <c r="AZ199" s="90" t="str">
        <f t="shared" si="664"/>
        <v/>
      </c>
      <c r="BA199" s="90" t="str">
        <f t="shared" si="665"/>
        <v/>
      </c>
      <c r="BB199" s="90" t="str">
        <f t="shared" si="666"/>
        <v/>
      </c>
      <c r="BC199" s="90" t="str">
        <f t="shared" si="667"/>
        <v/>
      </c>
      <c r="BD199" s="90" t="str">
        <f t="shared" si="668"/>
        <v/>
      </c>
      <c r="BE199" s="90" t="str">
        <f t="shared" si="669"/>
        <v/>
      </c>
      <c r="BF199" s="90" t="str">
        <f t="shared" si="670"/>
        <v/>
      </c>
      <c r="BG199" s="90" t="str">
        <f t="shared" si="671"/>
        <v/>
      </c>
      <c r="BH199" s="90" t="str">
        <f t="shared" si="672"/>
        <v/>
      </c>
      <c r="BI199" s="90" t="str">
        <f t="shared" si="673"/>
        <v/>
      </c>
      <c r="BJ199" s="90" t="str">
        <f t="shared" si="674"/>
        <v/>
      </c>
      <c r="BK199" s="90" t="str">
        <f t="shared" si="675"/>
        <v/>
      </c>
      <c r="BL199" s="90" t="str">
        <f t="shared" si="676"/>
        <v/>
      </c>
      <c r="BM199" s="90" t="str">
        <f t="shared" si="677"/>
        <v/>
      </c>
      <c r="BN199" s="90" t="str">
        <f t="shared" si="678"/>
        <v/>
      </c>
      <c r="BO199" s="90" t="str">
        <f t="shared" si="679"/>
        <v/>
      </c>
      <c r="BP199" s="90" t="str">
        <f t="shared" si="680"/>
        <v/>
      </c>
      <c r="BQ199" s="90" t="str">
        <f t="shared" si="681"/>
        <v/>
      </c>
      <c r="BR199" s="90" t="str">
        <f t="shared" si="682"/>
        <v/>
      </c>
      <c r="BS199" s="90" t="str">
        <f t="shared" si="683"/>
        <v/>
      </c>
      <c r="BT199" s="90" t="str">
        <f t="shared" si="684"/>
        <v/>
      </c>
      <c r="BU199" s="90" t="str">
        <f t="shared" si="685"/>
        <v/>
      </c>
      <c r="BV199" s="90" t="str">
        <f t="shared" si="686"/>
        <v/>
      </c>
      <c r="BW199" s="90" t="str">
        <f t="shared" si="687"/>
        <v/>
      </c>
      <c r="BX199" s="90" t="str">
        <f t="shared" si="688"/>
        <v/>
      </c>
      <c r="BY199" s="90" t="str">
        <f t="shared" si="689"/>
        <v/>
      </c>
      <c r="BZ199" s="90" t="str">
        <f t="shared" si="690"/>
        <v/>
      </c>
      <c r="CA199" s="90" t="str">
        <f t="shared" si="691"/>
        <v/>
      </c>
      <c r="CB199" s="90" t="str">
        <f t="shared" si="692"/>
        <v/>
      </c>
      <c r="CC199" s="90" t="str">
        <f t="shared" si="693"/>
        <v/>
      </c>
      <c r="CD199" s="90" t="str">
        <f t="shared" si="694"/>
        <v/>
      </c>
      <c r="CE199" s="90" t="str">
        <f t="shared" si="695"/>
        <v/>
      </c>
      <c r="CF199" s="90" t="str">
        <f t="shared" si="696"/>
        <v/>
      </c>
      <c r="CG199" s="90" t="str">
        <f t="shared" si="697"/>
        <v/>
      </c>
      <c r="CH199" s="90" t="str">
        <f t="shared" si="698"/>
        <v/>
      </c>
      <c r="CI199" s="90" t="str">
        <f t="shared" si="699"/>
        <v/>
      </c>
      <c r="CJ199" s="90" t="str">
        <f t="shared" si="700"/>
        <v/>
      </c>
      <c r="CK199" s="90">
        <f t="shared" si="701"/>
        <v>30468.75</v>
      </c>
      <c r="CL199" s="90">
        <f t="shared" si="702"/>
        <v>30468.75</v>
      </c>
      <c r="CM199" s="90">
        <f t="shared" si="703"/>
        <v>30468.75</v>
      </c>
      <c r="CN199" s="90">
        <f t="shared" si="704"/>
        <v>30468.75</v>
      </c>
      <c r="CO199" s="90">
        <f t="shared" si="705"/>
        <v>30468.75</v>
      </c>
      <c r="CP199" s="90">
        <f t="shared" si="706"/>
        <v>30468.75</v>
      </c>
      <c r="CQ199" s="90">
        <f t="shared" si="707"/>
        <v>30468.75</v>
      </c>
      <c r="CR199" s="90">
        <f t="shared" si="708"/>
        <v>30468.75</v>
      </c>
      <c r="CS199" s="90">
        <f t="shared" si="709"/>
        <v>30468.75</v>
      </c>
      <c r="CT199" s="90">
        <f t="shared" si="710"/>
        <v>30468.75</v>
      </c>
      <c r="CU199" s="90">
        <f t="shared" si="711"/>
        <v>30468.75</v>
      </c>
      <c r="CV199" s="90">
        <f t="shared" si="712"/>
        <v>30468.75</v>
      </c>
      <c r="CW199" s="90">
        <f t="shared" si="713"/>
        <v>30468.75</v>
      </c>
      <c r="CX199" s="90">
        <f t="shared" si="714"/>
        <v>30468.75</v>
      </c>
      <c r="CY199" s="90">
        <f t="shared" si="715"/>
        <v>30468.75</v>
      </c>
      <c r="CZ199" s="90">
        <f t="shared" si="716"/>
        <v>30468.75</v>
      </c>
      <c r="DA199" s="90" t="str">
        <f t="shared" si="717"/>
        <v/>
      </c>
      <c r="DB199" s="90" t="str">
        <f t="shared" si="718"/>
        <v/>
      </c>
      <c r="DC199" s="90" t="str">
        <f t="shared" si="719"/>
        <v/>
      </c>
      <c r="DD199" s="90" t="str">
        <f t="shared" si="720"/>
        <v/>
      </c>
      <c r="DE199" s="90" t="str">
        <f t="shared" si="721"/>
        <v/>
      </c>
      <c r="DF199" s="90" t="str">
        <f t="shared" si="722"/>
        <v/>
      </c>
      <c r="DG199" s="90" t="str">
        <f t="shared" si="723"/>
        <v/>
      </c>
      <c r="DH199" s="90" t="str">
        <f t="shared" si="724"/>
        <v/>
      </c>
      <c r="DI199" s="90" t="str">
        <f t="shared" si="725"/>
        <v/>
      </c>
      <c r="DJ199" s="90" t="str">
        <f t="shared" si="726"/>
        <v/>
      </c>
      <c r="DK199" s="90" t="str">
        <f t="shared" si="727"/>
        <v/>
      </c>
      <c r="DL199" s="90" t="str">
        <f t="shared" si="728"/>
        <v/>
      </c>
      <c r="DM199" s="90" t="str">
        <f t="shared" si="729"/>
        <v/>
      </c>
      <c r="DN199" s="90" t="str">
        <f t="shared" si="730"/>
        <v/>
      </c>
      <c r="DO199" s="90" t="str">
        <f t="shared" si="731"/>
        <v/>
      </c>
      <c r="DP199" s="90" t="str">
        <f t="shared" si="732"/>
        <v/>
      </c>
      <c r="DQ199" s="90" t="str">
        <f t="shared" si="733"/>
        <v/>
      </c>
      <c r="DR199" s="90" t="str">
        <f t="shared" si="734"/>
        <v/>
      </c>
      <c r="DS199" s="90" t="str">
        <f t="shared" si="735"/>
        <v/>
      </c>
      <c r="DT199" s="90" t="str">
        <f t="shared" si="736"/>
        <v/>
      </c>
      <c r="DU199" s="90" t="str">
        <f t="shared" si="737"/>
        <v/>
      </c>
      <c r="DV199" s="90" t="str">
        <f t="shared" si="738"/>
        <v/>
      </c>
      <c r="DW199" s="90" t="str">
        <f t="shared" si="739"/>
        <v/>
      </c>
      <c r="DX199" s="90" t="str">
        <f t="shared" si="740"/>
        <v/>
      </c>
      <c r="DY199" s="90" t="str">
        <f t="shared" si="741"/>
        <v/>
      </c>
      <c r="DZ199" s="90" t="str">
        <f t="shared" si="742"/>
        <v/>
      </c>
      <c r="EA199" s="90" t="str">
        <f t="shared" si="743"/>
        <v/>
      </c>
      <c r="EB199" s="90" t="str">
        <f t="shared" si="744"/>
        <v/>
      </c>
      <c r="EC199" s="90" t="str">
        <f t="shared" si="745"/>
        <v/>
      </c>
      <c r="ED199" s="90" t="str">
        <f t="shared" si="746"/>
        <v/>
      </c>
      <c r="EE199" s="90" t="str">
        <f t="shared" si="747"/>
        <v/>
      </c>
      <c r="EF199" s="90" t="str">
        <f t="shared" si="748"/>
        <v/>
      </c>
      <c r="EG199" s="90" t="str">
        <f t="shared" si="749"/>
        <v/>
      </c>
      <c r="EH199" s="90" t="str">
        <f t="shared" si="750"/>
        <v/>
      </c>
      <c r="EI199" s="90" t="str">
        <f t="shared" si="751"/>
        <v/>
      </c>
      <c r="EJ199" s="90" t="str">
        <f t="shared" si="752"/>
        <v/>
      </c>
      <c r="EK199" s="90" t="str">
        <f t="shared" si="753"/>
        <v/>
      </c>
      <c r="EL199" s="90" t="str">
        <f t="shared" si="754"/>
        <v/>
      </c>
      <c r="EM199" s="90" t="str">
        <f t="shared" si="755"/>
        <v/>
      </c>
      <c r="EN199" s="90" t="str">
        <f t="shared" si="756"/>
        <v/>
      </c>
      <c r="EO199" s="90" t="str">
        <f t="shared" si="757"/>
        <v/>
      </c>
      <c r="EP199" s="90" t="str">
        <f t="shared" si="758"/>
        <v/>
      </c>
      <c r="EQ199" s="90" t="str">
        <f t="shared" si="759"/>
        <v/>
      </c>
      <c r="ER199" s="90" t="str">
        <f t="shared" si="760"/>
        <v/>
      </c>
      <c r="ES199" s="90" t="str">
        <f t="shared" si="761"/>
        <v/>
      </c>
      <c r="ET199" s="90" t="str">
        <f t="shared" si="762"/>
        <v/>
      </c>
      <c r="EU199" s="90" t="str">
        <f t="shared" si="763"/>
        <v/>
      </c>
      <c r="EV199" s="90" t="str">
        <f t="shared" si="764"/>
        <v/>
      </c>
      <c r="EW199" s="90" t="str">
        <f t="shared" si="765"/>
        <v/>
      </c>
      <c r="EX199" s="90" t="str">
        <f t="shared" si="766"/>
        <v/>
      </c>
      <c r="EY199" s="90" t="str">
        <f t="shared" si="767"/>
        <v/>
      </c>
      <c r="EZ199" s="90" t="str">
        <f t="shared" si="768"/>
        <v/>
      </c>
      <c r="FA199" s="90" t="str">
        <f t="shared" si="769"/>
        <v/>
      </c>
      <c r="FB199">
        <f>'06_Presupuesto'!J219-'02_Rendimientos'!$B$79+1</f>
        <v>82</v>
      </c>
      <c r="FC199">
        <f>'06_Presupuesto'!K219-'02_Rendimientos'!$B$79+1</f>
        <v>97</v>
      </c>
      <c r="FD199">
        <f t="shared" si="770"/>
        <v>16</v>
      </c>
    </row>
    <row r="200" spans="2:160">
      <c r="B200" s="109" t="str">
        <f>'06_Presupuesto'!K54</f>
        <v>B.2.7.1/c)</v>
      </c>
      <c r="C200" s="109" t="str">
        <f>'06_Presupuesto'!L54</f>
        <v>P3 / Madera Puertas</v>
      </c>
      <c r="D200" s="109" t="str">
        <f>'06_Presupuesto'!M54</f>
        <v>UNI</v>
      </c>
      <c r="E200" s="110">
        <f>'06_Presupuesto'!N54</f>
        <v>3</v>
      </c>
      <c r="F200" s="110">
        <f>'06_Presupuesto'!O54</f>
        <v>218750</v>
      </c>
      <c r="G200" s="110">
        <f>'06_Presupuesto'!P54</f>
        <v>656250</v>
      </c>
      <c r="H200" s="110" t="str">
        <f t="shared" si="621"/>
        <v/>
      </c>
      <c r="I200" s="110" t="str">
        <f t="shared" si="620"/>
        <v/>
      </c>
      <c r="J200" s="110" t="str">
        <f t="shared" si="622"/>
        <v/>
      </c>
      <c r="K200" s="110" t="str">
        <f t="shared" si="623"/>
        <v/>
      </c>
      <c r="L200" s="110" t="str">
        <f t="shared" si="624"/>
        <v/>
      </c>
      <c r="M200" s="110" t="str">
        <f t="shared" si="625"/>
        <v/>
      </c>
      <c r="N200" s="110" t="str">
        <f t="shared" si="626"/>
        <v/>
      </c>
      <c r="O200" s="110" t="str">
        <f t="shared" si="627"/>
        <v/>
      </c>
      <c r="P200" s="110" t="str">
        <f t="shared" si="628"/>
        <v/>
      </c>
      <c r="Q200" s="110" t="str">
        <f t="shared" si="629"/>
        <v/>
      </c>
      <c r="R200" s="110" t="str">
        <f t="shared" si="630"/>
        <v/>
      </c>
      <c r="S200" s="110" t="str">
        <f t="shared" si="631"/>
        <v/>
      </c>
      <c r="T200" s="110" t="str">
        <f t="shared" si="632"/>
        <v/>
      </c>
      <c r="U200" s="110" t="str">
        <f t="shared" si="633"/>
        <v/>
      </c>
      <c r="V200" s="110" t="str">
        <f t="shared" si="634"/>
        <v/>
      </c>
      <c r="W200" s="110" t="str">
        <f t="shared" si="635"/>
        <v/>
      </c>
      <c r="X200" s="110" t="str">
        <f t="shared" si="636"/>
        <v/>
      </c>
      <c r="Y200" s="110" t="str">
        <f t="shared" si="637"/>
        <v/>
      </c>
      <c r="Z200" s="110" t="str">
        <f t="shared" si="638"/>
        <v/>
      </c>
      <c r="AA200" s="110" t="str">
        <f t="shared" si="639"/>
        <v/>
      </c>
      <c r="AB200" s="110" t="str">
        <f t="shared" si="640"/>
        <v/>
      </c>
      <c r="AC200" s="110" t="str">
        <f t="shared" si="641"/>
        <v/>
      </c>
      <c r="AD200" s="110" t="str">
        <f t="shared" si="642"/>
        <v/>
      </c>
      <c r="AE200" s="110" t="str">
        <f t="shared" si="643"/>
        <v/>
      </c>
      <c r="AF200" s="110" t="str">
        <f t="shared" si="644"/>
        <v/>
      </c>
      <c r="AG200" s="110" t="str">
        <f t="shared" si="645"/>
        <v/>
      </c>
      <c r="AH200" s="110" t="str">
        <f t="shared" si="646"/>
        <v/>
      </c>
      <c r="AI200" s="110" t="str">
        <f t="shared" si="647"/>
        <v/>
      </c>
      <c r="AJ200" s="110" t="str">
        <f t="shared" si="648"/>
        <v/>
      </c>
      <c r="AK200" s="110" t="str">
        <f t="shared" si="649"/>
        <v/>
      </c>
      <c r="AL200" s="110" t="str">
        <f t="shared" si="650"/>
        <v/>
      </c>
      <c r="AM200" s="110" t="str">
        <f t="shared" si="651"/>
        <v/>
      </c>
      <c r="AN200" s="110" t="str">
        <f t="shared" si="652"/>
        <v/>
      </c>
      <c r="AO200" s="110" t="str">
        <f t="shared" si="653"/>
        <v/>
      </c>
      <c r="AP200" s="110" t="str">
        <f t="shared" si="654"/>
        <v/>
      </c>
      <c r="AQ200" s="110" t="str">
        <f t="shared" si="655"/>
        <v/>
      </c>
      <c r="AR200" s="110" t="str">
        <f t="shared" si="656"/>
        <v/>
      </c>
      <c r="AS200" s="110" t="str">
        <f t="shared" si="657"/>
        <v/>
      </c>
      <c r="AT200" s="110" t="str">
        <f t="shared" si="658"/>
        <v/>
      </c>
      <c r="AU200" s="110" t="str">
        <f t="shared" si="659"/>
        <v/>
      </c>
      <c r="AV200" s="110" t="str">
        <f t="shared" si="660"/>
        <v/>
      </c>
      <c r="AW200" s="110" t="str">
        <f t="shared" si="661"/>
        <v/>
      </c>
      <c r="AX200" s="110" t="str">
        <f t="shared" si="662"/>
        <v/>
      </c>
      <c r="AY200" s="110" t="str">
        <f t="shared" si="663"/>
        <v/>
      </c>
      <c r="AZ200" s="110" t="str">
        <f t="shared" si="664"/>
        <v/>
      </c>
      <c r="BA200" s="110" t="str">
        <f t="shared" si="665"/>
        <v/>
      </c>
      <c r="BB200" s="110" t="str">
        <f t="shared" si="666"/>
        <v/>
      </c>
      <c r="BC200" s="110" t="str">
        <f t="shared" si="667"/>
        <v/>
      </c>
      <c r="BD200" s="110" t="str">
        <f t="shared" si="668"/>
        <v/>
      </c>
      <c r="BE200" s="110" t="str">
        <f t="shared" si="669"/>
        <v/>
      </c>
      <c r="BF200" s="110" t="str">
        <f t="shared" si="670"/>
        <v/>
      </c>
      <c r="BG200" s="110" t="str">
        <f t="shared" si="671"/>
        <v/>
      </c>
      <c r="BH200" s="110" t="str">
        <f t="shared" si="672"/>
        <v/>
      </c>
      <c r="BI200" s="110" t="str">
        <f t="shared" si="673"/>
        <v/>
      </c>
      <c r="BJ200" s="110" t="str">
        <f t="shared" si="674"/>
        <v/>
      </c>
      <c r="BK200" s="110" t="str">
        <f t="shared" si="675"/>
        <v/>
      </c>
      <c r="BL200" s="110" t="str">
        <f t="shared" si="676"/>
        <v/>
      </c>
      <c r="BM200" s="110" t="str">
        <f t="shared" si="677"/>
        <v/>
      </c>
      <c r="BN200" s="110" t="str">
        <f t="shared" si="678"/>
        <v/>
      </c>
      <c r="BO200" s="110" t="str">
        <f t="shared" si="679"/>
        <v/>
      </c>
      <c r="BP200" s="110" t="str">
        <f t="shared" si="680"/>
        <v/>
      </c>
      <c r="BQ200" s="110" t="str">
        <f t="shared" si="681"/>
        <v/>
      </c>
      <c r="BR200" s="110" t="str">
        <f t="shared" si="682"/>
        <v/>
      </c>
      <c r="BS200" s="110" t="str">
        <f t="shared" si="683"/>
        <v/>
      </c>
      <c r="BT200" s="110" t="str">
        <f t="shared" si="684"/>
        <v/>
      </c>
      <c r="BU200" s="110" t="str">
        <f t="shared" si="685"/>
        <v/>
      </c>
      <c r="BV200" s="110" t="str">
        <f t="shared" si="686"/>
        <v/>
      </c>
      <c r="BW200" s="110" t="str">
        <f t="shared" si="687"/>
        <v/>
      </c>
      <c r="BX200" s="110" t="str">
        <f t="shared" si="688"/>
        <v/>
      </c>
      <c r="BY200" s="110" t="str">
        <f t="shared" si="689"/>
        <v/>
      </c>
      <c r="BZ200" s="110" t="str">
        <f t="shared" si="690"/>
        <v/>
      </c>
      <c r="CA200" s="110" t="str">
        <f t="shared" si="691"/>
        <v/>
      </c>
      <c r="CB200" s="110" t="str">
        <f t="shared" si="692"/>
        <v/>
      </c>
      <c r="CC200" s="110" t="str">
        <f t="shared" si="693"/>
        <v/>
      </c>
      <c r="CD200" s="110" t="str">
        <f t="shared" si="694"/>
        <v/>
      </c>
      <c r="CE200" s="110" t="str">
        <f t="shared" si="695"/>
        <v/>
      </c>
      <c r="CF200" s="110" t="str">
        <f t="shared" si="696"/>
        <v/>
      </c>
      <c r="CG200" s="110" t="str">
        <f t="shared" si="697"/>
        <v/>
      </c>
      <c r="CH200" s="110" t="str">
        <f t="shared" si="698"/>
        <v/>
      </c>
      <c r="CI200" s="110" t="str">
        <f t="shared" si="699"/>
        <v/>
      </c>
      <c r="CJ200" s="110" t="str">
        <f t="shared" si="700"/>
        <v/>
      </c>
      <c r="CK200" s="110">
        <f t="shared" si="701"/>
        <v>41015.625</v>
      </c>
      <c r="CL200" s="110">
        <f t="shared" si="702"/>
        <v>41015.625</v>
      </c>
      <c r="CM200" s="110">
        <f t="shared" si="703"/>
        <v>41015.625</v>
      </c>
      <c r="CN200" s="110">
        <f t="shared" si="704"/>
        <v>41015.625</v>
      </c>
      <c r="CO200" s="110">
        <f t="shared" si="705"/>
        <v>41015.625</v>
      </c>
      <c r="CP200" s="110">
        <f t="shared" si="706"/>
        <v>41015.625</v>
      </c>
      <c r="CQ200" s="110">
        <f t="shared" si="707"/>
        <v>41015.625</v>
      </c>
      <c r="CR200" s="110">
        <f t="shared" si="708"/>
        <v>41015.625</v>
      </c>
      <c r="CS200" s="110">
        <f t="shared" si="709"/>
        <v>41015.625</v>
      </c>
      <c r="CT200" s="110">
        <f t="shared" si="710"/>
        <v>41015.625</v>
      </c>
      <c r="CU200" s="110">
        <f t="shared" si="711"/>
        <v>41015.625</v>
      </c>
      <c r="CV200" s="110">
        <f t="shared" si="712"/>
        <v>41015.625</v>
      </c>
      <c r="CW200" s="110">
        <f t="shared" si="713"/>
        <v>41015.625</v>
      </c>
      <c r="CX200" s="110">
        <f t="shared" si="714"/>
        <v>41015.625</v>
      </c>
      <c r="CY200" s="110">
        <f t="shared" si="715"/>
        <v>41015.625</v>
      </c>
      <c r="CZ200" s="110">
        <f t="shared" si="716"/>
        <v>41015.625</v>
      </c>
      <c r="DA200" s="110" t="str">
        <f t="shared" si="717"/>
        <v/>
      </c>
      <c r="DB200" s="110" t="str">
        <f t="shared" si="718"/>
        <v/>
      </c>
      <c r="DC200" s="110" t="str">
        <f t="shared" si="719"/>
        <v/>
      </c>
      <c r="DD200" s="110" t="str">
        <f t="shared" si="720"/>
        <v/>
      </c>
      <c r="DE200" s="110" t="str">
        <f t="shared" si="721"/>
        <v/>
      </c>
      <c r="DF200" s="110" t="str">
        <f t="shared" si="722"/>
        <v/>
      </c>
      <c r="DG200" s="110" t="str">
        <f t="shared" si="723"/>
        <v/>
      </c>
      <c r="DH200" s="110" t="str">
        <f t="shared" si="724"/>
        <v/>
      </c>
      <c r="DI200" s="110" t="str">
        <f t="shared" si="725"/>
        <v/>
      </c>
      <c r="DJ200" s="110" t="str">
        <f t="shared" si="726"/>
        <v/>
      </c>
      <c r="DK200" s="110" t="str">
        <f t="shared" si="727"/>
        <v/>
      </c>
      <c r="DL200" s="110" t="str">
        <f t="shared" si="728"/>
        <v/>
      </c>
      <c r="DM200" s="110" t="str">
        <f t="shared" si="729"/>
        <v/>
      </c>
      <c r="DN200" s="110" t="str">
        <f t="shared" si="730"/>
        <v/>
      </c>
      <c r="DO200" s="110" t="str">
        <f t="shared" si="731"/>
        <v/>
      </c>
      <c r="DP200" s="110" t="str">
        <f t="shared" si="732"/>
        <v/>
      </c>
      <c r="DQ200" s="110" t="str">
        <f t="shared" si="733"/>
        <v/>
      </c>
      <c r="DR200" s="110" t="str">
        <f t="shared" si="734"/>
        <v/>
      </c>
      <c r="DS200" s="110" t="str">
        <f t="shared" si="735"/>
        <v/>
      </c>
      <c r="DT200" s="110" t="str">
        <f t="shared" si="736"/>
        <v/>
      </c>
      <c r="DU200" s="110" t="str">
        <f t="shared" si="737"/>
        <v/>
      </c>
      <c r="DV200" s="110" t="str">
        <f t="shared" si="738"/>
        <v/>
      </c>
      <c r="DW200" s="110" t="str">
        <f t="shared" si="739"/>
        <v/>
      </c>
      <c r="DX200" s="110" t="str">
        <f t="shared" si="740"/>
        <v/>
      </c>
      <c r="DY200" s="110" t="str">
        <f t="shared" si="741"/>
        <v/>
      </c>
      <c r="DZ200" s="110" t="str">
        <f t="shared" si="742"/>
        <v/>
      </c>
      <c r="EA200" s="110" t="str">
        <f t="shared" si="743"/>
        <v/>
      </c>
      <c r="EB200" s="110" t="str">
        <f t="shared" si="744"/>
        <v/>
      </c>
      <c r="EC200" s="110" t="str">
        <f t="shared" si="745"/>
        <v/>
      </c>
      <c r="ED200" s="110" t="str">
        <f t="shared" si="746"/>
        <v/>
      </c>
      <c r="EE200" s="110" t="str">
        <f t="shared" si="747"/>
        <v/>
      </c>
      <c r="EF200" s="110" t="str">
        <f t="shared" si="748"/>
        <v/>
      </c>
      <c r="EG200" s="110" t="str">
        <f t="shared" si="749"/>
        <v/>
      </c>
      <c r="EH200" s="110" t="str">
        <f t="shared" si="750"/>
        <v/>
      </c>
      <c r="EI200" s="110" t="str">
        <f t="shared" si="751"/>
        <v/>
      </c>
      <c r="EJ200" s="110" t="str">
        <f t="shared" si="752"/>
        <v/>
      </c>
      <c r="EK200" s="110" t="str">
        <f t="shared" si="753"/>
        <v/>
      </c>
      <c r="EL200" s="110" t="str">
        <f t="shared" si="754"/>
        <v/>
      </c>
      <c r="EM200" s="110" t="str">
        <f t="shared" si="755"/>
        <v/>
      </c>
      <c r="EN200" s="110" t="str">
        <f t="shared" si="756"/>
        <v/>
      </c>
      <c r="EO200" s="110" t="str">
        <f t="shared" si="757"/>
        <v/>
      </c>
      <c r="EP200" s="110" t="str">
        <f t="shared" si="758"/>
        <v/>
      </c>
      <c r="EQ200" s="110" t="str">
        <f t="shared" si="759"/>
        <v/>
      </c>
      <c r="ER200" s="110" t="str">
        <f t="shared" si="760"/>
        <v/>
      </c>
      <c r="ES200" s="110" t="str">
        <f t="shared" si="761"/>
        <v/>
      </c>
      <c r="ET200" s="110" t="str">
        <f t="shared" si="762"/>
        <v/>
      </c>
      <c r="EU200" s="110" t="str">
        <f t="shared" si="763"/>
        <v/>
      </c>
      <c r="EV200" s="110" t="str">
        <f t="shared" si="764"/>
        <v/>
      </c>
      <c r="EW200" s="110" t="str">
        <f t="shared" si="765"/>
        <v/>
      </c>
      <c r="EX200" s="110" t="str">
        <f t="shared" si="766"/>
        <v/>
      </c>
      <c r="EY200" s="110" t="str">
        <f t="shared" si="767"/>
        <v/>
      </c>
      <c r="EZ200" s="110" t="str">
        <f t="shared" si="768"/>
        <v/>
      </c>
      <c r="FA200" s="110" t="str">
        <f t="shared" si="769"/>
        <v/>
      </c>
      <c r="FB200">
        <f>'06_Presupuesto'!J220-'02_Rendimientos'!$B$79+1</f>
        <v>82</v>
      </c>
      <c r="FC200">
        <f>'06_Presupuesto'!K220-'02_Rendimientos'!$B$79+1</f>
        <v>97</v>
      </c>
      <c r="FD200">
        <f t="shared" si="770"/>
        <v>16</v>
      </c>
    </row>
    <row r="201" spans="2:160">
      <c r="B201" t="str">
        <f>'06_Presupuesto'!K55</f>
        <v>B.2.7.1/d)</v>
      </c>
      <c r="C201" t="str">
        <f>'06_Presupuesto'!L55</f>
        <v>P4 / Madera Puertas</v>
      </c>
      <c r="D201" t="str">
        <f>'06_Presupuesto'!M55</f>
        <v>UNI</v>
      </c>
      <c r="E201" s="90">
        <f>'06_Presupuesto'!N55</f>
        <v>1</v>
      </c>
      <c r="F201" s="90">
        <f>'06_Presupuesto'!O55</f>
        <v>331249.99999999994</v>
      </c>
      <c r="G201" s="90">
        <f>'06_Presupuesto'!P55</f>
        <v>331249.99999999994</v>
      </c>
      <c r="H201" s="90" t="str">
        <f t="shared" si="621"/>
        <v/>
      </c>
      <c r="I201" s="90" t="str">
        <f t="shared" si="620"/>
        <v/>
      </c>
      <c r="J201" s="90" t="str">
        <f t="shared" si="622"/>
        <v/>
      </c>
      <c r="K201" s="90" t="str">
        <f t="shared" si="623"/>
        <v/>
      </c>
      <c r="L201" s="90" t="str">
        <f t="shared" si="624"/>
        <v/>
      </c>
      <c r="M201" s="90" t="str">
        <f t="shared" si="625"/>
        <v/>
      </c>
      <c r="N201" s="90" t="str">
        <f t="shared" si="626"/>
        <v/>
      </c>
      <c r="O201" s="90" t="str">
        <f t="shared" si="627"/>
        <v/>
      </c>
      <c r="P201" s="90" t="str">
        <f t="shared" si="628"/>
        <v/>
      </c>
      <c r="Q201" s="90" t="str">
        <f t="shared" si="629"/>
        <v/>
      </c>
      <c r="R201" s="90" t="str">
        <f t="shared" si="630"/>
        <v/>
      </c>
      <c r="S201" s="90" t="str">
        <f t="shared" si="631"/>
        <v/>
      </c>
      <c r="T201" s="90" t="str">
        <f t="shared" si="632"/>
        <v/>
      </c>
      <c r="U201" s="90" t="str">
        <f t="shared" si="633"/>
        <v/>
      </c>
      <c r="V201" s="90" t="str">
        <f t="shared" si="634"/>
        <v/>
      </c>
      <c r="W201" s="90" t="str">
        <f t="shared" si="635"/>
        <v/>
      </c>
      <c r="X201" s="90" t="str">
        <f t="shared" si="636"/>
        <v/>
      </c>
      <c r="Y201" s="90" t="str">
        <f t="shared" si="637"/>
        <v/>
      </c>
      <c r="Z201" s="90" t="str">
        <f t="shared" si="638"/>
        <v/>
      </c>
      <c r="AA201" s="90" t="str">
        <f t="shared" si="639"/>
        <v/>
      </c>
      <c r="AB201" s="90" t="str">
        <f t="shared" si="640"/>
        <v/>
      </c>
      <c r="AC201" s="90" t="str">
        <f t="shared" si="641"/>
        <v/>
      </c>
      <c r="AD201" s="90" t="str">
        <f t="shared" si="642"/>
        <v/>
      </c>
      <c r="AE201" s="90" t="str">
        <f t="shared" si="643"/>
        <v/>
      </c>
      <c r="AF201" s="90" t="str">
        <f t="shared" si="644"/>
        <v/>
      </c>
      <c r="AG201" s="90" t="str">
        <f t="shared" si="645"/>
        <v/>
      </c>
      <c r="AH201" s="90" t="str">
        <f t="shared" si="646"/>
        <v/>
      </c>
      <c r="AI201" s="90" t="str">
        <f t="shared" si="647"/>
        <v/>
      </c>
      <c r="AJ201" s="90" t="str">
        <f t="shared" si="648"/>
        <v/>
      </c>
      <c r="AK201" s="90" t="str">
        <f t="shared" si="649"/>
        <v/>
      </c>
      <c r="AL201" s="90" t="str">
        <f t="shared" si="650"/>
        <v/>
      </c>
      <c r="AM201" s="90" t="str">
        <f t="shared" si="651"/>
        <v/>
      </c>
      <c r="AN201" s="90" t="str">
        <f t="shared" si="652"/>
        <v/>
      </c>
      <c r="AO201" s="90" t="str">
        <f t="shared" si="653"/>
        <v/>
      </c>
      <c r="AP201" s="90" t="str">
        <f t="shared" si="654"/>
        <v/>
      </c>
      <c r="AQ201" s="90" t="str">
        <f t="shared" si="655"/>
        <v/>
      </c>
      <c r="AR201" s="90" t="str">
        <f t="shared" si="656"/>
        <v/>
      </c>
      <c r="AS201" s="90" t="str">
        <f t="shared" si="657"/>
        <v/>
      </c>
      <c r="AT201" s="90" t="str">
        <f t="shared" si="658"/>
        <v/>
      </c>
      <c r="AU201" s="90" t="str">
        <f t="shared" si="659"/>
        <v/>
      </c>
      <c r="AV201" s="90" t="str">
        <f t="shared" si="660"/>
        <v/>
      </c>
      <c r="AW201" s="90" t="str">
        <f t="shared" si="661"/>
        <v/>
      </c>
      <c r="AX201" s="90" t="str">
        <f t="shared" si="662"/>
        <v/>
      </c>
      <c r="AY201" s="90" t="str">
        <f t="shared" si="663"/>
        <v/>
      </c>
      <c r="AZ201" s="90" t="str">
        <f t="shared" si="664"/>
        <v/>
      </c>
      <c r="BA201" s="90" t="str">
        <f t="shared" si="665"/>
        <v/>
      </c>
      <c r="BB201" s="90" t="str">
        <f t="shared" si="666"/>
        <v/>
      </c>
      <c r="BC201" s="90" t="str">
        <f t="shared" si="667"/>
        <v/>
      </c>
      <c r="BD201" s="90" t="str">
        <f t="shared" si="668"/>
        <v/>
      </c>
      <c r="BE201" s="90" t="str">
        <f t="shared" si="669"/>
        <v/>
      </c>
      <c r="BF201" s="90" t="str">
        <f t="shared" si="670"/>
        <v/>
      </c>
      <c r="BG201" s="90" t="str">
        <f t="shared" si="671"/>
        <v/>
      </c>
      <c r="BH201" s="90" t="str">
        <f t="shared" si="672"/>
        <v/>
      </c>
      <c r="BI201" s="90" t="str">
        <f t="shared" si="673"/>
        <v/>
      </c>
      <c r="BJ201" s="90" t="str">
        <f t="shared" si="674"/>
        <v/>
      </c>
      <c r="BK201" s="90" t="str">
        <f t="shared" si="675"/>
        <v/>
      </c>
      <c r="BL201" s="90" t="str">
        <f t="shared" si="676"/>
        <v/>
      </c>
      <c r="BM201" s="90" t="str">
        <f t="shared" si="677"/>
        <v/>
      </c>
      <c r="BN201" s="90" t="str">
        <f t="shared" si="678"/>
        <v/>
      </c>
      <c r="BO201" s="90" t="str">
        <f t="shared" si="679"/>
        <v/>
      </c>
      <c r="BP201" s="90" t="str">
        <f t="shared" si="680"/>
        <v/>
      </c>
      <c r="BQ201" s="90" t="str">
        <f t="shared" si="681"/>
        <v/>
      </c>
      <c r="BR201" s="90" t="str">
        <f t="shared" si="682"/>
        <v/>
      </c>
      <c r="BS201" s="90" t="str">
        <f t="shared" si="683"/>
        <v/>
      </c>
      <c r="BT201" s="90" t="str">
        <f t="shared" si="684"/>
        <v/>
      </c>
      <c r="BU201" s="90" t="str">
        <f t="shared" si="685"/>
        <v/>
      </c>
      <c r="BV201" s="90" t="str">
        <f t="shared" si="686"/>
        <v/>
      </c>
      <c r="BW201" s="90" t="str">
        <f t="shared" si="687"/>
        <v/>
      </c>
      <c r="BX201" s="90" t="str">
        <f t="shared" si="688"/>
        <v/>
      </c>
      <c r="BY201" s="90" t="str">
        <f t="shared" si="689"/>
        <v/>
      </c>
      <c r="BZ201" s="90" t="str">
        <f t="shared" si="690"/>
        <v/>
      </c>
      <c r="CA201" s="90" t="str">
        <f t="shared" si="691"/>
        <v/>
      </c>
      <c r="CB201" s="90" t="str">
        <f t="shared" si="692"/>
        <v/>
      </c>
      <c r="CC201" s="90" t="str">
        <f t="shared" si="693"/>
        <v/>
      </c>
      <c r="CD201" s="90" t="str">
        <f t="shared" si="694"/>
        <v/>
      </c>
      <c r="CE201" s="90" t="str">
        <f t="shared" si="695"/>
        <v/>
      </c>
      <c r="CF201" s="90" t="str">
        <f t="shared" si="696"/>
        <v/>
      </c>
      <c r="CG201" s="90" t="str">
        <f t="shared" si="697"/>
        <v/>
      </c>
      <c r="CH201" s="90" t="str">
        <f t="shared" si="698"/>
        <v/>
      </c>
      <c r="CI201" s="90" t="str">
        <f t="shared" si="699"/>
        <v/>
      </c>
      <c r="CJ201" s="90" t="str">
        <f t="shared" si="700"/>
        <v/>
      </c>
      <c r="CK201" s="90">
        <f t="shared" si="701"/>
        <v>20703.124999999996</v>
      </c>
      <c r="CL201" s="90">
        <f t="shared" si="702"/>
        <v>20703.124999999996</v>
      </c>
      <c r="CM201" s="90">
        <f t="shared" si="703"/>
        <v>20703.124999999996</v>
      </c>
      <c r="CN201" s="90">
        <f t="shared" si="704"/>
        <v>20703.124999999996</v>
      </c>
      <c r="CO201" s="90">
        <f t="shared" si="705"/>
        <v>20703.124999999996</v>
      </c>
      <c r="CP201" s="90">
        <f t="shared" si="706"/>
        <v>20703.124999999996</v>
      </c>
      <c r="CQ201" s="90">
        <f t="shared" si="707"/>
        <v>20703.124999999996</v>
      </c>
      <c r="CR201" s="90">
        <f t="shared" si="708"/>
        <v>20703.124999999996</v>
      </c>
      <c r="CS201" s="90">
        <f t="shared" si="709"/>
        <v>20703.124999999996</v>
      </c>
      <c r="CT201" s="90">
        <f t="shared" si="710"/>
        <v>20703.124999999996</v>
      </c>
      <c r="CU201" s="90">
        <f t="shared" si="711"/>
        <v>20703.124999999996</v>
      </c>
      <c r="CV201" s="90">
        <f t="shared" si="712"/>
        <v>20703.124999999996</v>
      </c>
      <c r="CW201" s="90">
        <f t="shared" si="713"/>
        <v>20703.124999999996</v>
      </c>
      <c r="CX201" s="90">
        <f t="shared" si="714"/>
        <v>20703.124999999996</v>
      </c>
      <c r="CY201" s="90">
        <f t="shared" si="715"/>
        <v>20703.124999999996</v>
      </c>
      <c r="CZ201" s="90">
        <f t="shared" si="716"/>
        <v>20703.124999999996</v>
      </c>
      <c r="DA201" s="90" t="str">
        <f t="shared" si="717"/>
        <v/>
      </c>
      <c r="DB201" s="90" t="str">
        <f t="shared" si="718"/>
        <v/>
      </c>
      <c r="DC201" s="90" t="str">
        <f t="shared" si="719"/>
        <v/>
      </c>
      <c r="DD201" s="90" t="str">
        <f t="shared" si="720"/>
        <v/>
      </c>
      <c r="DE201" s="90" t="str">
        <f t="shared" si="721"/>
        <v/>
      </c>
      <c r="DF201" s="90" t="str">
        <f t="shared" si="722"/>
        <v/>
      </c>
      <c r="DG201" s="90" t="str">
        <f t="shared" si="723"/>
        <v/>
      </c>
      <c r="DH201" s="90" t="str">
        <f t="shared" si="724"/>
        <v/>
      </c>
      <c r="DI201" s="90" t="str">
        <f t="shared" si="725"/>
        <v/>
      </c>
      <c r="DJ201" s="90" t="str">
        <f t="shared" si="726"/>
        <v/>
      </c>
      <c r="DK201" s="90" t="str">
        <f t="shared" si="727"/>
        <v/>
      </c>
      <c r="DL201" s="90" t="str">
        <f t="shared" si="728"/>
        <v/>
      </c>
      <c r="DM201" s="90" t="str">
        <f t="shared" si="729"/>
        <v/>
      </c>
      <c r="DN201" s="90" t="str">
        <f t="shared" si="730"/>
        <v/>
      </c>
      <c r="DO201" s="90" t="str">
        <f t="shared" si="731"/>
        <v/>
      </c>
      <c r="DP201" s="90" t="str">
        <f t="shared" si="732"/>
        <v/>
      </c>
      <c r="DQ201" s="90" t="str">
        <f t="shared" si="733"/>
        <v/>
      </c>
      <c r="DR201" s="90" t="str">
        <f t="shared" si="734"/>
        <v/>
      </c>
      <c r="DS201" s="90" t="str">
        <f t="shared" si="735"/>
        <v/>
      </c>
      <c r="DT201" s="90" t="str">
        <f t="shared" si="736"/>
        <v/>
      </c>
      <c r="DU201" s="90" t="str">
        <f t="shared" si="737"/>
        <v/>
      </c>
      <c r="DV201" s="90" t="str">
        <f t="shared" si="738"/>
        <v/>
      </c>
      <c r="DW201" s="90" t="str">
        <f t="shared" si="739"/>
        <v/>
      </c>
      <c r="DX201" s="90" t="str">
        <f t="shared" si="740"/>
        <v/>
      </c>
      <c r="DY201" s="90" t="str">
        <f t="shared" si="741"/>
        <v/>
      </c>
      <c r="DZ201" s="90" t="str">
        <f t="shared" si="742"/>
        <v/>
      </c>
      <c r="EA201" s="90" t="str">
        <f t="shared" si="743"/>
        <v/>
      </c>
      <c r="EB201" s="90" t="str">
        <f t="shared" si="744"/>
        <v/>
      </c>
      <c r="EC201" s="90" t="str">
        <f t="shared" si="745"/>
        <v/>
      </c>
      <c r="ED201" s="90" t="str">
        <f t="shared" si="746"/>
        <v/>
      </c>
      <c r="EE201" s="90" t="str">
        <f t="shared" si="747"/>
        <v/>
      </c>
      <c r="EF201" s="90" t="str">
        <f t="shared" si="748"/>
        <v/>
      </c>
      <c r="EG201" s="90" t="str">
        <f t="shared" si="749"/>
        <v/>
      </c>
      <c r="EH201" s="90" t="str">
        <f t="shared" si="750"/>
        <v/>
      </c>
      <c r="EI201" s="90" t="str">
        <f t="shared" si="751"/>
        <v/>
      </c>
      <c r="EJ201" s="90" t="str">
        <f t="shared" si="752"/>
        <v/>
      </c>
      <c r="EK201" s="90" t="str">
        <f t="shared" si="753"/>
        <v/>
      </c>
      <c r="EL201" s="90" t="str">
        <f t="shared" si="754"/>
        <v/>
      </c>
      <c r="EM201" s="90" t="str">
        <f t="shared" si="755"/>
        <v/>
      </c>
      <c r="EN201" s="90" t="str">
        <f t="shared" si="756"/>
        <v/>
      </c>
      <c r="EO201" s="90" t="str">
        <f t="shared" si="757"/>
        <v/>
      </c>
      <c r="EP201" s="90" t="str">
        <f t="shared" si="758"/>
        <v/>
      </c>
      <c r="EQ201" s="90" t="str">
        <f t="shared" si="759"/>
        <v/>
      </c>
      <c r="ER201" s="90" t="str">
        <f t="shared" si="760"/>
        <v/>
      </c>
      <c r="ES201" s="90" t="str">
        <f t="shared" si="761"/>
        <v/>
      </c>
      <c r="ET201" s="90" t="str">
        <f t="shared" si="762"/>
        <v/>
      </c>
      <c r="EU201" s="90" t="str">
        <f t="shared" si="763"/>
        <v/>
      </c>
      <c r="EV201" s="90" t="str">
        <f t="shared" si="764"/>
        <v/>
      </c>
      <c r="EW201" s="90" t="str">
        <f t="shared" si="765"/>
        <v/>
      </c>
      <c r="EX201" s="90" t="str">
        <f t="shared" si="766"/>
        <v/>
      </c>
      <c r="EY201" s="90" t="str">
        <f t="shared" si="767"/>
        <v/>
      </c>
      <c r="EZ201" s="90" t="str">
        <f t="shared" si="768"/>
        <v/>
      </c>
      <c r="FA201" s="90" t="str">
        <f t="shared" si="769"/>
        <v/>
      </c>
      <c r="FB201">
        <f>'06_Presupuesto'!J221-'02_Rendimientos'!$B$79+1</f>
        <v>82</v>
      </c>
      <c r="FC201">
        <f>'06_Presupuesto'!K221-'02_Rendimientos'!$B$79+1</f>
        <v>97</v>
      </c>
      <c r="FD201">
        <f t="shared" si="770"/>
        <v>16</v>
      </c>
    </row>
    <row r="202" spans="2:160">
      <c r="B202" s="109" t="str">
        <f>'06_Presupuesto'!K56</f>
        <v>B.2.7.2/a)</v>
      </c>
      <c r="C202" s="109" t="str">
        <f>'06_Presupuesto'!L56</f>
        <v>P1 / Marcos</v>
      </c>
      <c r="D202" s="109" t="str">
        <f>'06_Presupuesto'!M56</f>
        <v>ML</v>
      </c>
      <c r="E202" s="110">
        <f>'06_Presupuesto'!N56</f>
        <v>6</v>
      </c>
      <c r="F202" s="110">
        <f>'06_Presupuesto'!O56</f>
        <v>15624.999999999998</v>
      </c>
      <c r="G202" s="110">
        <f>'06_Presupuesto'!P56</f>
        <v>93749.999999999985</v>
      </c>
      <c r="H202" s="110" t="str">
        <f t="shared" si="621"/>
        <v/>
      </c>
      <c r="I202" s="110" t="str">
        <f t="shared" si="620"/>
        <v/>
      </c>
      <c r="J202" s="110" t="str">
        <f t="shared" si="622"/>
        <v/>
      </c>
      <c r="K202" s="110" t="str">
        <f t="shared" si="623"/>
        <v/>
      </c>
      <c r="L202" s="110" t="str">
        <f t="shared" si="624"/>
        <v/>
      </c>
      <c r="M202" s="110" t="str">
        <f t="shared" si="625"/>
        <v/>
      </c>
      <c r="N202" s="110" t="str">
        <f t="shared" si="626"/>
        <v/>
      </c>
      <c r="O202" s="110" t="str">
        <f t="shared" si="627"/>
        <v/>
      </c>
      <c r="P202" s="110" t="str">
        <f t="shared" si="628"/>
        <v/>
      </c>
      <c r="Q202" s="110" t="str">
        <f t="shared" si="629"/>
        <v/>
      </c>
      <c r="R202" s="110" t="str">
        <f t="shared" si="630"/>
        <v/>
      </c>
      <c r="S202" s="110" t="str">
        <f t="shared" si="631"/>
        <v/>
      </c>
      <c r="T202" s="110" t="str">
        <f t="shared" si="632"/>
        <v/>
      </c>
      <c r="U202" s="110" t="str">
        <f t="shared" si="633"/>
        <v/>
      </c>
      <c r="V202" s="110" t="str">
        <f t="shared" si="634"/>
        <v/>
      </c>
      <c r="W202" s="110" t="str">
        <f t="shared" si="635"/>
        <v/>
      </c>
      <c r="X202" s="110" t="str">
        <f t="shared" si="636"/>
        <v/>
      </c>
      <c r="Y202" s="110" t="str">
        <f t="shared" si="637"/>
        <v/>
      </c>
      <c r="Z202" s="110" t="str">
        <f t="shared" si="638"/>
        <v/>
      </c>
      <c r="AA202" s="110" t="str">
        <f t="shared" si="639"/>
        <v/>
      </c>
      <c r="AB202" s="110" t="str">
        <f t="shared" si="640"/>
        <v/>
      </c>
      <c r="AC202" s="110" t="str">
        <f t="shared" si="641"/>
        <v/>
      </c>
      <c r="AD202" s="110" t="str">
        <f t="shared" si="642"/>
        <v/>
      </c>
      <c r="AE202" s="110" t="str">
        <f t="shared" si="643"/>
        <v/>
      </c>
      <c r="AF202" s="110" t="str">
        <f t="shared" si="644"/>
        <v/>
      </c>
      <c r="AG202" s="110" t="str">
        <f t="shared" si="645"/>
        <v/>
      </c>
      <c r="AH202" s="110" t="str">
        <f t="shared" si="646"/>
        <v/>
      </c>
      <c r="AI202" s="110" t="str">
        <f t="shared" si="647"/>
        <v/>
      </c>
      <c r="AJ202" s="110" t="str">
        <f t="shared" si="648"/>
        <v/>
      </c>
      <c r="AK202" s="110" t="str">
        <f t="shared" si="649"/>
        <v/>
      </c>
      <c r="AL202" s="110" t="str">
        <f t="shared" si="650"/>
        <v/>
      </c>
      <c r="AM202" s="110" t="str">
        <f t="shared" si="651"/>
        <v/>
      </c>
      <c r="AN202" s="110" t="str">
        <f t="shared" si="652"/>
        <v/>
      </c>
      <c r="AO202" s="110" t="str">
        <f t="shared" si="653"/>
        <v/>
      </c>
      <c r="AP202" s="110" t="str">
        <f t="shared" si="654"/>
        <v/>
      </c>
      <c r="AQ202" s="110" t="str">
        <f t="shared" si="655"/>
        <v/>
      </c>
      <c r="AR202" s="110" t="str">
        <f t="shared" si="656"/>
        <v/>
      </c>
      <c r="AS202" s="110" t="str">
        <f t="shared" si="657"/>
        <v/>
      </c>
      <c r="AT202" s="110" t="str">
        <f t="shared" si="658"/>
        <v/>
      </c>
      <c r="AU202" s="110" t="str">
        <f t="shared" si="659"/>
        <v/>
      </c>
      <c r="AV202" s="110" t="str">
        <f t="shared" si="660"/>
        <v/>
      </c>
      <c r="AW202" s="110" t="str">
        <f t="shared" si="661"/>
        <v/>
      </c>
      <c r="AX202" s="110" t="str">
        <f t="shared" si="662"/>
        <v/>
      </c>
      <c r="AY202" s="110" t="str">
        <f t="shared" si="663"/>
        <v/>
      </c>
      <c r="AZ202" s="110" t="str">
        <f t="shared" si="664"/>
        <v/>
      </c>
      <c r="BA202" s="110" t="str">
        <f t="shared" si="665"/>
        <v/>
      </c>
      <c r="BB202" s="110" t="str">
        <f t="shared" si="666"/>
        <v/>
      </c>
      <c r="BC202" s="110" t="str">
        <f t="shared" si="667"/>
        <v/>
      </c>
      <c r="BD202" s="110" t="str">
        <f t="shared" si="668"/>
        <v/>
      </c>
      <c r="BE202" s="110" t="str">
        <f t="shared" si="669"/>
        <v/>
      </c>
      <c r="BF202" s="110" t="str">
        <f t="shared" si="670"/>
        <v/>
      </c>
      <c r="BG202" s="110" t="str">
        <f t="shared" si="671"/>
        <v/>
      </c>
      <c r="BH202" s="110" t="str">
        <f t="shared" si="672"/>
        <v/>
      </c>
      <c r="BI202" s="110" t="str">
        <f t="shared" si="673"/>
        <v/>
      </c>
      <c r="BJ202" s="110" t="str">
        <f t="shared" si="674"/>
        <v/>
      </c>
      <c r="BK202" s="110" t="str">
        <f t="shared" si="675"/>
        <v/>
      </c>
      <c r="BL202" s="110" t="str">
        <f t="shared" si="676"/>
        <v/>
      </c>
      <c r="BM202" s="110" t="str">
        <f t="shared" si="677"/>
        <v/>
      </c>
      <c r="BN202" s="110" t="str">
        <f t="shared" si="678"/>
        <v/>
      </c>
      <c r="BO202" s="110" t="str">
        <f t="shared" si="679"/>
        <v/>
      </c>
      <c r="BP202" s="110" t="str">
        <f t="shared" si="680"/>
        <v/>
      </c>
      <c r="BQ202" s="110" t="str">
        <f t="shared" si="681"/>
        <v/>
      </c>
      <c r="BR202" s="110" t="str">
        <f t="shared" si="682"/>
        <v/>
      </c>
      <c r="BS202" s="110" t="str">
        <f t="shared" si="683"/>
        <v/>
      </c>
      <c r="BT202" s="110" t="str">
        <f t="shared" si="684"/>
        <v/>
      </c>
      <c r="BU202" s="110" t="str">
        <f t="shared" si="685"/>
        <v/>
      </c>
      <c r="BV202" s="110" t="str">
        <f t="shared" si="686"/>
        <v/>
      </c>
      <c r="BW202" s="110" t="str">
        <f t="shared" si="687"/>
        <v/>
      </c>
      <c r="BX202" s="110" t="str">
        <f t="shared" si="688"/>
        <v/>
      </c>
      <c r="BY202" s="110" t="str">
        <f t="shared" si="689"/>
        <v/>
      </c>
      <c r="BZ202" s="110" t="str">
        <f t="shared" si="690"/>
        <v/>
      </c>
      <c r="CA202" s="110" t="str">
        <f t="shared" si="691"/>
        <v/>
      </c>
      <c r="CB202" s="110" t="str">
        <f t="shared" si="692"/>
        <v/>
      </c>
      <c r="CC202" s="110" t="str">
        <f t="shared" si="693"/>
        <v/>
      </c>
      <c r="CD202" s="110" t="str">
        <f t="shared" si="694"/>
        <v/>
      </c>
      <c r="CE202" s="110" t="str">
        <f t="shared" si="695"/>
        <v/>
      </c>
      <c r="CF202" s="110" t="str">
        <f t="shared" si="696"/>
        <v/>
      </c>
      <c r="CG202" s="110" t="str">
        <f t="shared" si="697"/>
        <v/>
      </c>
      <c r="CH202" s="110" t="str">
        <f t="shared" si="698"/>
        <v/>
      </c>
      <c r="CI202" s="110" t="str">
        <f t="shared" si="699"/>
        <v/>
      </c>
      <c r="CJ202" s="110" t="str">
        <f t="shared" si="700"/>
        <v/>
      </c>
      <c r="CK202" s="110">
        <f t="shared" si="701"/>
        <v>5859.3749999999991</v>
      </c>
      <c r="CL202" s="110">
        <f t="shared" si="702"/>
        <v>5859.3749999999991</v>
      </c>
      <c r="CM202" s="110">
        <f t="shared" si="703"/>
        <v>5859.3749999999991</v>
      </c>
      <c r="CN202" s="110">
        <f t="shared" si="704"/>
        <v>5859.3749999999991</v>
      </c>
      <c r="CO202" s="110">
        <f t="shared" si="705"/>
        <v>5859.3749999999991</v>
      </c>
      <c r="CP202" s="110">
        <f t="shared" si="706"/>
        <v>5859.3749999999991</v>
      </c>
      <c r="CQ202" s="110">
        <f t="shared" si="707"/>
        <v>5859.3749999999991</v>
      </c>
      <c r="CR202" s="110">
        <f t="shared" si="708"/>
        <v>5859.3749999999991</v>
      </c>
      <c r="CS202" s="110">
        <f t="shared" si="709"/>
        <v>5859.3749999999991</v>
      </c>
      <c r="CT202" s="110">
        <f t="shared" si="710"/>
        <v>5859.3749999999991</v>
      </c>
      <c r="CU202" s="110">
        <f t="shared" si="711"/>
        <v>5859.3749999999991</v>
      </c>
      <c r="CV202" s="110">
        <f t="shared" si="712"/>
        <v>5859.3749999999991</v>
      </c>
      <c r="CW202" s="110">
        <f t="shared" si="713"/>
        <v>5859.3749999999991</v>
      </c>
      <c r="CX202" s="110">
        <f t="shared" si="714"/>
        <v>5859.3749999999991</v>
      </c>
      <c r="CY202" s="110">
        <f t="shared" si="715"/>
        <v>5859.3749999999991</v>
      </c>
      <c r="CZ202" s="110">
        <f t="shared" si="716"/>
        <v>5859.3749999999991</v>
      </c>
      <c r="DA202" s="110" t="str">
        <f t="shared" si="717"/>
        <v/>
      </c>
      <c r="DB202" s="110" t="str">
        <f t="shared" si="718"/>
        <v/>
      </c>
      <c r="DC202" s="110" t="str">
        <f t="shared" si="719"/>
        <v/>
      </c>
      <c r="DD202" s="110" t="str">
        <f t="shared" si="720"/>
        <v/>
      </c>
      <c r="DE202" s="110" t="str">
        <f t="shared" si="721"/>
        <v/>
      </c>
      <c r="DF202" s="110" t="str">
        <f t="shared" si="722"/>
        <v/>
      </c>
      <c r="DG202" s="110" t="str">
        <f t="shared" si="723"/>
        <v/>
      </c>
      <c r="DH202" s="110" t="str">
        <f t="shared" si="724"/>
        <v/>
      </c>
      <c r="DI202" s="110" t="str">
        <f t="shared" si="725"/>
        <v/>
      </c>
      <c r="DJ202" s="110" t="str">
        <f t="shared" si="726"/>
        <v/>
      </c>
      <c r="DK202" s="110" t="str">
        <f t="shared" si="727"/>
        <v/>
      </c>
      <c r="DL202" s="110" t="str">
        <f t="shared" si="728"/>
        <v/>
      </c>
      <c r="DM202" s="110" t="str">
        <f t="shared" si="729"/>
        <v/>
      </c>
      <c r="DN202" s="110" t="str">
        <f t="shared" si="730"/>
        <v/>
      </c>
      <c r="DO202" s="110" t="str">
        <f t="shared" si="731"/>
        <v/>
      </c>
      <c r="DP202" s="110" t="str">
        <f t="shared" si="732"/>
        <v/>
      </c>
      <c r="DQ202" s="110" t="str">
        <f t="shared" si="733"/>
        <v/>
      </c>
      <c r="DR202" s="110" t="str">
        <f t="shared" si="734"/>
        <v/>
      </c>
      <c r="DS202" s="110" t="str">
        <f t="shared" si="735"/>
        <v/>
      </c>
      <c r="DT202" s="110" t="str">
        <f t="shared" si="736"/>
        <v/>
      </c>
      <c r="DU202" s="110" t="str">
        <f t="shared" si="737"/>
        <v/>
      </c>
      <c r="DV202" s="110" t="str">
        <f t="shared" si="738"/>
        <v/>
      </c>
      <c r="DW202" s="110" t="str">
        <f t="shared" si="739"/>
        <v/>
      </c>
      <c r="DX202" s="110" t="str">
        <f t="shared" si="740"/>
        <v/>
      </c>
      <c r="DY202" s="110" t="str">
        <f t="shared" si="741"/>
        <v/>
      </c>
      <c r="DZ202" s="110" t="str">
        <f t="shared" si="742"/>
        <v/>
      </c>
      <c r="EA202" s="110" t="str">
        <f t="shared" si="743"/>
        <v/>
      </c>
      <c r="EB202" s="110" t="str">
        <f t="shared" si="744"/>
        <v/>
      </c>
      <c r="EC202" s="110" t="str">
        <f t="shared" si="745"/>
        <v/>
      </c>
      <c r="ED202" s="110" t="str">
        <f t="shared" si="746"/>
        <v/>
      </c>
      <c r="EE202" s="110" t="str">
        <f t="shared" si="747"/>
        <v/>
      </c>
      <c r="EF202" s="110" t="str">
        <f t="shared" si="748"/>
        <v/>
      </c>
      <c r="EG202" s="110" t="str">
        <f t="shared" si="749"/>
        <v/>
      </c>
      <c r="EH202" s="110" t="str">
        <f t="shared" si="750"/>
        <v/>
      </c>
      <c r="EI202" s="110" t="str">
        <f t="shared" si="751"/>
        <v/>
      </c>
      <c r="EJ202" s="110" t="str">
        <f t="shared" si="752"/>
        <v/>
      </c>
      <c r="EK202" s="110" t="str">
        <f t="shared" si="753"/>
        <v/>
      </c>
      <c r="EL202" s="110" t="str">
        <f t="shared" si="754"/>
        <v/>
      </c>
      <c r="EM202" s="110" t="str">
        <f t="shared" si="755"/>
        <v/>
      </c>
      <c r="EN202" s="110" t="str">
        <f t="shared" si="756"/>
        <v/>
      </c>
      <c r="EO202" s="110" t="str">
        <f t="shared" si="757"/>
        <v/>
      </c>
      <c r="EP202" s="110" t="str">
        <f t="shared" si="758"/>
        <v/>
      </c>
      <c r="EQ202" s="110" t="str">
        <f t="shared" si="759"/>
        <v/>
      </c>
      <c r="ER202" s="110" t="str">
        <f t="shared" si="760"/>
        <v/>
      </c>
      <c r="ES202" s="110" t="str">
        <f t="shared" si="761"/>
        <v/>
      </c>
      <c r="ET202" s="110" t="str">
        <f t="shared" si="762"/>
        <v/>
      </c>
      <c r="EU202" s="110" t="str">
        <f t="shared" si="763"/>
        <v/>
      </c>
      <c r="EV202" s="110" t="str">
        <f t="shared" si="764"/>
        <v/>
      </c>
      <c r="EW202" s="110" t="str">
        <f t="shared" si="765"/>
        <v/>
      </c>
      <c r="EX202" s="110" t="str">
        <f t="shared" si="766"/>
        <v/>
      </c>
      <c r="EY202" s="110" t="str">
        <f t="shared" si="767"/>
        <v/>
      </c>
      <c r="EZ202" s="110" t="str">
        <f t="shared" si="768"/>
        <v/>
      </c>
      <c r="FA202" s="110" t="str">
        <f t="shared" si="769"/>
        <v/>
      </c>
      <c r="FB202">
        <f>'06_Presupuesto'!J222-'02_Rendimientos'!$B$79+1</f>
        <v>82</v>
      </c>
      <c r="FC202">
        <f>'06_Presupuesto'!K222-'02_Rendimientos'!$B$79+1</f>
        <v>97</v>
      </c>
      <c r="FD202">
        <f t="shared" si="770"/>
        <v>16</v>
      </c>
    </row>
    <row r="203" spans="2:160">
      <c r="B203" t="str">
        <f>'06_Presupuesto'!K57</f>
        <v>B.2.7.2/b)</v>
      </c>
      <c r="C203" t="str">
        <f>'06_Presupuesto'!L57</f>
        <v>P2 / Marcos</v>
      </c>
      <c r="D203" t="str">
        <f>'06_Presupuesto'!M57</f>
        <v>ML</v>
      </c>
      <c r="E203" s="90">
        <f>'06_Presupuesto'!N57</f>
        <v>10</v>
      </c>
      <c r="F203" s="90">
        <f>'06_Presupuesto'!O57</f>
        <v>15624.999999999998</v>
      </c>
      <c r="G203" s="90">
        <f>'06_Presupuesto'!P57</f>
        <v>156249.99999999997</v>
      </c>
      <c r="H203" s="90" t="str">
        <f t="shared" si="621"/>
        <v/>
      </c>
      <c r="I203" s="90" t="str">
        <f t="shared" si="620"/>
        <v/>
      </c>
      <c r="J203" s="90" t="str">
        <f t="shared" si="622"/>
        <v/>
      </c>
      <c r="K203" s="90" t="str">
        <f t="shared" si="623"/>
        <v/>
      </c>
      <c r="L203" s="90" t="str">
        <f t="shared" si="624"/>
        <v/>
      </c>
      <c r="M203" s="90" t="str">
        <f t="shared" si="625"/>
        <v/>
      </c>
      <c r="N203" s="90" t="str">
        <f t="shared" si="626"/>
        <v/>
      </c>
      <c r="O203" s="90" t="str">
        <f t="shared" si="627"/>
        <v/>
      </c>
      <c r="P203" s="90" t="str">
        <f t="shared" si="628"/>
        <v/>
      </c>
      <c r="Q203" s="90" t="str">
        <f t="shared" si="629"/>
        <v/>
      </c>
      <c r="R203" s="90" t="str">
        <f t="shared" si="630"/>
        <v/>
      </c>
      <c r="S203" s="90" t="str">
        <f t="shared" si="631"/>
        <v/>
      </c>
      <c r="T203" s="90" t="str">
        <f t="shared" si="632"/>
        <v/>
      </c>
      <c r="U203" s="90" t="str">
        <f t="shared" si="633"/>
        <v/>
      </c>
      <c r="V203" s="90" t="str">
        <f t="shared" si="634"/>
        <v/>
      </c>
      <c r="W203" s="90" t="str">
        <f t="shared" si="635"/>
        <v/>
      </c>
      <c r="X203" s="90" t="str">
        <f t="shared" si="636"/>
        <v/>
      </c>
      <c r="Y203" s="90" t="str">
        <f t="shared" si="637"/>
        <v/>
      </c>
      <c r="Z203" s="90" t="str">
        <f t="shared" si="638"/>
        <v/>
      </c>
      <c r="AA203" s="90" t="str">
        <f t="shared" si="639"/>
        <v/>
      </c>
      <c r="AB203" s="90" t="str">
        <f t="shared" si="640"/>
        <v/>
      </c>
      <c r="AC203" s="90" t="str">
        <f t="shared" si="641"/>
        <v/>
      </c>
      <c r="AD203" s="90" t="str">
        <f t="shared" si="642"/>
        <v/>
      </c>
      <c r="AE203" s="90" t="str">
        <f t="shared" si="643"/>
        <v/>
      </c>
      <c r="AF203" s="90" t="str">
        <f t="shared" si="644"/>
        <v/>
      </c>
      <c r="AG203" s="90" t="str">
        <f t="shared" si="645"/>
        <v/>
      </c>
      <c r="AH203" s="90" t="str">
        <f t="shared" si="646"/>
        <v/>
      </c>
      <c r="AI203" s="90" t="str">
        <f t="shared" si="647"/>
        <v/>
      </c>
      <c r="AJ203" s="90" t="str">
        <f t="shared" si="648"/>
        <v/>
      </c>
      <c r="AK203" s="90" t="str">
        <f t="shared" si="649"/>
        <v/>
      </c>
      <c r="AL203" s="90" t="str">
        <f t="shared" si="650"/>
        <v/>
      </c>
      <c r="AM203" s="90" t="str">
        <f t="shared" si="651"/>
        <v/>
      </c>
      <c r="AN203" s="90" t="str">
        <f t="shared" si="652"/>
        <v/>
      </c>
      <c r="AO203" s="90" t="str">
        <f t="shared" si="653"/>
        <v/>
      </c>
      <c r="AP203" s="90" t="str">
        <f t="shared" si="654"/>
        <v/>
      </c>
      <c r="AQ203" s="90" t="str">
        <f t="shared" si="655"/>
        <v/>
      </c>
      <c r="AR203" s="90" t="str">
        <f t="shared" si="656"/>
        <v/>
      </c>
      <c r="AS203" s="90" t="str">
        <f t="shared" si="657"/>
        <v/>
      </c>
      <c r="AT203" s="90" t="str">
        <f t="shared" si="658"/>
        <v/>
      </c>
      <c r="AU203" s="90" t="str">
        <f t="shared" si="659"/>
        <v/>
      </c>
      <c r="AV203" s="90" t="str">
        <f t="shared" si="660"/>
        <v/>
      </c>
      <c r="AW203" s="90" t="str">
        <f t="shared" si="661"/>
        <v/>
      </c>
      <c r="AX203" s="90" t="str">
        <f t="shared" si="662"/>
        <v/>
      </c>
      <c r="AY203" s="90" t="str">
        <f t="shared" si="663"/>
        <v/>
      </c>
      <c r="AZ203" s="90" t="str">
        <f t="shared" si="664"/>
        <v/>
      </c>
      <c r="BA203" s="90" t="str">
        <f t="shared" si="665"/>
        <v/>
      </c>
      <c r="BB203" s="90" t="str">
        <f t="shared" si="666"/>
        <v/>
      </c>
      <c r="BC203" s="90" t="str">
        <f t="shared" si="667"/>
        <v/>
      </c>
      <c r="BD203" s="90" t="str">
        <f t="shared" si="668"/>
        <v/>
      </c>
      <c r="BE203" s="90" t="str">
        <f t="shared" si="669"/>
        <v/>
      </c>
      <c r="BF203" s="90" t="str">
        <f t="shared" si="670"/>
        <v/>
      </c>
      <c r="BG203" s="90" t="str">
        <f t="shared" si="671"/>
        <v/>
      </c>
      <c r="BH203" s="90" t="str">
        <f t="shared" si="672"/>
        <v/>
      </c>
      <c r="BI203" s="90" t="str">
        <f t="shared" si="673"/>
        <v/>
      </c>
      <c r="BJ203" s="90" t="str">
        <f t="shared" si="674"/>
        <v/>
      </c>
      <c r="BK203" s="90" t="str">
        <f t="shared" si="675"/>
        <v/>
      </c>
      <c r="BL203" s="90" t="str">
        <f t="shared" si="676"/>
        <v/>
      </c>
      <c r="BM203" s="90" t="str">
        <f t="shared" si="677"/>
        <v/>
      </c>
      <c r="BN203" s="90" t="str">
        <f t="shared" si="678"/>
        <v/>
      </c>
      <c r="BO203" s="90" t="str">
        <f t="shared" si="679"/>
        <v/>
      </c>
      <c r="BP203" s="90" t="str">
        <f t="shared" si="680"/>
        <v/>
      </c>
      <c r="BQ203" s="90" t="str">
        <f t="shared" si="681"/>
        <v/>
      </c>
      <c r="BR203" s="90" t="str">
        <f t="shared" si="682"/>
        <v/>
      </c>
      <c r="BS203" s="90" t="str">
        <f t="shared" si="683"/>
        <v/>
      </c>
      <c r="BT203" s="90" t="str">
        <f t="shared" si="684"/>
        <v/>
      </c>
      <c r="BU203" s="90" t="str">
        <f t="shared" si="685"/>
        <v/>
      </c>
      <c r="BV203" s="90" t="str">
        <f t="shared" si="686"/>
        <v/>
      </c>
      <c r="BW203" s="90" t="str">
        <f t="shared" si="687"/>
        <v/>
      </c>
      <c r="BX203" s="90" t="str">
        <f t="shared" si="688"/>
        <v/>
      </c>
      <c r="BY203" s="90" t="str">
        <f t="shared" si="689"/>
        <v/>
      </c>
      <c r="BZ203" s="90" t="str">
        <f t="shared" si="690"/>
        <v/>
      </c>
      <c r="CA203" s="90" t="str">
        <f t="shared" si="691"/>
        <v/>
      </c>
      <c r="CB203" s="90" t="str">
        <f t="shared" si="692"/>
        <v/>
      </c>
      <c r="CC203" s="90" t="str">
        <f t="shared" si="693"/>
        <v/>
      </c>
      <c r="CD203" s="90" t="str">
        <f t="shared" si="694"/>
        <v/>
      </c>
      <c r="CE203" s="90" t="str">
        <f t="shared" si="695"/>
        <v/>
      </c>
      <c r="CF203" s="90" t="str">
        <f t="shared" si="696"/>
        <v/>
      </c>
      <c r="CG203" s="90" t="str">
        <f t="shared" si="697"/>
        <v/>
      </c>
      <c r="CH203" s="90" t="str">
        <f t="shared" si="698"/>
        <v/>
      </c>
      <c r="CI203" s="90" t="str">
        <f t="shared" si="699"/>
        <v/>
      </c>
      <c r="CJ203" s="90" t="str">
        <f t="shared" si="700"/>
        <v/>
      </c>
      <c r="CK203" s="90">
        <f t="shared" si="701"/>
        <v>9765.6249999999982</v>
      </c>
      <c r="CL203" s="90">
        <f t="shared" si="702"/>
        <v>9765.6249999999982</v>
      </c>
      <c r="CM203" s="90">
        <f t="shared" si="703"/>
        <v>9765.6249999999982</v>
      </c>
      <c r="CN203" s="90">
        <f t="shared" si="704"/>
        <v>9765.6249999999982</v>
      </c>
      <c r="CO203" s="90">
        <f t="shared" si="705"/>
        <v>9765.6249999999982</v>
      </c>
      <c r="CP203" s="90">
        <f t="shared" si="706"/>
        <v>9765.6249999999982</v>
      </c>
      <c r="CQ203" s="90">
        <f t="shared" si="707"/>
        <v>9765.6249999999982</v>
      </c>
      <c r="CR203" s="90">
        <f t="shared" si="708"/>
        <v>9765.6249999999982</v>
      </c>
      <c r="CS203" s="90">
        <f t="shared" si="709"/>
        <v>9765.6249999999982</v>
      </c>
      <c r="CT203" s="90">
        <f t="shared" si="710"/>
        <v>9765.6249999999982</v>
      </c>
      <c r="CU203" s="90">
        <f t="shared" si="711"/>
        <v>9765.6249999999982</v>
      </c>
      <c r="CV203" s="90">
        <f t="shared" si="712"/>
        <v>9765.6249999999982</v>
      </c>
      <c r="CW203" s="90">
        <f t="shared" si="713"/>
        <v>9765.6249999999982</v>
      </c>
      <c r="CX203" s="90">
        <f t="shared" si="714"/>
        <v>9765.6249999999982</v>
      </c>
      <c r="CY203" s="90">
        <f t="shared" si="715"/>
        <v>9765.6249999999982</v>
      </c>
      <c r="CZ203" s="90">
        <f t="shared" si="716"/>
        <v>9765.6249999999982</v>
      </c>
      <c r="DA203" s="90" t="str">
        <f t="shared" si="717"/>
        <v/>
      </c>
      <c r="DB203" s="90" t="str">
        <f t="shared" si="718"/>
        <v/>
      </c>
      <c r="DC203" s="90" t="str">
        <f t="shared" si="719"/>
        <v/>
      </c>
      <c r="DD203" s="90" t="str">
        <f t="shared" si="720"/>
        <v/>
      </c>
      <c r="DE203" s="90" t="str">
        <f t="shared" si="721"/>
        <v/>
      </c>
      <c r="DF203" s="90" t="str">
        <f t="shared" si="722"/>
        <v/>
      </c>
      <c r="DG203" s="90" t="str">
        <f t="shared" si="723"/>
        <v/>
      </c>
      <c r="DH203" s="90" t="str">
        <f t="shared" si="724"/>
        <v/>
      </c>
      <c r="DI203" s="90" t="str">
        <f t="shared" si="725"/>
        <v/>
      </c>
      <c r="DJ203" s="90" t="str">
        <f t="shared" si="726"/>
        <v/>
      </c>
      <c r="DK203" s="90" t="str">
        <f t="shared" si="727"/>
        <v/>
      </c>
      <c r="DL203" s="90" t="str">
        <f t="shared" si="728"/>
        <v/>
      </c>
      <c r="DM203" s="90" t="str">
        <f t="shared" si="729"/>
        <v/>
      </c>
      <c r="DN203" s="90" t="str">
        <f t="shared" si="730"/>
        <v/>
      </c>
      <c r="DO203" s="90" t="str">
        <f t="shared" si="731"/>
        <v/>
      </c>
      <c r="DP203" s="90" t="str">
        <f t="shared" si="732"/>
        <v/>
      </c>
      <c r="DQ203" s="90" t="str">
        <f t="shared" si="733"/>
        <v/>
      </c>
      <c r="DR203" s="90" t="str">
        <f t="shared" si="734"/>
        <v/>
      </c>
      <c r="DS203" s="90" t="str">
        <f t="shared" si="735"/>
        <v/>
      </c>
      <c r="DT203" s="90" t="str">
        <f t="shared" si="736"/>
        <v/>
      </c>
      <c r="DU203" s="90" t="str">
        <f t="shared" si="737"/>
        <v/>
      </c>
      <c r="DV203" s="90" t="str">
        <f t="shared" si="738"/>
        <v/>
      </c>
      <c r="DW203" s="90" t="str">
        <f t="shared" si="739"/>
        <v/>
      </c>
      <c r="DX203" s="90" t="str">
        <f t="shared" si="740"/>
        <v/>
      </c>
      <c r="DY203" s="90" t="str">
        <f t="shared" si="741"/>
        <v/>
      </c>
      <c r="DZ203" s="90" t="str">
        <f t="shared" si="742"/>
        <v/>
      </c>
      <c r="EA203" s="90" t="str">
        <f t="shared" si="743"/>
        <v/>
      </c>
      <c r="EB203" s="90" t="str">
        <f t="shared" si="744"/>
        <v/>
      </c>
      <c r="EC203" s="90" t="str">
        <f t="shared" si="745"/>
        <v/>
      </c>
      <c r="ED203" s="90" t="str">
        <f t="shared" si="746"/>
        <v/>
      </c>
      <c r="EE203" s="90" t="str">
        <f t="shared" si="747"/>
        <v/>
      </c>
      <c r="EF203" s="90" t="str">
        <f t="shared" si="748"/>
        <v/>
      </c>
      <c r="EG203" s="90" t="str">
        <f t="shared" si="749"/>
        <v/>
      </c>
      <c r="EH203" s="90" t="str">
        <f t="shared" si="750"/>
        <v/>
      </c>
      <c r="EI203" s="90" t="str">
        <f t="shared" si="751"/>
        <v/>
      </c>
      <c r="EJ203" s="90" t="str">
        <f t="shared" si="752"/>
        <v/>
      </c>
      <c r="EK203" s="90" t="str">
        <f t="shared" si="753"/>
        <v/>
      </c>
      <c r="EL203" s="90" t="str">
        <f t="shared" si="754"/>
        <v/>
      </c>
      <c r="EM203" s="90" t="str">
        <f t="shared" si="755"/>
        <v/>
      </c>
      <c r="EN203" s="90" t="str">
        <f t="shared" si="756"/>
        <v/>
      </c>
      <c r="EO203" s="90" t="str">
        <f t="shared" si="757"/>
        <v/>
      </c>
      <c r="EP203" s="90" t="str">
        <f t="shared" si="758"/>
        <v/>
      </c>
      <c r="EQ203" s="90" t="str">
        <f t="shared" si="759"/>
        <v/>
      </c>
      <c r="ER203" s="90" t="str">
        <f t="shared" si="760"/>
        <v/>
      </c>
      <c r="ES203" s="90" t="str">
        <f t="shared" si="761"/>
        <v/>
      </c>
      <c r="ET203" s="90" t="str">
        <f t="shared" si="762"/>
        <v/>
      </c>
      <c r="EU203" s="90" t="str">
        <f t="shared" si="763"/>
        <v/>
      </c>
      <c r="EV203" s="90" t="str">
        <f t="shared" si="764"/>
        <v/>
      </c>
      <c r="EW203" s="90" t="str">
        <f t="shared" si="765"/>
        <v/>
      </c>
      <c r="EX203" s="90" t="str">
        <f t="shared" si="766"/>
        <v/>
      </c>
      <c r="EY203" s="90" t="str">
        <f t="shared" si="767"/>
        <v/>
      </c>
      <c r="EZ203" s="90" t="str">
        <f t="shared" si="768"/>
        <v/>
      </c>
      <c r="FA203" s="90" t="str">
        <f t="shared" si="769"/>
        <v/>
      </c>
      <c r="FB203">
        <f>'06_Presupuesto'!J223-'02_Rendimientos'!$B$79+1</f>
        <v>82</v>
      </c>
      <c r="FC203">
        <f>'06_Presupuesto'!K223-'02_Rendimientos'!$B$79+1</f>
        <v>97</v>
      </c>
      <c r="FD203">
        <f t="shared" si="770"/>
        <v>16</v>
      </c>
    </row>
    <row r="204" spans="2:160">
      <c r="B204" s="109" t="str">
        <f>'06_Presupuesto'!K58</f>
        <v>B.2.7.2/c)</v>
      </c>
      <c r="C204" s="109" t="str">
        <f>'06_Presupuesto'!L58</f>
        <v>P3 / Marcos</v>
      </c>
      <c r="D204" s="109" t="str">
        <f>'06_Presupuesto'!M58</f>
        <v>ML</v>
      </c>
      <c r="E204" s="110">
        <f>'06_Presupuesto'!N58</f>
        <v>15</v>
      </c>
      <c r="F204" s="110">
        <f>'06_Presupuesto'!O58</f>
        <v>15624.999999999998</v>
      </c>
      <c r="G204" s="110">
        <f>'06_Presupuesto'!P58</f>
        <v>234374.99999999997</v>
      </c>
      <c r="H204" s="110" t="str">
        <f t="shared" si="621"/>
        <v/>
      </c>
      <c r="I204" s="110" t="str">
        <f t="shared" si="620"/>
        <v/>
      </c>
      <c r="J204" s="110" t="str">
        <f t="shared" si="622"/>
        <v/>
      </c>
      <c r="K204" s="110" t="str">
        <f t="shared" si="623"/>
        <v/>
      </c>
      <c r="L204" s="110" t="str">
        <f t="shared" si="624"/>
        <v/>
      </c>
      <c r="M204" s="110" t="str">
        <f t="shared" si="625"/>
        <v/>
      </c>
      <c r="N204" s="110" t="str">
        <f t="shared" si="626"/>
        <v/>
      </c>
      <c r="O204" s="110" t="str">
        <f t="shared" si="627"/>
        <v/>
      </c>
      <c r="P204" s="110" t="str">
        <f t="shared" si="628"/>
        <v/>
      </c>
      <c r="Q204" s="110" t="str">
        <f t="shared" si="629"/>
        <v/>
      </c>
      <c r="R204" s="110" t="str">
        <f t="shared" si="630"/>
        <v/>
      </c>
      <c r="S204" s="110" t="str">
        <f t="shared" si="631"/>
        <v/>
      </c>
      <c r="T204" s="110" t="str">
        <f t="shared" si="632"/>
        <v/>
      </c>
      <c r="U204" s="110" t="str">
        <f t="shared" si="633"/>
        <v/>
      </c>
      <c r="V204" s="110" t="str">
        <f t="shared" si="634"/>
        <v/>
      </c>
      <c r="W204" s="110" t="str">
        <f t="shared" si="635"/>
        <v/>
      </c>
      <c r="X204" s="110" t="str">
        <f t="shared" si="636"/>
        <v/>
      </c>
      <c r="Y204" s="110" t="str">
        <f t="shared" si="637"/>
        <v/>
      </c>
      <c r="Z204" s="110" t="str">
        <f t="shared" si="638"/>
        <v/>
      </c>
      <c r="AA204" s="110" t="str">
        <f t="shared" si="639"/>
        <v/>
      </c>
      <c r="AB204" s="110" t="str">
        <f t="shared" si="640"/>
        <v/>
      </c>
      <c r="AC204" s="110" t="str">
        <f t="shared" si="641"/>
        <v/>
      </c>
      <c r="AD204" s="110" t="str">
        <f t="shared" si="642"/>
        <v/>
      </c>
      <c r="AE204" s="110" t="str">
        <f t="shared" si="643"/>
        <v/>
      </c>
      <c r="AF204" s="110" t="str">
        <f t="shared" si="644"/>
        <v/>
      </c>
      <c r="AG204" s="110" t="str">
        <f t="shared" si="645"/>
        <v/>
      </c>
      <c r="AH204" s="110" t="str">
        <f t="shared" si="646"/>
        <v/>
      </c>
      <c r="AI204" s="110" t="str">
        <f t="shared" si="647"/>
        <v/>
      </c>
      <c r="AJ204" s="110" t="str">
        <f t="shared" si="648"/>
        <v/>
      </c>
      <c r="AK204" s="110" t="str">
        <f t="shared" si="649"/>
        <v/>
      </c>
      <c r="AL204" s="110" t="str">
        <f t="shared" si="650"/>
        <v/>
      </c>
      <c r="AM204" s="110" t="str">
        <f t="shared" si="651"/>
        <v/>
      </c>
      <c r="AN204" s="110" t="str">
        <f t="shared" si="652"/>
        <v/>
      </c>
      <c r="AO204" s="110" t="str">
        <f t="shared" si="653"/>
        <v/>
      </c>
      <c r="AP204" s="110" t="str">
        <f t="shared" si="654"/>
        <v/>
      </c>
      <c r="AQ204" s="110" t="str">
        <f t="shared" si="655"/>
        <v/>
      </c>
      <c r="AR204" s="110" t="str">
        <f t="shared" si="656"/>
        <v/>
      </c>
      <c r="AS204" s="110" t="str">
        <f t="shared" si="657"/>
        <v/>
      </c>
      <c r="AT204" s="110" t="str">
        <f t="shared" si="658"/>
        <v/>
      </c>
      <c r="AU204" s="110" t="str">
        <f t="shared" si="659"/>
        <v/>
      </c>
      <c r="AV204" s="110" t="str">
        <f t="shared" si="660"/>
        <v/>
      </c>
      <c r="AW204" s="110" t="str">
        <f t="shared" si="661"/>
        <v/>
      </c>
      <c r="AX204" s="110" t="str">
        <f t="shared" si="662"/>
        <v/>
      </c>
      <c r="AY204" s="110" t="str">
        <f t="shared" si="663"/>
        <v/>
      </c>
      <c r="AZ204" s="110" t="str">
        <f t="shared" si="664"/>
        <v/>
      </c>
      <c r="BA204" s="110" t="str">
        <f t="shared" si="665"/>
        <v/>
      </c>
      <c r="BB204" s="110" t="str">
        <f t="shared" si="666"/>
        <v/>
      </c>
      <c r="BC204" s="110" t="str">
        <f t="shared" si="667"/>
        <v/>
      </c>
      <c r="BD204" s="110" t="str">
        <f t="shared" si="668"/>
        <v/>
      </c>
      <c r="BE204" s="110" t="str">
        <f t="shared" si="669"/>
        <v/>
      </c>
      <c r="BF204" s="110" t="str">
        <f t="shared" si="670"/>
        <v/>
      </c>
      <c r="BG204" s="110" t="str">
        <f t="shared" si="671"/>
        <v/>
      </c>
      <c r="BH204" s="110" t="str">
        <f t="shared" si="672"/>
        <v/>
      </c>
      <c r="BI204" s="110" t="str">
        <f t="shared" si="673"/>
        <v/>
      </c>
      <c r="BJ204" s="110" t="str">
        <f t="shared" si="674"/>
        <v/>
      </c>
      <c r="BK204" s="110" t="str">
        <f t="shared" si="675"/>
        <v/>
      </c>
      <c r="BL204" s="110" t="str">
        <f t="shared" si="676"/>
        <v/>
      </c>
      <c r="BM204" s="110" t="str">
        <f t="shared" si="677"/>
        <v/>
      </c>
      <c r="BN204" s="110" t="str">
        <f t="shared" si="678"/>
        <v/>
      </c>
      <c r="BO204" s="110" t="str">
        <f t="shared" si="679"/>
        <v/>
      </c>
      <c r="BP204" s="110" t="str">
        <f t="shared" si="680"/>
        <v/>
      </c>
      <c r="BQ204" s="110" t="str">
        <f t="shared" si="681"/>
        <v/>
      </c>
      <c r="BR204" s="110" t="str">
        <f t="shared" si="682"/>
        <v/>
      </c>
      <c r="BS204" s="110" t="str">
        <f t="shared" si="683"/>
        <v/>
      </c>
      <c r="BT204" s="110" t="str">
        <f t="shared" si="684"/>
        <v/>
      </c>
      <c r="BU204" s="110" t="str">
        <f t="shared" si="685"/>
        <v/>
      </c>
      <c r="BV204" s="110" t="str">
        <f t="shared" si="686"/>
        <v/>
      </c>
      <c r="BW204" s="110" t="str">
        <f t="shared" si="687"/>
        <v/>
      </c>
      <c r="BX204" s="110" t="str">
        <f t="shared" si="688"/>
        <v/>
      </c>
      <c r="BY204" s="110" t="str">
        <f t="shared" si="689"/>
        <v/>
      </c>
      <c r="BZ204" s="110" t="str">
        <f t="shared" si="690"/>
        <v/>
      </c>
      <c r="CA204" s="110" t="str">
        <f t="shared" si="691"/>
        <v/>
      </c>
      <c r="CB204" s="110" t="str">
        <f t="shared" si="692"/>
        <v/>
      </c>
      <c r="CC204" s="110" t="str">
        <f t="shared" si="693"/>
        <v/>
      </c>
      <c r="CD204" s="110" t="str">
        <f t="shared" si="694"/>
        <v/>
      </c>
      <c r="CE204" s="110" t="str">
        <f t="shared" si="695"/>
        <v/>
      </c>
      <c r="CF204" s="110" t="str">
        <f t="shared" si="696"/>
        <v/>
      </c>
      <c r="CG204" s="110" t="str">
        <f t="shared" si="697"/>
        <v/>
      </c>
      <c r="CH204" s="110" t="str">
        <f t="shared" si="698"/>
        <v/>
      </c>
      <c r="CI204" s="110" t="str">
        <f t="shared" si="699"/>
        <v/>
      </c>
      <c r="CJ204" s="110" t="str">
        <f t="shared" si="700"/>
        <v/>
      </c>
      <c r="CK204" s="110">
        <f t="shared" si="701"/>
        <v>14648.437499999998</v>
      </c>
      <c r="CL204" s="110">
        <f t="shared" si="702"/>
        <v>14648.437499999998</v>
      </c>
      <c r="CM204" s="110">
        <f t="shared" si="703"/>
        <v>14648.437499999998</v>
      </c>
      <c r="CN204" s="110">
        <f t="shared" si="704"/>
        <v>14648.437499999998</v>
      </c>
      <c r="CO204" s="110">
        <f t="shared" si="705"/>
        <v>14648.437499999998</v>
      </c>
      <c r="CP204" s="110">
        <f t="shared" si="706"/>
        <v>14648.437499999998</v>
      </c>
      <c r="CQ204" s="110">
        <f t="shared" si="707"/>
        <v>14648.437499999998</v>
      </c>
      <c r="CR204" s="110">
        <f t="shared" si="708"/>
        <v>14648.437499999998</v>
      </c>
      <c r="CS204" s="110">
        <f t="shared" si="709"/>
        <v>14648.437499999998</v>
      </c>
      <c r="CT204" s="110">
        <f t="shared" si="710"/>
        <v>14648.437499999998</v>
      </c>
      <c r="CU204" s="110">
        <f t="shared" si="711"/>
        <v>14648.437499999998</v>
      </c>
      <c r="CV204" s="110">
        <f t="shared" si="712"/>
        <v>14648.437499999998</v>
      </c>
      <c r="CW204" s="110">
        <f t="shared" si="713"/>
        <v>14648.437499999998</v>
      </c>
      <c r="CX204" s="110">
        <f t="shared" si="714"/>
        <v>14648.437499999998</v>
      </c>
      <c r="CY204" s="110">
        <f t="shared" si="715"/>
        <v>14648.437499999998</v>
      </c>
      <c r="CZ204" s="110">
        <f t="shared" si="716"/>
        <v>14648.437499999998</v>
      </c>
      <c r="DA204" s="110" t="str">
        <f t="shared" si="717"/>
        <v/>
      </c>
      <c r="DB204" s="110" t="str">
        <f t="shared" si="718"/>
        <v/>
      </c>
      <c r="DC204" s="110" t="str">
        <f t="shared" si="719"/>
        <v/>
      </c>
      <c r="DD204" s="110" t="str">
        <f t="shared" si="720"/>
        <v/>
      </c>
      <c r="DE204" s="110" t="str">
        <f t="shared" si="721"/>
        <v/>
      </c>
      <c r="DF204" s="110" t="str">
        <f t="shared" si="722"/>
        <v/>
      </c>
      <c r="DG204" s="110" t="str">
        <f t="shared" si="723"/>
        <v/>
      </c>
      <c r="DH204" s="110" t="str">
        <f t="shared" si="724"/>
        <v/>
      </c>
      <c r="DI204" s="110" t="str">
        <f t="shared" si="725"/>
        <v/>
      </c>
      <c r="DJ204" s="110" t="str">
        <f t="shared" si="726"/>
        <v/>
      </c>
      <c r="DK204" s="110" t="str">
        <f t="shared" si="727"/>
        <v/>
      </c>
      <c r="DL204" s="110" t="str">
        <f t="shared" si="728"/>
        <v/>
      </c>
      <c r="DM204" s="110" t="str">
        <f t="shared" si="729"/>
        <v/>
      </c>
      <c r="DN204" s="110" t="str">
        <f t="shared" si="730"/>
        <v/>
      </c>
      <c r="DO204" s="110" t="str">
        <f t="shared" si="731"/>
        <v/>
      </c>
      <c r="DP204" s="110" t="str">
        <f t="shared" si="732"/>
        <v/>
      </c>
      <c r="DQ204" s="110" t="str">
        <f t="shared" si="733"/>
        <v/>
      </c>
      <c r="DR204" s="110" t="str">
        <f t="shared" si="734"/>
        <v/>
      </c>
      <c r="DS204" s="110" t="str">
        <f t="shared" si="735"/>
        <v/>
      </c>
      <c r="DT204" s="110" t="str">
        <f t="shared" si="736"/>
        <v/>
      </c>
      <c r="DU204" s="110" t="str">
        <f t="shared" si="737"/>
        <v/>
      </c>
      <c r="DV204" s="110" t="str">
        <f t="shared" si="738"/>
        <v/>
      </c>
      <c r="DW204" s="110" t="str">
        <f t="shared" si="739"/>
        <v/>
      </c>
      <c r="DX204" s="110" t="str">
        <f t="shared" si="740"/>
        <v/>
      </c>
      <c r="DY204" s="110" t="str">
        <f t="shared" si="741"/>
        <v/>
      </c>
      <c r="DZ204" s="110" t="str">
        <f t="shared" si="742"/>
        <v/>
      </c>
      <c r="EA204" s="110" t="str">
        <f t="shared" si="743"/>
        <v/>
      </c>
      <c r="EB204" s="110" t="str">
        <f t="shared" si="744"/>
        <v/>
      </c>
      <c r="EC204" s="110" t="str">
        <f t="shared" si="745"/>
        <v/>
      </c>
      <c r="ED204" s="110" t="str">
        <f t="shared" si="746"/>
        <v/>
      </c>
      <c r="EE204" s="110" t="str">
        <f t="shared" si="747"/>
        <v/>
      </c>
      <c r="EF204" s="110" t="str">
        <f t="shared" si="748"/>
        <v/>
      </c>
      <c r="EG204" s="110" t="str">
        <f t="shared" si="749"/>
        <v/>
      </c>
      <c r="EH204" s="110" t="str">
        <f t="shared" si="750"/>
        <v/>
      </c>
      <c r="EI204" s="110" t="str">
        <f t="shared" si="751"/>
        <v/>
      </c>
      <c r="EJ204" s="110" t="str">
        <f t="shared" si="752"/>
        <v/>
      </c>
      <c r="EK204" s="110" t="str">
        <f t="shared" si="753"/>
        <v/>
      </c>
      <c r="EL204" s="110" t="str">
        <f t="shared" si="754"/>
        <v/>
      </c>
      <c r="EM204" s="110" t="str">
        <f t="shared" si="755"/>
        <v/>
      </c>
      <c r="EN204" s="110" t="str">
        <f t="shared" si="756"/>
        <v/>
      </c>
      <c r="EO204" s="110" t="str">
        <f t="shared" si="757"/>
        <v/>
      </c>
      <c r="EP204" s="110" t="str">
        <f t="shared" si="758"/>
        <v/>
      </c>
      <c r="EQ204" s="110" t="str">
        <f t="shared" si="759"/>
        <v/>
      </c>
      <c r="ER204" s="110" t="str">
        <f t="shared" si="760"/>
        <v/>
      </c>
      <c r="ES204" s="110" t="str">
        <f t="shared" si="761"/>
        <v/>
      </c>
      <c r="ET204" s="110" t="str">
        <f t="shared" si="762"/>
        <v/>
      </c>
      <c r="EU204" s="110" t="str">
        <f t="shared" si="763"/>
        <v/>
      </c>
      <c r="EV204" s="110" t="str">
        <f t="shared" si="764"/>
        <v/>
      </c>
      <c r="EW204" s="110" t="str">
        <f t="shared" si="765"/>
        <v/>
      </c>
      <c r="EX204" s="110" t="str">
        <f t="shared" si="766"/>
        <v/>
      </c>
      <c r="EY204" s="110" t="str">
        <f t="shared" si="767"/>
        <v/>
      </c>
      <c r="EZ204" s="110" t="str">
        <f t="shared" si="768"/>
        <v/>
      </c>
      <c r="FA204" s="110" t="str">
        <f t="shared" si="769"/>
        <v/>
      </c>
      <c r="FB204">
        <f>'06_Presupuesto'!J224-'02_Rendimientos'!$B$79+1</f>
        <v>82</v>
      </c>
      <c r="FC204">
        <f>'06_Presupuesto'!K224-'02_Rendimientos'!$B$79+1</f>
        <v>97</v>
      </c>
      <c r="FD204">
        <f t="shared" si="770"/>
        <v>16</v>
      </c>
    </row>
    <row r="205" spans="2:160">
      <c r="B205" t="str">
        <f>'06_Presupuesto'!K59</f>
        <v>B.2.7.2/d)</v>
      </c>
      <c r="C205" t="str">
        <f>'06_Presupuesto'!L59</f>
        <v>P4 / Marcos</v>
      </c>
      <c r="D205" t="str">
        <f>'06_Presupuesto'!M59</f>
        <v>ML</v>
      </c>
      <c r="E205" s="90">
        <f>'06_Presupuesto'!N59</f>
        <v>5</v>
      </c>
      <c r="F205" s="90">
        <f>'06_Presupuesto'!O59</f>
        <v>15624.999999999998</v>
      </c>
      <c r="G205" s="90">
        <f>'06_Presupuesto'!P59</f>
        <v>78124.999999999985</v>
      </c>
      <c r="H205" s="90" t="str">
        <f t="shared" si="621"/>
        <v/>
      </c>
      <c r="I205" s="90" t="str">
        <f t="shared" si="620"/>
        <v/>
      </c>
      <c r="J205" s="90" t="str">
        <f t="shared" si="622"/>
        <v/>
      </c>
      <c r="K205" s="90" t="str">
        <f t="shared" si="623"/>
        <v/>
      </c>
      <c r="L205" s="90" t="str">
        <f t="shared" si="624"/>
        <v/>
      </c>
      <c r="M205" s="90" t="str">
        <f t="shared" si="625"/>
        <v/>
      </c>
      <c r="N205" s="90" t="str">
        <f t="shared" si="626"/>
        <v/>
      </c>
      <c r="O205" s="90" t="str">
        <f t="shared" si="627"/>
        <v/>
      </c>
      <c r="P205" s="90" t="str">
        <f t="shared" si="628"/>
        <v/>
      </c>
      <c r="Q205" s="90" t="str">
        <f t="shared" si="629"/>
        <v/>
      </c>
      <c r="R205" s="90" t="str">
        <f t="shared" si="630"/>
        <v/>
      </c>
      <c r="S205" s="90" t="str">
        <f t="shared" si="631"/>
        <v/>
      </c>
      <c r="T205" s="90" t="str">
        <f t="shared" si="632"/>
        <v/>
      </c>
      <c r="U205" s="90" t="str">
        <f t="shared" si="633"/>
        <v/>
      </c>
      <c r="V205" s="90" t="str">
        <f t="shared" si="634"/>
        <v/>
      </c>
      <c r="W205" s="90" t="str">
        <f t="shared" si="635"/>
        <v/>
      </c>
      <c r="X205" s="90" t="str">
        <f t="shared" si="636"/>
        <v/>
      </c>
      <c r="Y205" s="90" t="str">
        <f t="shared" si="637"/>
        <v/>
      </c>
      <c r="Z205" s="90" t="str">
        <f t="shared" si="638"/>
        <v/>
      </c>
      <c r="AA205" s="90" t="str">
        <f t="shared" si="639"/>
        <v/>
      </c>
      <c r="AB205" s="90" t="str">
        <f t="shared" si="640"/>
        <v/>
      </c>
      <c r="AC205" s="90" t="str">
        <f t="shared" si="641"/>
        <v/>
      </c>
      <c r="AD205" s="90" t="str">
        <f t="shared" si="642"/>
        <v/>
      </c>
      <c r="AE205" s="90" t="str">
        <f t="shared" si="643"/>
        <v/>
      </c>
      <c r="AF205" s="90" t="str">
        <f t="shared" si="644"/>
        <v/>
      </c>
      <c r="AG205" s="90" t="str">
        <f t="shared" si="645"/>
        <v/>
      </c>
      <c r="AH205" s="90" t="str">
        <f t="shared" si="646"/>
        <v/>
      </c>
      <c r="AI205" s="90" t="str">
        <f t="shared" si="647"/>
        <v/>
      </c>
      <c r="AJ205" s="90" t="str">
        <f t="shared" si="648"/>
        <v/>
      </c>
      <c r="AK205" s="90" t="str">
        <f t="shared" si="649"/>
        <v/>
      </c>
      <c r="AL205" s="90" t="str">
        <f t="shared" si="650"/>
        <v/>
      </c>
      <c r="AM205" s="90" t="str">
        <f t="shared" si="651"/>
        <v/>
      </c>
      <c r="AN205" s="90" t="str">
        <f t="shared" si="652"/>
        <v/>
      </c>
      <c r="AO205" s="90" t="str">
        <f t="shared" si="653"/>
        <v/>
      </c>
      <c r="AP205" s="90" t="str">
        <f t="shared" si="654"/>
        <v/>
      </c>
      <c r="AQ205" s="90" t="str">
        <f t="shared" si="655"/>
        <v/>
      </c>
      <c r="AR205" s="90" t="str">
        <f t="shared" si="656"/>
        <v/>
      </c>
      <c r="AS205" s="90" t="str">
        <f t="shared" si="657"/>
        <v/>
      </c>
      <c r="AT205" s="90" t="str">
        <f t="shared" si="658"/>
        <v/>
      </c>
      <c r="AU205" s="90" t="str">
        <f t="shared" si="659"/>
        <v/>
      </c>
      <c r="AV205" s="90" t="str">
        <f t="shared" si="660"/>
        <v/>
      </c>
      <c r="AW205" s="90" t="str">
        <f t="shared" si="661"/>
        <v/>
      </c>
      <c r="AX205" s="90" t="str">
        <f t="shared" si="662"/>
        <v/>
      </c>
      <c r="AY205" s="90" t="str">
        <f t="shared" si="663"/>
        <v/>
      </c>
      <c r="AZ205" s="90" t="str">
        <f t="shared" si="664"/>
        <v/>
      </c>
      <c r="BA205" s="90" t="str">
        <f t="shared" si="665"/>
        <v/>
      </c>
      <c r="BB205" s="90" t="str">
        <f t="shared" si="666"/>
        <v/>
      </c>
      <c r="BC205" s="90" t="str">
        <f t="shared" si="667"/>
        <v/>
      </c>
      <c r="BD205" s="90" t="str">
        <f t="shared" si="668"/>
        <v/>
      </c>
      <c r="BE205" s="90" t="str">
        <f t="shared" si="669"/>
        <v/>
      </c>
      <c r="BF205" s="90" t="str">
        <f t="shared" si="670"/>
        <v/>
      </c>
      <c r="BG205" s="90" t="str">
        <f t="shared" si="671"/>
        <v/>
      </c>
      <c r="BH205" s="90" t="str">
        <f t="shared" si="672"/>
        <v/>
      </c>
      <c r="BI205" s="90" t="str">
        <f t="shared" si="673"/>
        <v/>
      </c>
      <c r="BJ205" s="90" t="str">
        <f t="shared" si="674"/>
        <v/>
      </c>
      <c r="BK205" s="90" t="str">
        <f t="shared" si="675"/>
        <v/>
      </c>
      <c r="BL205" s="90" t="str">
        <f t="shared" si="676"/>
        <v/>
      </c>
      <c r="BM205" s="90" t="str">
        <f t="shared" si="677"/>
        <v/>
      </c>
      <c r="BN205" s="90" t="str">
        <f t="shared" si="678"/>
        <v/>
      </c>
      <c r="BO205" s="90" t="str">
        <f t="shared" si="679"/>
        <v/>
      </c>
      <c r="BP205" s="90" t="str">
        <f t="shared" si="680"/>
        <v/>
      </c>
      <c r="BQ205" s="90" t="str">
        <f t="shared" si="681"/>
        <v/>
      </c>
      <c r="BR205" s="90" t="str">
        <f t="shared" si="682"/>
        <v/>
      </c>
      <c r="BS205" s="90" t="str">
        <f t="shared" si="683"/>
        <v/>
      </c>
      <c r="BT205" s="90" t="str">
        <f t="shared" si="684"/>
        <v/>
      </c>
      <c r="BU205" s="90" t="str">
        <f t="shared" si="685"/>
        <v/>
      </c>
      <c r="BV205" s="90" t="str">
        <f t="shared" si="686"/>
        <v/>
      </c>
      <c r="BW205" s="90" t="str">
        <f t="shared" si="687"/>
        <v/>
      </c>
      <c r="BX205" s="90" t="str">
        <f t="shared" si="688"/>
        <v/>
      </c>
      <c r="BY205" s="90" t="str">
        <f t="shared" si="689"/>
        <v/>
      </c>
      <c r="BZ205" s="90" t="str">
        <f t="shared" si="690"/>
        <v/>
      </c>
      <c r="CA205" s="90" t="str">
        <f t="shared" si="691"/>
        <v/>
      </c>
      <c r="CB205" s="90" t="str">
        <f t="shared" si="692"/>
        <v/>
      </c>
      <c r="CC205" s="90" t="str">
        <f t="shared" si="693"/>
        <v/>
      </c>
      <c r="CD205" s="90" t="str">
        <f t="shared" si="694"/>
        <v/>
      </c>
      <c r="CE205" s="90" t="str">
        <f t="shared" si="695"/>
        <v/>
      </c>
      <c r="CF205" s="90" t="str">
        <f t="shared" si="696"/>
        <v/>
      </c>
      <c r="CG205" s="90" t="str">
        <f t="shared" si="697"/>
        <v/>
      </c>
      <c r="CH205" s="90" t="str">
        <f t="shared" si="698"/>
        <v/>
      </c>
      <c r="CI205" s="90" t="str">
        <f t="shared" si="699"/>
        <v/>
      </c>
      <c r="CJ205" s="90" t="str">
        <f t="shared" si="700"/>
        <v/>
      </c>
      <c r="CK205" s="90">
        <f t="shared" si="701"/>
        <v>4882.8124999999991</v>
      </c>
      <c r="CL205" s="90">
        <f t="shared" si="702"/>
        <v>4882.8124999999991</v>
      </c>
      <c r="CM205" s="90">
        <f t="shared" si="703"/>
        <v>4882.8124999999991</v>
      </c>
      <c r="CN205" s="90">
        <f t="shared" si="704"/>
        <v>4882.8124999999991</v>
      </c>
      <c r="CO205" s="90">
        <f t="shared" si="705"/>
        <v>4882.8124999999991</v>
      </c>
      <c r="CP205" s="90">
        <f t="shared" si="706"/>
        <v>4882.8124999999991</v>
      </c>
      <c r="CQ205" s="90">
        <f t="shared" si="707"/>
        <v>4882.8124999999991</v>
      </c>
      <c r="CR205" s="90">
        <f t="shared" si="708"/>
        <v>4882.8124999999991</v>
      </c>
      <c r="CS205" s="90">
        <f t="shared" si="709"/>
        <v>4882.8124999999991</v>
      </c>
      <c r="CT205" s="90">
        <f t="shared" si="710"/>
        <v>4882.8124999999991</v>
      </c>
      <c r="CU205" s="90">
        <f t="shared" si="711"/>
        <v>4882.8124999999991</v>
      </c>
      <c r="CV205" s="90">
        <f t="shared" si="712"/>
        <v>4882.8124999999991</v>
      </c>
      <c r="CW205" s="90">
        <f t="shared" si="713"/>
        <v>4882.8124999999991</v>
      </c>
      <c r="CX205" s="90">
        <f t="shared" si="714"/>
        <v>4882.8124999999991</v>
      </c>
      <c r="CY205" s="90">
        <f t="shared" si="715"/>
        <v>4882.8124999999991</v>
      </c>
      <c r="CZ205" s="90">
        <f t="shared" si="716"/>
        <v>4882.8124999999991</v>
      </c>
      <c r="DA205" s="90" t="str">
        <f t="shared" si="717"/>
        <v/>
      </c>
      <c r="DB205" s="90" t="str">
        <f t="shared" si="718"/>
        <v/>
      </c>
      <c r="DC205" s="90" t="str">
        <f t="shared" si="719"/>
        <v/>
      </c>
      <c r="DD205" s="90" t="str">
        <f t="shared" si="720"/>
        <v/>
      </c>
      <c r="DE205" s="90" t="str">
        <f t="shared" si="721"/>
        <v/>
      </c>
      <c r="DF205" s="90" t="str">
        <f t="shared" si="722"/>
        <v/>
      </c>
      <c r="DG205" s="90" t="str">
        <f t="shared" si="723"/>
        <v/>
      </c>
      <c r="DH205" s="90" t="str">
        <f t="shared" si="724"/>
        <v/>
      </c>
      <c r="DI205" s="90" t="str">
        <f t="shared" si="725"/>
        <v/>
      </c>
      <c r="DJ205" s="90" t="str">
        <f t="shared" si="726"/>
        <v/>
      </c>
      <c r="DK205" s="90" t="str">
        <f t="shared" si="727"/>
        <v/>
      </c>
      <c r="DL205" s="90" t="str">
        <f t="shared" si="728"/>
        <v/>
      </c>
      <c r="DM205" s="90" t="str">
        <f t="shared" si="729"/>
        <v/>
      </c>
      <c r="DN205" s="90" t="str">
        <f t="shared" si="730"/>
        <v/>
      </c>
      <c r="DO205" s="90" t="str">
        <f t="shared" si="731"/>
        <v/>
      </c>
      <c r="DP205" s="90" t="str">
        <f t="shared" si="732"/>
        <v/>
      </c>
      <c r="DQ205" s="90" t="str">
        <f t="shared" si="733"/>
        <v/>
      </c>
      <c r="DR205" s="90" t="str">
        <f t="shared" si="734"/>
        <v/>
      </c>
      <c r="DS205" s="90" t="str">
        <f t="shared" si="735"/>
        <v/>
      </c>
      <c r="DT205" s="90" t="str">
        <f t="shared" si="736"/>
        <v/>
      </c>
      <c r="DU205" s="90" t="str">
        <f t="shared" si="737"/>
        <v/>
      </c>
      <c r="DV205" s="90" t="str">
        <f t="shared" si="738"/>
        <v/>
      </c>
      <c r="DW205" s="90" t="str">
        <f t="shared" si="739"/>
        <v/>
      </c>
      <c r="DX205" s="90" t="str">
        <f t="shared" si="740"/>
        <v/>
      </c>
      <c r="DY205" s="90" t="str">
        <f t="shared" si="741"/>
        <v/>
      </c>
      <c r="DZ205" s="90" t="str">
        <f t="shared" si="742"/>
        <v/>
      </c>
      <c r="EA205" s="90" t="str">
        <f t="shared" si="743"/>
        <v/>
      </c>
      <c r="EB205" s="90" t="str">
        <f t="shared" si="744"/>
        <v/>
      </c>
      <c r="EC205" s="90" t="str">
        <f t="shared" si="745"/>
        <v/>
      </c>
      <c r="ED205" s="90" t="str">
        <f t="shared" si="746"/>
        <v/>
      </c>
      <c r="EE205" s="90" t="str">
        <f t="shared" si="747"/>
        <v/>
      </c>
      <c r="EF205" s="90" t="str">
        <f t="shared" si="748"/>
        <v/>
      </c>
      <c r="EG205" s="90" t="str">
        <f t="shared" si="749"/>
        <v/>
      </c>
      <c r="EH205" s="90" t="str">
        <f t="shared" si="750"/>
        <v/>
      </c>
      <c r="EI205" s="90" t="str">
        <f t="shared" si="751"/>
        <v/>
      </c>
      <c r="EJ205" s="90" t="str">
        <f t="shared" si="752"/>
        <v/>
      </c>
      <c r="EK205" s="90" t="str">
        <f t="shared" si="753"/>
        <v/>
      </c>
      <c r="EL205" s="90" t="str">
        <f t="shared" si="754"/>
        <v/>
      </c>
      <c r="EM205" s="90" t="str">
        <f t="shared" si="755"/>
        <v/>
      </c>
      <c r="EN205" s="90" t="str">
        <f t="shared" si="756"/>
        <v/>
      </c>
      <c r="EO205" s="90" t="str">
        <f t="shared" si="757"/>
        <v/>
      </c>
      <c r="EP205" s="90" t="str">
        <f t="shared" si="758"/>
        <v/>
      </c>
      <c r="EQ205" s="90" t="str">
        <f t="shared" si="759"/>
        <v/>
      </c>
      <c r="ER205" s="90" t="str">
        <f t="shared" si="760"/>
        <v/>
      </c>
      <c r="ES205" s="90" t="str">
        <f t="shared" si="761"/>
        <v/>
      </c>
      <c r="ET205" s="90" t="str">
        <f t="shared" si="762"/>
        <v/>
      </c>
      <c r="EU205" s="90" t="str">
        <f t="shared" si="763"/>
        <v/>
      </c>
      <c r="EV205" s="90" t="str">
        <f t="shared" si="764"/>
        <v/>
      </c>
      <c r="EW205" s="90" t="str">
        <f t="shared" si="765"/>
        <v/>
      </c>
      <c r="EX205" s="90" t="str">
        <f t="shared" si="766"/>
        <v/>
      </c>
      <c r="EY205" s="90" t="str">
        <f t="shared" si="767"/>
        <v/>
      </c>
      <c r="EZ205" s="90" t="str">
        <f t="shared" si="768"/>
        <v/>
      </c>
      <c r="FA205" s="90" t="str">
        <f t="shared" si="769"/>
        <v/>
      </c>
      <c r="FB205">
        <f>'06_Presupuesto'!J225-'02_Rendimientos'!$B$79+1</f>
        <v>82</v>
      </c>
      <c r="FC205">
        <f>'06_Presupuesto'!K225-'02_Rendimientos'!$B$79+1</f>
        <v>97</v>
      </c>
      <c r="FD205">
        <f t="shared" si="770"/>
        <v>16</v>
      </c>
    </row>
    <row r="206" spans="2:160">
      <c r="B206" s="109" t="str">
        <f>'06_Presupuesto'!K60</f>
        <v>B.2.8/a)</v>
      </c>
      <c r="C206" s="109" t="str">
        <f>'06_Presupuesto'!L60</f>
        <v>Bisagras</v>
      </c>
      <c r="D206" s="109" t="str">
        <f>'06_Presupuesto'!M60</f>
        <v>UNI</v>
      </c>
      <c r="E206" s="110">
        <f>'06_Presupuesto'!N60</f>
        <v>28</v>
      </c>
      <c r="F206" s="110">
        <f>'06_Presupuesto'!O60</f>
        <v>6000</v>
      </c>
      <c r="G206" s="110">
        <f>'06_Presupuesto'!P60</f>
        <v>168000</v>
      </c>
      <c r="H206" s="110" t="str">
        <f t="shared" si="621"/>
        <v/>
      </c>
      <c r="I206" s="110" t="str">
        <f t="shared" si="620"/>
        <v/>
      </c>
      <c r="J206" s="110" t="str">
        <f t="shared" si="622"/>
        <v/>
      </c>
      <c r="K206" s="110" t="str">
        <f t="shared" si="623"/>
        <v/>
      </c>
      <c r="L206" s="110" t="str">
        <f t="shared" si="624"/>
        <v/>
      </c>
      <c r="M206" s="110" t="str">
        <f t="shared" si="625"/>
        <v/>
      </c>
      <c r="N206" s="110" t="str">
        <f t="shared" si="626"/>
        <v/>
      </c>
      <c r="O206" s="110" t="str">
        <f t="shared" si="627"/>
        <v/>
      </c>
      <c r="P206" s="110" t="str">
        <f t="shared" si="628"/>
        <v/>
      </c>
      <c r="Q206" s="110" t="str">
        <f t="shared" si="629"/>
        <v/>
      </c>
      <c r="R206" s="110" t="str">
        <f t="shared" si="630"/>
        <v/>
      </c>
      <c r="S206" s="110" t="str">
        <f t="shared" si="631"/>
        <v/>
      </c>
      <c r="T206" s="110" t="str">
        <f t="shared" si="632"/>
        <v/>
      </c>
      <c r="U206" s="110" t="str">
        <f t="shared" si="633"/>
        <v/>
      </c>
      <c r="V206" s="110" t="str">
        <f t="shared" si="634"/>
        <v/>
      </c>
      <c r="W206" s="110" t="str">
        <f t="shared" si="635"/>
        <v/>
      </c>
      <c r="X206" s="110" t="str">
        <f t="shared" si="636"/>
        <v/>
      </c>
      <c r="Y206" s="110" t="str">
        <f t="shared" si="637"/>
        <v/>
      </c>
      <c r="Z206" s="110" t="str">
        <f t="shared" si="638"/>
        <v/>
      </c>
      <c r="AA206" s="110" t="str">
        <f t="shared" si="639"/>
        <v/>
      </c>
      <c r="AB206" s="110" t="str">
        <f t="shared" si="640"/>
        <v/>
      </c>
      <c r="AC206" s="110" t="str">
        <f t="shared" si="641"/>
        <v/>
      </c>
      <c r="AD206" s="110" t="str">
        <f t="shared" si="642"/>
        <v/>
      </c>
      <c r="AE206" s="110" t="str">
        <f t="shared" si="643"/>
        <v/>
      </c>
      <c r="AF206" s="110" t="str">
        <f t="shared" si="644"/>
        <v/>
      </c>
      <c r="AG206" s="110" t="str">
        <f t="shared" si="645"/>
        <v/>
      </c>
      <c r="AH206" s="110" t="str">
        <f t="shared" si="646"/>
        <v/>
      </c>
      <c r="AI206" s="110" t="str">
        <f t="shared" si="647"/>
        <v/>
      </c>
      <c r="AJ206" s="110" t="str">
        <f t="shared" si="648"/>
        <v/>
      </c>
      <c r="AK206" s="110" t="str">
        <f t="shared" si="649"/>
        <v/>
      </c>
      <c r="AL206" s="110" t="str">
        <f t="shared" si="650"/>
        <v/>
      </c>
      <c r="AM206" s="110" t="str">
        <f t="shared" si="651"/>
        <v/>
      </c>
      <c r="AN206" s="110" t="str">
        <f t="shared" si="652"/>
        <v/>
      </c>
      <c r="AO206" s="110" t="str">
        <f t="shared" si="653"/>
        <v/>
      </c>
      <c r="AP206" s="110" t="str">
        <f t="shared" si="654"/>
        <v/>
      </c>
      <c r="AQ206" s="110" t="str">
        <f t="shared" si="655"/>
        <v/>
      </c>
      <c r="AR206" s="110" t="str">
        <f t="shared" si="656"/>
        <v/>
      </c>
      <c r="AS206" s="110" t="str">
        <f t="shared" si="657"/>
        <v/>
      </c>
      <c r="AT206" s="110" t="str">
        <f t="shared" si="658"/>
        <v/>
      </c>
      <c r="AU206" s="110" t="str">
        <f t="shared" si="659"/>
        <v/>
      </c>
      <c r="AV206" s="110" t="str">
        <f t="shared" si="660"/>
        <v/>
      </c>
      <c r="AW206" s="110" t="str">
        <f t="shared" si="661"/>
        <v/>
      </c>
      <c r="AX206" s="110" t="str">
        <f t="shared" si="662"/>
        <v/>
      </c>
      <c r="AY206" s="110" t="str">
        <f t="shared" si="663"/>
        <v/>
      </c>
      <c r="AZ206" s="110" t="str">
        <f t="shared" si="664"/>
        <v/>
      </c>
      <c r="BA206" s="110" t="str">
        <f t="shared" si="665"/>
        <v/>
      </c>
      <c r="BB206" s="110" t="str">
        <f t="shared" si="666"/>
        <v/>
      </c>
      <c r="BC206" s="110" t="str">
        <f t="shared" si="667"/>
        <v/>
      </c>
      <c r="BD206" s="110" t="str">
        <f t="shared" si="668"/>
        <v/>
      </c>
      <c r="BE206" s="110" t="str">
        <f t="shared" si="669"/>
        <v/>
      </c>
      <c r="BF206" s="110" t="str">
        <f t="shared" si="670"/>
        <v/>
      </c>
      <c r="BG206" s="110" t="str">
        <f t="shared" si="671"/>
        <v/>
      </c>
      <c r="BH206" s="110" t="str">
        <f t="shared" si="672"/>
        <v/>
      </c>
      <c r="BI206" s="110" t="str">
        <f t="shared" si="673"/>
        <v/>
      </c>
      <c r="BJ206" s="110" t="str">
        <f t="shared" si="674"/>
        <v/>
      </c>
      <c r="BK206" s="110" t="str">
        <f t="shared" si="675"/>
        <v/>
      </c>
      <c r="BL206" s="110" t="str">
        <f t="shared" si="676"/>
        <v/>
      </c>
      <c r="BM206" s="110" t="str">
        <f t="shared" si="677"/>
        <v/>
      </c>
      <c r="BN206" s="110" t="str">
        <f t="shared" si="678"/>
        <v/>
      </c>
      <c r="BO206" s="110" t="str">
        <f t="shared" si="679"/>
        <v/>
      </c>
      <c r="BP206" s="110" t="str">
        <f t="shared" si="680"/>
        <v/>
      </c>
      <c r="BQ206" s="110" t="str">
        <f t="shared" si="681"/>
        <v/>
      </c>
      <c r="BR206" s="110" t="str">
        <f t="shared" si="682"/>
        <v/>
      </c>
      <c r="BS206" s="110" t="str">
        <f t="shared" si="683"/>
        <v/>
      </c>
      <c r="BT206" s="110" t="str">
        <f t="shared" si="684"/>
        <v/>
      </c>
      <c r="BU206" s="110" t="str">
        <f t="shared" si="685"/>
        <v/>
      </c>
      <c r="BV206" s="110" t="str">
        <f t="shared" si="686"/>
        <v/>
      </c>
      <c r="BW206" s="110" t="str">
        <f t="shared" si="687"/>
        <v/>
      </c>
      <c r="BX206" s="110" t="str">
        <f t="shared" si="688"/>
        <v/>
      </c>
      <c r="BY206" s="110" t="str">
        <f t="shared" si="689"/>
        <v/>
      </c>
      <c r="BZ206" s="110" t="str">
        <f t="shared" si="690"/>
        <v/>
      </c>
      <c r="CA206" s="110" t="str">
        <f t="shared" si="691"/>
        <v/>
      </c>
      <c r="CB206" s="110" t="str">
        <f t="shared" si="692"/>
        <v/>
      </c>
      <c r="CC206" s="110" t="str">
        <f t="shared" si="693"/>
        <v/>
      </c>
      <c r="CD206" s="110" t="str">
        <f t="shared" si="694"/>
        <v/>
      </c>
      <c r="CE206" s="110" t="str">
        <f t="shared" si="695"/>
        <v/>
      </c>
      <c r="CF206" s="110" t="str">
        <f t="shared" si="696"/>
        <v/>
      </c>
      <c r="CG206" s="110" t="str">
        <f t="shared" si="697"/>
        <v/>
      </c>
      <c r="CH206" s="110" t="str">
        <f t="shared" si="698"/>
        <v/>
      </c>
      <c r="CI206" s="110" t="str">
        <f t="shared" si="699"/>
        <v/>
      </c>
      <c r="CJ206" s="110" t="str">
        <f t="shared" si="700"/>
        <v/>
      </c>
      <c r="CK206" s="110">
        <f t="shared" si="701"/>
        <v>10500</v>
      </c>
      <c r="CL206" s="110">
        <f t="shared" si="702"/>
        <v>10500</v>
      </c>
      <c r="CM206" s="110">
        <f t="shared" si="703"/>
        <v>10500</v>
      </c>
      <c r="CN206" s="110">
        <f t="shared" si="704"/>
        <v>10500</v>
      </c>
      <c r="CO206" s="110">
        <f t="shared" si="705"/>
        <v>10500</v>
      </c>
      <c r="CP206" s="110">
        <f t="shared" si="706"/>
        <v>10500</v>
      </c>
      <c r="CQ206" s="110">
        <f t="shared" si="707"/>
        <v>10500</v>
      </c>
      <c r="CR206" s="110">
        <f t="shared" si="708"/>
        <v>10500</v>
      </c>
      <c r="CS206" s="110">
        <f t="shared" si="709"/>
        <v>10500</v>
      </c>
      <c r="CT206" s="110">
        <f t="shared" si="710"/>
        <v>10500</v>
      </c>
      <c r="CU206" s="110">
        <f t="shared" si="711"/>
        <v>10500</v>
      </c>
      <c r="CV206" s="110">
        <f t="shared" si="712"/>
        <v>10500</v>
      </c>
      <c r="CW206" s="110">
        <f t="shared" si="713"/>
        <v>10500</v>
      </c>
      <c r="CX206" s="110">
        <f t="shared" si="714"/>
        <v>10500</v>
      </c>
      <c r="CY206" s="110">
        <f t="shared" si="715"/>
        <v>10500</v>
      </c>
      <c r="CZ206" s="110">
        <f t="shared" si="716"/>
        <v>10500</v>
      </c>
      <c r="DA206" s="110" t="str">
        <f t="shared" si="717"/>
        <v/>
      </c>
      <c r="DB206" s="110" t="str">
        <f t="shared" si="718"/>
        <v/>
      </c>
      <c r="DC206" s="110" t="str">
        <f t="shared" si="719"/>
        <v/>
      </c>
      <c r="DD206" s="110" t="str">
        <f t="shared" si="720"/>
        <v/>
      </c>
      <c r="DE206" s="110" t="str">
        <f t="shared" si="721"/>
        <v/>
      </c>
      <c r="DF206" s="110" t="str">
        <f t="shared" si="722"/>
        <v/>
      </c>
      <c r="DG206" s="110" t="str">
        <f t="shared" si="723"/>
        <v/>
      </c>
      <c r="DH206" s="110" t="str">
        <f t="shared" si="724"/>
        <v/>
      </c>
      <c r="DI206" s="110" t="str">
        <f t="shared" si="725"/>
        <v/>
      </c>
      <c r="DJ206" s="110" t="str">
        <f t="shared" si="726"/>
        <v/>
      </c>
      <c r="DK206" s="110" t="str">
        <f t="shared" si="727"/>
        <v/>
      </c>
      <c r="DL206" s="110" t="str">
        <f t="shared" si="728"/>
        <v/>
      </c>
      <c r="DM206" s="110" t="str">
        <f t="shared" si="729"/>
        <v/>
      </c>
      <c r="DN206" s="110" t="str">
        <f t="shared" si="730"/>
        <v/>
      </c>
      <c r="DO206" s="110" t="str">
        <f t="shared" si="731"/>
        <v/>
      </c>
      <c r="DP206" s="110" t="str">
        <f t="shared" si="732"/>
        <v/>
      </c>
      <c r="DQ206" s="110" t="str">
        <f t="shared" si="733"/>
        <v/>
      </c>
      <c r="DR206" s="110" t="str">
        <f t="shared" si="734"/>
        <v/>
      </c>
      <c r="DS206" s="110" t="str">
        <f t="shared" si="735"/>
        <v/>
      </c>
      <c r="DT206" s="110" t="str">
        <f t="shared" si="736"/>
        <v/>
      </c>
      <c r="DU206" s="110" t="str">
        <f t="shared" si="737"/>
        <v/>
      </c>
      <c r="DV206" s="110" t="str">
        <f t="shared" si="738"/>
        <v/>
      </c>
      <c r="DW206" s="110" t="str">
        <f t="shared" si="739"/>
        <v/>
      </c>
      <c r="DX206" s="110" t="str">
        <f t="shared" si="740"/>
        <v/>
      </c>
      <c r="DY206" s="110" t="str">
        <f t="shared" si="741"/>
        <v/>
      </c>
      <c r="DZ206" s="110" t="str">
        <f t="shared" si="742"/>
        <v/>
      </c>
      <c r="EA206" s="110" t="str">
        <f t="shared" si="743"/>
        <v/>
      </c>
      <c r="EB206" s="110" t="str">
        <f t="shared" si="744"/>
        <v/>
      </c>
      <c r="EC206" s="110" t="str">
        <f t="shared" si="745"/>
        <v/>
      </c>
      <c r="ED206" s="110" t="str">
        <f t="shared" si="746"/>
        <v/>
      </c>
      <c r="EE206" s="110" t="str">
        <f t="shared" si="747"/>
        <v/>
      </c>
      <c r="EF206" s="110" t="str">
        <f t="shared" si="748"/>
        <v/>
      </c>
      <c r="EG206" s="110" t="str">
        <f t="shared" si="749"/>
        <v/>
      </c>
      <c r="EH206" s="110" t="str">
        <f t="shared" si="750"/>
        <v/>
      </c>
      <c r="EI206" s="110" t="str">
        <f t="shared" si="751"/>
        <v/>
      </c>
      <c r="EJ206" s="110" t="str">
        <f t="shared" si="752"/>
        <v/>
      </c>
      <c r="EK206" s="110" t="str">
        <f t="shared" si="753"/>
        <v/>
      </c>
      <c r="EL206" s="110" t="str">
        <f t="shared" si="754"/>
        <v/>
      </c>
      <c r="EM206" s="110" t="str">
        <f t="shared" si="755"/>
        <v/>
      </c>
      <c r="EN206" s="110" t="str">
        <f t="shared" si="756"/>
        <v/>
      </c>
      <c r="EO206" s="110" t="str">
        <f t="shared" si="757"/>
        <v/>
      </c>
      <c r="EP206" s="110" t="str">
        <f t="shared" si="758"/>
        <v/>
      </c>
      <c r="EQ206" s="110" t="str">
        <f t="shared" si="759"/>
        <v/>
      </c>
      <c r="ER206" s="110" t="str">
        <f t="shared" si="760"/>
        <v/>
      </c>
      <c r="ES206" s="110" t="str">
        <f t="shared" si="761"/>
        <v/>
      </c>
      <c r="ET206" s="110" t="str">
        <f t="shared" si="762"/>
        <v/>
      </c>
      <c r="EU206" s="110" t="str">
        <f t="shared" si="763"/>
        <v/>
      </c>
      <c r="EV206" s="110" t="str">
        <f t="shared" si="764"/>
        <v/>
      </c>
      <c r="EW206" s="110" t="str">
        <f t="shared" si="765"/>
        <v/>
      </c>
      <c r="EX206" s="110" t="str">
        <f t="shared" si="766"/>
        <v/>
      </c>
      <c r="EY206" s="110" t="str">
        <f t="shared" si="767"/>
        <v/>
      </c>
      <c r="EZ206" s="110" t="str">
        <f t="shared" si="768"/>
        <v/>
      </c>
      <c r="FA206" s="110" t="str">
        <f t="shared" si="769"/>
        <v/>
      </c>
      <c r="FB206">
        <f>'06_Presupuesto'!J226-'02_Rendimientos'!$B$79+1</f>
        <v>82</v>
      </c>
      <c r="FC206">
        <f>'06_Presupuesto'!K226-'02_Rendimientos'!$B$79+1</f>
        <v>97</v>
      </c>
      <c r="FD206">
        <f t="shared" si="770"/>
        <v>16</v>
      </c>
    </row>
    <row r="207" spans="2:160">
      <c r="B207" t="str">
        <f>'06_Presupuesto'!K61</f>
        <v>B.2.8/b)</v>
      </c>
      <c r="C207" t="str">
        <f>'06_Presupuesto'!L61</f>
        <v>Topes de Goma</v>
      </c>
      <c r="D207" t="str">
        <f>'06_Presupuesto'!M61</f>
        <v>UNI</v>
      </c>
      <c r="E207" s="90">
        <f>'06_Presupuesto'!N61</f>
        <v>8</v>
      </c>
      <c r="F207" s="90">
        <f>'06_Presupuesto'!O61</f>
        <v>4750</v>
      </c>
      <c r="G207" s="90">
        <f>'06_Presupuesto'!P61</f>
        <v>38000</v>
      </c>
      <c r="H207" s="90" t="str">
        <f t="shared" si="621"/>
        <v/>
      </c>
      <c r="I207" s="90" t="str">
        <f t="shared" si="620"/>
        <v/>
      </c>
      <c r="J207" s="90" t="str">
        <f t="shared" si="622"/>
        <v/>
      </c>
      <c r="K207" s="90" t="str">
        <f t="shared" si="623"/>
        <v/>
      </c>
      <c r="L207" s="90" t="str">
        <f t="shared" si="624"/>
        <v/>
      </c>
      <c r="M207" s="90" t="str">
        <f t="shared" si="625"/>
        <v/>
      </c>
      <c r="N207" s="90" t="str">
        <f t="shared" si="626"/>
        <v/>
      </c>
      <c r="O207" s="90" t="str">
        <f t="shared" si="627"/>
        <v/>
      </c>
      <c r="P207" s="90" t="str">
        <f t="shared" si="628"/>
        <v/>
      </c>
      <c r="Q207" s="90" t="str">
        <f t="shared" si="629"/>
        <v/>
      </c>
      <c r="R207" s="90" t="str">
        <f t="shared" si="630"/>
        <v/>
      </c>
      <c r="S207" s="90" t="str">
        <f t="shared" si="631"/>
        <v/>
      </c>
      <c r="T207" s="90" t="str">
        <f t="shared" si="632"/>
        <v/>
      </c>
      <c r="U207" s="90" t="str">
        <f t="shared" si="633"/>
        <v/>
      </c>
      <c r="V207" s="90" t="str">
        <f t="shared" si="634"/>
        <v/>
      </c>
      <c r="W207" s="90" t="str">
        <f t="shared" si="635"/>
        <v/>
      </c>
      <c r="X207" s="90" t="str">
        <f t="shared" si="636"/>
        <v/>
      </c>
      <c r="Y207" s="90" t="str">
        <f t="shared" si="637"/>
        <v/>
      </c>
      <c r="Z207" s="90" t="str">
        <f t="shared" si="638"/>
        <v/>
      </c>
      <c r="AA207" s="90" t="str">
        <f t="shared" si="639"/>
        <v/>
      </c>
      <c r="AB207" s="90" t="str">
        <f t="shared" si="640"/>
        <v/>
      </c>
      <c r="AC207" s="90" t="str">
        <f t="shared" si="641"/>
        <v/>
      </c>
      <c r="AD207" s="90" t="str">
        <f t="shared" si="642"/>
        <v/>
      </c>
      <c r="AE207" s="90" t="str">
        <f t="shared" si="643"/>
        <v/>
      </c>
      <c r="AF207" s="90" t="str">
        <f t="shared" si="644"/>
        <v/>
      </c>
      <c r="AG207" s="90" t="str">
        <f t="shared" si="645"/>
        <v/>
      </c>
      <c r="AH207" s="90" t="str">
        <f t="shared" si="646"/>
        <v/>
      </c>
      <c r="AI207" s="90" t="str">
        <f t="shared" si="647"/>
        <v/>
      </c>
      <c r="AJ207" s="90" t="str">
        <f t="shared" si="648"/>
        <v/>
      </c>
      <c r="AK207" s="90" t="str">
        <f t="shared" si="649"/>
        <v/>
      </c>
      <c r="AL207" s="90" t="str">
        <f t="shared" si="650"/>
        <v/>
      </c>
      <c r="AM207" s="90" t="str">
        <f t="shared" si="651"/>
        <v/>
      </c>
      <c r="AN207" s="90" t="str">
        <f t="shared" si="652"/>
        <v/>
      </c>
      <c r="AO207" s="90" t="str">
        <f t="shared" si="653"/>
        <v/>
      </c>
      <c r="AP207" s="90" t="str">
        <f t="shared" si="654"/>
        <v/>
      </c>
      <c r="AQ207" s="90" t="str">
        <f t="shared" si="655"/>
        <v/>
      </c>
      <c r="AR207" s="90" t="str">
        <f t="shared" si="656"/>
        <v/>
      </c>
      <c r="AS207" s="90" t="str">
        <f t="shared" si="657"/>
        <v/>
      </c>
      <c r="AT207" s="90" t="str">
        <f t="shared" si="658"/>
        <v/>
      </c>
      <c r="AU207" s="90" t="str">
        <f t="shared" si="659"/>
        <v/>
      </c>
      <c r="AV207" s="90" t="str">
        <f t="shared" si="660"/>
        <v/>
      </c>
      <c r="AW207" s="90" t="str">
        <f t="shared" si="661"/>
        <v/>
      </c>
      <c r="AX207" s="90" t="str">
        <f t="shared" si="662"/>
        <v/>
      </c>
      <c r="AY207" s="90" t="str">
        <f t="shared" si="663"/>
        <v/>
      </c>
      <c r="AZ207" s="90" t="str">
        <f t="shared" si="664"/>
        <v/>
      </c>
      <c r="BA207" s="90" t="str">
        <f t="shared" si="665"/>
        <v/>
      </c>
      <c r="BB207" s="90" t="str">
        <f t="shared" si="666"/>
        <v/>
      </c>
      <c r="BC207" s="90" t="str">
        <f t="shared" si="667"/>
        <v/>
      </c>
      <c r="BD207" s="90" t="str">
        <f t="shared" si="668"/>
        <v/>
      </c>
      <c r="BE207" s="90" t="str">
        <f t="shared" si="669"/>
        <v/>
      </c>
      <c r="BF207" s="90" t="str">
        <f t="shared" si="670"/>
        <v/>
      </c>
      <c r="BG207" s="90" t="str">
        <f t="shared" si="671"/>
        <v/>
      </c>
      <c r="BH207" s="90" t="str">
        <f t="shared" si="672"/>
        <v/>
      </c>
      <c r="BI207" s="90" t="str">
        <f t="shared" si="673"/>
        <v/>
      </c>
      <c r="BJ207" s="90" t="str">
        <f t="shared" si="674"/>
        <v/>
      </c>
      <c r="BK207" s="90" t="str">
        <f t="shared" si="675"/>
        <v/>
      </c>
      <c r="BL207" s="90" t="str">
        <f t="shared" si="676"/>
        <v/>
      </c>
      <c r="BM207" s="90" t="str">
        <f t="shared" si="677"/>
        <v/>
      </c>
      <c r="BN207" s="90" t="str">
        <f t="shared" si="678"/>
        <v/>
      </c>
      <c r="BO207" s="90" t="str">
        <f t="shared" si="679"/>
        <v/>
      </c>
      <c r="BP207" s="90" t="str">
        <f t="shared" si="680"/>
        <v/>
      </c>
      <c r="BQ207" s="90" t="str">
        <f t="shared" si="681"/>
        <v/>
      </c>
      <c r="BR207" s="90" t="str">
        <f t="shared" si="682"/>
        <v/>
      </c>
      <c r="BS207" s="90" t="str">
        <f t="shared" si="683"/>
        <v/>
      </c>
      <c r="BT207" s="90" t="str">
        <f t="shared" si="684"/>
        <v/>
      </c>
      <c r="BU207" s="90" t="str">
        <f t="shared" si="685"/>
        <v/>
      </c>
      <c r="BV207" s="90" t="str">
        <f t="shared" si="686"/>
        <v/>
      </c>
      <c r="BW207" s="90" t="str">
        <f t="shared" si="687"/>
        <v/>
      </c>
      <c r="BX207" s="90" t="str">
        <f t="shared" si="688"/>
        <v/>
      </c>
      <c r="BY207" s="90" t="str">
        <f t="shared" si="689"/>
        <v/>
      </c>
      <c r="BZ207" s="90" t="str">
        <f t="shared" si="690"/>
        <v/>
      </c>
      <c r="CA207" s="90" t="str">
        <f t="shared" si="691"/>
        <v/>
      </c>
      <c r="CB207" s="90" t="str">
        <f t="shared" si="692"/>
        <v/>
      </c>
      <c r="CC207" s="90" t="str">
        <f t="shared" si="693"/>
        <v/>
      </c>
      <c r="CD207" s="90" t="str">
        <f t="shared" si="694"/>
        <v/>
      </c>
      <c r="CE207" s="90" t="str">
        <f t="shared" si="695"/>
        <v/>
      </c>
      <c r="CF207" s="90" t="str">
        <f t="shared" si="696"/>
        <v/>
      </c>
      <c r="CG207" s="90" t="str">
        <f t="shared" si="697"/>
        <v/>
      </c>
      <c r="CH207" s="90" t="str">
        <f t="shared" si="698"/>
        <v/>
      </c>
      <c r="CI207" s="90" t="str">
        <f t="shared" si="699"/>
        <v/>
      </c>
      <c r="CJ207" s="90" t="str">
        <f t="shared" si="700"/>
        <v/>
      </c>
      <c r="CK207" s="90">
        <f t="shared" si="701"/>
        <v>2375</v>
      </c>
      <c r="CL207" s="90">
        <f t="shared" si="702"/>
        <v>2375</v>
      </c>
      <c r="CM207" s="90">
        <f t="shared" si="703"/>
        <v>2375</v>
      </c>
      <c r="CN207" s="90">
        <f t="shared" si="704"/>
        <v>2375</v>
      </c>
      <c r="CO207" s="90">
        <f t="shared" si="705"/>
        <v>2375</v>
      </c>
      <c r="CP207" s="90">
        <f t="shared" si="706"/>
        <v>2375</v>
      </c>
      <c r="CQ207" s="90">
        <f t="shared" si="707"/>
        <v>2375</v>
      </c>
      <c r="CR207" s="90">
        <f t="shared" si="708"/>
        <v>2375</v>
      </c>
      <c r="CS207" s="90">
        <f t="shared" si="709"/>
        <v>2375</v>
      </c>
      <c r="CT207" s="90">
        <f t="shared" si="710"/>
        <v>2375</v>
      </c>
      <c r="CU207" s="90">
        <f t="shared" si="711"/>
        <v>2375</v>
      </c>
      <c r="CV207" s="90">
        <f t="shared" si="712"/>
        <v>2375</v>
      </c>
      <c r="CW207" s="90">
        <f t="shared" si="713"/>
        <v>2375</v>
      </c>
      <c r="CX207" s="90">
        <f t="shared" si="714"/>
        <v>2375</v>
      </c>
      <c r="CY207" s="90">
        <f t="shared" si="715"/>
        <v>2375</v>
      </c>
      <c r="CZ207" s="90">
        <f t="shared" si="716"/>
        <v>2375</v>
      </c>
      <c r="DA207" s="90" t="str">
        <f t="shared" si="717"/>
        <v/>
      </c>
      <c r="DB207" s="90" t="str">
        <f t="shared" si="718"/>
        <v/>
      </c>
      <c r="DC207" s="90" t="str">
        <f t="shared" si="719"/>
        <v/>
      </c>
      <c r="DD207" s="90" t="str">
        <f t="shared" si="720"/>
        <v/>
      </c>
      <c r="DE207" s="90" t="str">
        <f t="shared" si="721"/>
        <v/>
      </c>
      <c r="DF207" s="90" t="str">
        <f t="shared" si="722"/>
        <v/>
      </c>
      <c r="DG207" s="90" t="str">
        <f t="shared" si="723"/>
        <v/>
      </c>
      <c r="DH207" s="90" t="str">
        <f t="shared" si="724"/>
        <v/>
      </c>
      <c r="DI207" s="90" t="str">
        <f t="shared" si="725"/>
        <v/>
      </c>
      <c r="DJ207" s="90" t="str">
        <f t="shared" si="726"/>
        <v/>
      </c>
      <c r="DK207" s="90" t="str">
        <f t="shared" si="727"/>
        <v/>
      </c>
      <c r="DL207" s="90" t="str">
        <f t="shared" si="728"/>
        <v/>
      </c>
      <c r="DM207" s="90" t="str">
        <f t="shared" si="729"/>
        <v/>
      </c>
      <c r="DN207" s="90" t="str">
        <f t="shared" si="730"/>
        <v/>
      </c>
      <c r="DO207" s="90" t="str">
        <f t="shared" si="731"/>
        <v/>
      </c>
      <c r="DP207" s="90" t="str">
        <f t="shared" si="732"/>
        <v/>
      </c>
      <c r="DQ207" s="90" t="str">
        <f t="shared" si="733"/>
        <v/>
      </c>
      <c r="DR207" s="90" t="str">
        <f t="shared" si="734"/>
        <v/>
      </c>
      <c r="DS207" s="90" t="str">
        <f t="shared" si="735"/>
        <v/>
      </c>
      <c r="DT207" s="90" t="str">
        <f t="shared" si="736"/>
        <v/>
      </c>
      <c r="DU207" s="90" t="str">
        <f t="shared" si="737"/>
        <v/>
      </c>
      <c r="DV207" s="90" t="str">
        <f t="shared" si="738"/>
        <v/>
      </c>
      <c r="DW207" s="90" t="str">
        <f t="shared" si="739"/>
        <v/>
      </c>
      <c r="DX207" s="90" t="str">
        <f t="shared" si="740"/>
        <v/>
      </c>
      <c r="DY207" s="90" t="str">
        <f t="shared" si="741"/>
        <v/>
      </c>
      <c r="DZ207" s="90" t="str">
        <f t="shared" si="742"/>
        <v/>
      </c>
      <c r="EA207" s="90" t="str">
        <f t="shared" si="743"/>
        <v/>
      </c>
      <c r="EB207" s="90" t="str">
        <f t="shared" si="744"/>
        <v/>
      </c>
      <c r="EC207" s="90" t="str">
        <f t="shared" si="745"/>
        <v/>
      </c>
      <c r="ED207" s="90" t="str">
        <f t="shared" si="746"/>
        <v/>
      </c>
      <c r="EE207" s="90" t="str">
        <f t="shared" si="747"/>
        <v/>
      </c>
      <c r="EF207" s="90" t="str">
        <f t="shared" si="748"/>
        <v/>
      </c>
      <c r="EG207" s="90" t="str">
        <f t="shared" si="749"/>
        <v/>
      </c>
      <c r="EH207" s="90" t="str">
        <f t="shared" si="750"/>
        <v/>
      </c>
      <c r="EI207" s="90" t="str">
        <f t="shared" si="751"/>
        <v/>
      </c>
      <c r="EJ207" s="90" t="str">
        <f t="shared" si="752"/>
        <v/>
      </c>
      <c r="EK207" s="90" t="str">
        <f t="shared" si="753"/>
        <v/>
      </c>
      <c r="EL207" s="90" t="str">
        <f t="shared" si="754"/>
        <v/>
      </c>
      <c r="EM207" s="90" t="str">
        <f t="shared" si="755"/>
        <v/>
      </c>
      <c r="EN207" s="90" t="str">
        <f t="shared" si="756"/>
        <v/>
      </c>
      <c r="EO207" s="90" t="str">
        <f t="shared" si="757"/>
        <v/>
      </c>
      <c r="EP207" s="90" t="str">
        <f t="shared" si="758"/>
        <v/>
      </c>
      <c r="EQ207" s="90" t="str">
        <f t="shared" si="759"/>
        <v/>
      </c>
      <c r="ER207" s="90" t="str">
        <f t="shared" si="760"/>
        <v/>
      </c>
      <c r="ES207" s="90" t="str">
        <f t="shared" si="761"/>
        <v/>
      </c>
      <c r="ET207" s="90" t="str">
        <f t="shared" si="762"/>
        <v/>
      </c>
      <c r="EU207" s="90" t="str">
        <f t="shared" si="763"/>
        <v/>
      </c>
      <c r="EV207" s="90" t="str">
        <f t="shared" si="764"/>
        <v/>
      </c>
      <c r="EW207" s="90" t="str">
        <f t="shared" si="765"/>
        <v/>
      </c>
      <c r="EX207" s="90" t="str">
        <f t="shared" si="766"/>
        <v/>
      </c>
      <c r="EY207" s="90" t="str">
        <f t="shared" si="767"/>
        <v/>
      </c>
      <c r="EZ207" s="90" t="str">
        <f t="shared" si="768"/>
        <v/>
      </c>
      <c r="FA207" s="90" t="str">
        <f t="shared" si="769"/>
        <v/>
      </c>
      <c r="FB207">
        <f>'06_Presupuesto'!J227-'02_Rendimientos'!$B$79+1</f>
        <v>82</v>
      </c>
      <c r="FC207">
        <f>'06_Presupuesto'!K227-'02_Rendimientos'!$B$79+1</f>
        <v>97</v>
      </c>
      <c r="FD207">
        <f t="shared" si="770"/>
        <v>16</v>
      </c>
    </row>
    <row r="208" spans="2:160">
      <c r="B208" s="109" t="str">
        <f>'06_Presupuesto'!K62</f>
        <v>B.2.8/c)</v>
      </c>
      <c r="C208" s="109" t="str">
        <f>'06_Presupuesto'!L62</f>
        <v>Cerraduras</v>
      </c>
      <c r="D208" s="109" t="str">
        <f>'06_Presupuesto'!M62</f>
        <v>UNI</v>
      </c>
      <c r="E208" s="110">
        <f>'06_Presupuesto'!N62</f>
        <v>7</v>
      </c>
      <c r="F208" s="110">
        <f>'06_Presupuesto'!O62</f>
        <v>35624.999999999993</v>
      </c>
      <c r="G208" s="110">
        <f>'06_Presupuesto'!P62</f>
        <v>249374.99999999994</v>
      </c>
      <c r="H208" s="110" t="str">
        <f t="shared" si="621"/>
        <v/>
      </c>
      <c r="I208" s="110" t="str">
        <f t="shared" si="620"/>
        <v/>
      </c>
      <c r="J208" s="110" t="str">
        <f t="shared" si="622"/>
        <v/>
      </c>
      <c r="K208" s="110" t="str">
        <f t="shared" si="623"/>
        <v/>
      </c>
      <c r="L208" s="110" t="str">
        <f t="shared" si="624"/>
        <v/>
      </c>
      <c r="M208" s="110" t="str">
        <f t="shared" si="625"/>
        <v/>
      </c>
      <c r="N208" s="110" t="str">
        <f t="shared" si="626"/>
        <v/>
      </c>
      <c r="O208" s="110" t="str">
        <f t="shared" si="627"/>
        <v/>
      </c>
      <c r="P208" s="110" t="str">
        <f t="shared" si="628"/>
        <v/>
      </c>
      <c r="Q208" s="110" t="str">
        <f t="shared" si="629"/>
        <v/>
      </c>
      <c r="R208" s="110" t="str">
        <f t="shared" si="630"/>
        <v/>
      </c>
      <c r="S208" s="110" t="str">
        <f t="shared" si="631"/>
        <v/>
      </c>
      <c r="T208" s="110" t="str">
        <f t="shared" si="632"/>
        <v/>
      </c>
      <c r="U208" s="110" t="str">
        <f t="shared" si="633"/>
        <v/>
      </c>
      <c r="V208" s="110" t="str">
        <f t="shared" si="634"/>
        <v/>
      </c>
      <c r="W208" s="110" t="str">
        <f t="shared" si="635"/>
        <v/>
      </c>
      <c r="X208" s="110" t="str">
        <f t="shared" si="636"/>
        <v/>
      </c>
      <c r="Y208" s="110" t="str">
        <f t="shared" si="637"/>
        <v/>
      </c>
      <c r="Z208" s="110" t="str">
        <f t="shared" si="638"/>
        <v/>
      </c>
      <c r="AA208" s="110" t="str">
        <f t="shared" si="639"/>
        <v/>
      </c>
      <c r="AB208" s="110" t="str">
        <f t="shared" si="640"/>
        <v/>
      </c>
      <c r="AC208" s="110" t="str">
        <f t="shared" si="641"/>
        <v/>
      </c>
      <c r="AD208" s="110" t="str">
        <f t="shared" si="642"/>
        <v/>
      </c>
      <c r="AE208" s="110" t="str">
        <f t="shared" si="643"/>
        <v/>
      </c>
      <c r="AF208" s="110" t="str">
        <f t="shared" si="644"/>
        <v/>
      </c>
      <c r="AG208" s="110" t="str">
        <f t="shared" si="645"/>
        <v/>
      </c>
      <c r="AH208" s="110" t="str">
        <f t="shared" si="646"/>
        <v/>
      </c>
      <c r="AI208" s="110" t="str">
        <f t="shared" si="647"/>
        <v/>
      </c>
      <c r="AJ208" s="110" t="str">
        <f t="shared" si="648"/>
        <v/>
      </c>
      <c r="AK208" s="110" t="str">
        <f t="shared" si="649"/>
        <v/>
      </c>
      <c r="AL208" s="110" t="str">
        <f t="shared" si="650"/>
        <v/>
      </c>
      <c r="AM208" s="110" t="str">
        <f t="shared" si="651"/>
        <v/>
      </c>
      <c r="AN208" s="110" t="str">
        <f t="shared" si="652"/>
        <v/>
      </c>
      <c r="AO208" s="110" t="str">
        <f t="shared" si="653"/>
        <v/>
      </c>
      <c r="AP208" s="110" t="str">
        <f t="shared" si="654"/>
        <v/>
      </c>
      <c r="AQ208" s="110" t="str">
        <f t="shared" si="655"/>
        <v/>
      </c>
      <c r="AR208" s="110" t="str">
        <f t="shared" si="656"/>
        <v/>
      </c>
      <c r="AS208" s="110" t="str">
        <f t="shared" si="657"/>
        <v/>
      </c>
      <c r="AT208" s="110" t="str">
        <f t="shared" si="658"/>
        <v/>
      </c>
      <c r="AU208" s="110" t="str">
        <f t="shared" si="659"/>
        <v/>
      </c>
      <c r="AV208" s="110" t="str">
        <f t="shared" si="660"/>
        <v/>
      </c>
      <c r="AW208" s="110" t="str">
        <f t="shared" si="661"/>
        <v/>
      </c>
      <c r="AX208" s="110" t="str">
        <f t="shared" si="662"/>
        <v/>
      </c>
      <c r="AY208" s="110" t="str">
        <f t="shared" si="663"/>
        <v/>
      </c>
      <c r="AZ208" s="110" t="str">
        <f t="shared" si="664"/>
        <v/>
      </c>
      <c r="BA208" s="110" t="str">
        <f t="shared" si="665"/>
        <v/>
      </c>
      <c r="BB208" s="110" t="str">
        <f t="shared" si="666"/>
        <v/>
      </c>
      <c r="BC208" s="110" t="str">
        <f t="shared" si="667"/>
        <v/>
      </c>
      <c r="BD208" s="110" t="str">
        <f t="shared" si="668"/>
        <v/>
      </c>
      <c r="BE208" s="110" t="str">
        <f t="shared" si="669"/>
        <v/>
      </c>
      <c r="BF208" s="110" t="str">
        <f t="shared" si="670"/>
        <v/>
      </c>
      <c r="BG208" s="110" t="str">
        <f t="shared" si="671"/>
        <v/>
      </c>
      <c r="BH208" s="110" t="str">
        <f t="shared" si="672"/>
        <v/>
      </c>
      <c r="BI208" s="110" t="str">
        <f t="shared" si="673"/>
        <v/>
      </c>
      <c r="BJ208" s="110" t="str">
        <f t="shared" si="674"/>
        <v/>
      </c>
      <c r="BK208" s="110" t="str">
        <f t="shared" si="675"/>
        <v/>
      </c>
      <c r="BL208" s="110" t="str">
        <f t="shared" si="676"/>
        <v/>
      </c>
      <c r="BM208" s="110" t="str">
        <f t="shared" si="677"/>
        <v/>
      </c>
      <c r="BN208" s="110" t="str">
        <f t="shared" si="678"/>
        <v/>
      </c>
      <c r="BO208" s="110" t="str">
        <f t="shared" si="679"/>
        <v/>
      </c>
      <c r="BP208" s="110" t="str">
        <f t="shared" si="680"/>
        <v/>
      </c>
      <c r="BQ208" s="110" t="str">
        <f t="shared" si="681"/>
        <v/>
      </c>
      <c r="BR208" s="110" t="str">
        <f t="shared" si="682"/>
        <v/>
      </c>
      <c r="BS208" s="110" t="str">
        <f t="shared" si="683"/>
        <v/>
      </c>
      <c r="BT208" s="110" t="str">
        <f t="shared" si="684"/>
        <v/>
      </c>
      <c r="BU208" s="110" t="str">
        <f t="shared" si="685"/>
        <v/>
      </c>
      <c r="BV208" s="110" t="str">
        <f t="shared" si="686"/>
        <v/>
      </c>
      <c r="BW208" s="110" t="str">
        <f t="shared" si="687"/>
        <v/>
      </c>
      <c r="BX208" s="110" t="str">
        <f t="shared" si="688"/>
        <v/>
      </c>
      <c r="BY208" s="110" t="str">
        <f t="shared" si="689"/>
        <v/>
      </c>
      <c r="BZ208" s="110" t="str">
        <f t="shared" si="690"/>
        <v/>
      </c>
      <c r="CA208" s="110" t="str">
        <f t="shared" si="691"/>
        <v/>
      </c>
      <c r="CB208" s="110" t="str">
        <f t="shared" si="692"/>
        <v/>
      </c>
      <c r="CC208" s="110" t="str">
        <f t="shared" si="693"/>
        <v/>
      </c>
      <c r="CD208" s="110" t="str">
        <f t="shared" si="694"/>
        <v/>
      </c>
      <c r="CE208" s="110" t="str">
        <f t="shared" si="695"/>
        <v/>
      </c>
      <c r="CF208" s="110" t="str">
        <f t="shared" si="696"/>
        <v/>
      </c>
      <c r="CG208" s="110" t="str">
        <f t="shared" si="697"/>
        <v/>
      </c>
      <c r="CH208" s="110" t="str">
        <f t="shared" si="698"/>
        <v/>
      </c>
      <c r="CI208" s="110" t="str">
        <f t="shared" si="699"/>
        <v/>
      </c>
      <c r="CJ208" s="110" t="str">
        <f t="shared" si="700"/>
        <v/>
      </c>
      <c r="CK208" s="110">
        <f t="shared" si="701"/>
        <v>15585.937499999996</v>
      </c>
      <c r="CL208" s="110">
        <f t="shared" si="702"/>
        <v>15585.937499999996</v>
      </c>
      <c r="CM208" s="110">
        <f t="shared" si="703"/>
        <v>15585.937499999996</v>
      </c>
      <c r="CN208" s="110">
        <f t="shared" si="704"/>
        <v>15585.937499999996</v>
      </c>
      <c r="CO208" s="110">
        <f t="shared" si="705"/>
        <v>15585.937499999996</v>
      </c>
      <c r="CP208" s="110">
        <f t="shared" si="706"/>
        <v>15585.937499999996</v>
      </c>
      <c r="CQ208" s="110">
        <f t="shared" si="707"/>
        <v>15585.937499999996</v>
      </c>
      <c r="CR208" s="110">
        <f t="shared" si="708"/>
        <v>15585.937499999996</v>
      </c>
      <c r="CS208" s="110">
        <f t="shared" si="709"/>
        <v>15585.937499999996</v>
      </c>
      <c r="CT208" s="110">
        <f t="shared" si="710"/>
        <v>15585.937499999996</v>
      </c>
      <c r="CU208" s="110">
        <f t="shared" si="711"/>
        <v>15585.937499999996</v>
      </c>
      <c r="CV208" s="110">
        <f t="shared" si="712"/>
        <v>15585.937499999996</v>
      </c>
      <c r="CW208" s="110">
        <f t="shared" si="713"/>
        <v>15585.937499999996</v>
      </c>
      <c r="CX208" s="110">
        <f t="shared" si="714"/>
        <v>15585.937499999996</v>
      </c>
      <c r="CY208" s="110">
        <f t="shared" si="715"/>
        <v>15585.937499999996</v>
      </c>
      <c r="CZ208" s="110">
        <f t="shared" si="716"/>
        <v>15585.937499999996</v>
      </c>
      <c r="DA208" s="110" t="str">
        <f t="shared" si="717"/>
        <v/>
      </c>
      <c r="DB208" s="110" t="str">
        <f t="shared" si="718"/>
        <v/>
      </c>
      <c r="DC208" s="110" t="str">
        <f t="shared" si="719"/>
        <v/>
      </c>
      <c r="DD208" s="110" t="str">
        <f t="shared" si="720"/>
        <v/>
      </c>
      <c r="DE208" s="110" t="str">
        <f t="shared" si="721"/>
        <v/>
      </c>
      <c r="DF208" s="110" t="str">
        <f t="shared" si="722"/>
        <v/>
      </c>
      <c r="DG208" s="110" t="str">
        <f t="shared" si="723"/>
        <v/>
      </c>
      <c r="DH208" s="110" t="str">
        <f t="shared" si="724"/>
        <v/>
      </c>
      <c r="DI208" s="110" t="str">
        <f t="shared" si="725"/>
        <v/>
      </c>
      <c r="DJ208" s="110" t="str">
        <f t="shared" si="726"/>
        <v/>
      </c>
      <c r="DK208" s="110" t="str">
        <f t="shared" si="727"/>
        <v/>
      </c>
      <c r="DL208" s="110" t="str">
        <f t="shared" si="728"/>
        <v/>
      </c>
      <c r="DM208" s="110" t="str">
        <f t="shared" si="729"/>
        <v/>
      </c>
      <c r="DN208" s="110" t="str">
        <f t="shared" si="730"/>
        <v/>
      </c>
      <c r="DO208" s="110" t="str">
        <f t="shared" si="731"/>
        <v/>
      </c>
      <c r="DP208" s="110" t="str">
        <f t="shared" si="732"/>
        <v/>
      </c>
      <c r="DQ208" s="110" t="str">
        <f t="shared" si="733"/>
        <v/>
      </c>
      <c r="DR208" s="110" t="str">
        <f t="shared" si="734"/>
        <v/>
      </c>
      <c r="DS208" s="110" t="str">
        <f t="shared" si="735"/>
        <v/>
      </c>
      <c r="DT208" s="110" t="str">
        <f t="shared" si="736"/>
        <v/>
      </c>
      <c r="DU208" s="110" t="str">
        <f t="shared" si="737"/>
        <v/>
      </c>
      <c r="DV208" s="110" t="str">
        <f t="shared" si="738"/>
        <v/>
      </c>
      <c r="DW208" s="110" t="str">
        <f t="shared" si="739"/>
        <v/>
      </c>
      <c r="DX208" s="110" t="str">
        <f t="shared" si="740"/>
        <v/>
      </c>
      <c r="DY208" s="110" t="str">
        <f t="shared" si="741"/>
        <v/>
      </c>
      <c r="DZ208" s="110" t="str">
        <f t="shared" si="742"/>
        <v/>
      </c>
      <c r="EA208" s="110" t="str">
        <f t="shared" si="743"/>
        <v/>
      </c>
      <c r="EB208" s="110" t="str">
        <f t="shared" si="744"/>
        <v/>
      </c>
      <c r="EC208" s="110" t="str">
        <f t="shared" si="745"/>
        <v/>
      </c>
      <c r="ED208" s="110" t="str">
        <f t="shared" si="746"/>
        <v/>
      </c>
      <c r="EE208" s="110" t="str">
        <f t="shared" si="747"/>
        <v/>
      </c>
      <c r="EF208" s="110" t="str">
        <f t="shared" si="748"/>
        <v/>
      </c>
      <c r="EG208" s="110" t="str">
        <f t="shared" si="749"/>
        <v/>
      </c>
      <c r="EH208" s="110" t="str">
        <f t="shared" si="750"/>
        <v/>
      </c>
      <c r="EI208" s="110" t="str">
        <f t="shared" si="751"/>
        <v/>
      </c>
      <c r="EJ208" s="110" t="str">
        <f t="shared" si="752"/>
        <v/>
      </c>
      <c r="EK208" s="110" t="str">
        <f t="shared" si="753"/>
        <v/>
      </c>
      <c r="EL208" s="110" t="str">
        <f t="shared" si="754"/>
        <v/>
      </c>
      <c r="EM208" s="110" t="str">
        <f t="shared" si="755"/>
        <v/>
      </c>
      <c r="EN208" s="110" t="str">
        <f t="shared" si="756"/>
        <v/>
      </c>
      <c r="EO208" s="110" t="str">
        <f t="shared" si="757"/>
        <v/>
      </c>
      <c r="EP208" s="110" t="str">
        <f t="shared" si="758"/>
        <v/>
      </c>
      <c r="EQ208" s="110" t="str">
        <f t="shared" si="759"/>
        <v/>
      </c>
      <c r="ER208" s="110" t="str">
        <f t="shared" si="760"/>
        <v/>
      </c>
      <c r="ES208" s="110" t="str">
        <f t="shared" si="761"/>
        <v/>
      </c>
      <c r="ET208" s="110" t="str">
        <f t="shared" si="762"/>
        <v/>
      </c>
      <c r="EU208" s="110" t="str">
        <f t="shared" si="763"/>
        <v/>
      </c>
      <c r="EV208" s="110" t="str">
        <f t="shared" si="764"/>
        <v/>
      </c>
      <c r="EW208" s="110" t="str">
        <f t="shared" si="765"/>
        <v/>
      </c>
      <c r="EX208" s="110" t="str">
        <f t="shared" si="766"/>
        <v/>
      </c>
      <c r="EY208" s="110" t="str">
        <f t="shared" si="767"/>
        <v/>
      </c>
      <c r="EZ208" s="110" t="str">
        <f t="shared" si="768"/>
        <v/>
      </c>
      <c r="FA208" s="110" t="str">
        <f t="shared" si="769"/>
        <v/>
      </c>
      <c r="FB208">
        <f>'06_Presupuesto'!J228-'02_Rendimientos'!$B$79+1</f>
        <v>82</v>
      </c>
      <c r="FC208">
        <f>'06_Presupuesto'!K228-'02_Rendimientos'!$B$79+1</f>
        <v>97</v>
      </c>
      <c r="FD208">
        <f t="shared" si="770"/>
        <v>16</v>
      </c>
    </row>
    <row r="209" spans="2:160">
      <c r="B209" t="str">
        <f>'06_Presupuesto'!K63</f>
        <v>B.2.8/d)</v>
      </c>
      <c r="C209" t="str">
        <f>'06_Presupuesto'!L63</f>
        <v>Picaporte de Uñeta</v>
      </c>
      <c r="D209" t="str">
        <f>'06_Presupuesto'!M63</f>
        <v>UNI</v>
      </c>
      <c r="E209" s="90">
        <f>'06_Presupuesto'!N63</f>
        <v>2</v>
      </c>
      <c r="F209" s="90">
        <f>'06_Presupuesto'!O63</f>
        <v>9375</v>
      </c>
      <c r="G209" s="90">
        <f>'06_Presupuesto'!P63</f>
        <v>18750</v>
      </c>
      <c r="H209" s="90" t="str">
        <f t="shared" si="621"/>
        <v/>
      </c>
      <c r="I209" s="90" t="str">
        <f t="shared" si="620"/>
        <v/>
      </c>
      <c r="J209" s="90" t="str">
        <f t="shared" si="622"/>
        <v/>
      </c>
      <c r="K209" s="90" t="str">
        <f t="shared" si="623"/>
        <v/>
      </c>
      <c r="L209" s="90" t="str">
        <f t="shared" si="624"/>
        <v/>
      </c>
      <c r="M209" s="90" t="str">
        <f t="shared" si="625"/>
        <v/>
      </c>
      <c r="N209" s="90" t="str">
        <f t="shared" si="626"/>
        <v/>
      </c>
      <c r="O209" s="90" t="str">
        <f t="shared" si="627"/>
        <v/>
      </c>
      <c r="P209" s="90" t="str">
        <f t="shared" si="628"/>
        <v/>
      </c>
      <c r="Q209" s="90" t="str">
        <f t="shared" si="629"/>
        <v/>
      </c>
      <c r="R209" s="90" t="str">
        <f t="shared" si="630"/>
        <v/>
      </c>
      <c r="S209" s="90" t="str">
        <f t="shared" si="631"/>
        <v/>
      </c>
      <c r="T209" s="90" t="str">
        <f t="shared" si="632"/>
        <v/>
      </c>
      <c r="U209" s="90" t="str">
        <f t="shared" si="633"/>
        <v/>
      </c>
      <c r="V209" s="90" t="str">
        <f t="shared" si="634"/>
        <v/>
      </c>
      <c r="W209" s="90" t="str">
        <f t="shared" si="635"/>
        <v/>
      </c>
      <c r="X209" s="90" t="str">
        <f t="shared" si="636"/>
        <v/>
      </c>
      <c r="Y209" s="90" t="str">
        <f t="shared" si="637"/>
        <v/>
      </c>
      <c r="Z209" s="90" t="str">
        <f t="shared" si="638"/>
        <v/>
      </c>
      <c r="AA209" s="90" t="str">
        <f t="shared" si="639"/>
        <v/>
      </c>
      <c r="AB209" s="90" t="str">
        <f t="shared" si="640"/>
        <v/>
      </c>
      <c r="AC209" s="90" t="str">
        <f t="shared" si="641"/>
        <v/>
      </c>
      <c r="AD209" s="90" t="str">
        <f t="shared" si="642"/>
        <v/>
      </c>
      <c r="AE209" s="90" t="str">
        <f t="shared" si="643"/>
        <v/>
      </c>
      <c r="AF209" s="90" t="str">
        <f t="shared" si="644"/>
        <v/>
      </c>
      <c r="AG209" s="90" t="str">
        <f t="shared" si="645"/>
        <v/>
      </c>
      <c r="AH209" s="90" t="str">
        <f t="shared" si="646"/>
        <v/>
      </c>
      <c r="AI209" s="90" t="str">
        <f t="shared" si="647"/>
        <v/>
      </c>
      <c r="AJ209" s="90" t="str">
        <f t="shared" si="648"/>
        <v/>
      </c>
      <c r="AK209" s="90" t="str">
        <f t="shared" si="649"/>
        <v/>
      </c>
      <c r="AL209" s="90" t="str">
        <f t="shared" si="650"/>
        <v/>
      </c>
      <c r="AM209" s="90" t="str">
        <f t="shared" si="651"/>
        <v/>
      </c>
      <c r="AN209" s="90" t="str">
        <f t="shared" si="652"/>
        <v/>
      </c>
      <c r="AO209" s="90" t="str">
        <f t="shared" si="653"/>
        <v/>
      </c>
      <c r="AP209" s="90" t="str">
        <f t="shared" si="654"/>
        <v/>
      </c>
      <c r="AQ209" s="90" t="str">
        <f t="shared" si="655"/>
        <v/>
      </c>
      <c r="AR209" s="90" t="str">
        <f t="shared" si="656"/>
        <v/>
      </c>
      <c r="AS209" s="90" t="str">
        <f t="shared" si="657"/>
        <v/>
      </c>
      <c r="AT209" s="90" t="str">
        <f t="shared" si="658"/>
        <v/>
      </c>
      <c r="AU209" s="90" t="str">
        <f t="shared" si="659"/>
        <v/>
      </c>
      <c r="AV209" s="90" t="str">
        <f t="shared" si="660"/>
        <v/>
      </c>
      <c r="AW209" s="90" t="str">
        <f t="shared" si="661"/>
        <v/>
      </c>
      <c r="AX209" s="90" t="str">
        <f t="shared" si="662"/>
        <v/>
      </c>
      <c r="AY209" s="90" t="str">
        <f t="shared" si="663"/>
        <v/>
      </c>
      <c r="AZ209" s="90" t="str">
        <f t="shared" si="664"/>
        <v/>
      </c>
      <c r="BA209" s="90" t="str">
        <f t="shared" si="665"/>
        <v/>
      </c>
      <c r="BB209" s="90" t="str">
        <f t="shared" si="666"/>
        <v/>
      </c>
      <c r="BC209" s="90" t="str">
        <f t="shared" si="667"/>
        <v/>
      </c>
      <c r="BD209" s="90" t="str">
        <f t="shared" si="668"/>
        <v/>
      </c>
      <c r="BE209" s="90" t="str">
        <f t="shared" si="669"/>
        <v/>
      </c>
      <c r="BF209" s="90" t="str">
        <f t="shared" si="670"/>
        <v/>
      </c>
      <c r="BG209" s="90" t="str">
        <f t="shared" si="671"/>
        <v/>
      </c>
      <c r="BH209" s="90" t="str">
        <f t="shared" si="672"/>
        <v/>
      </c>
      <c r="BI209" s="90" t="str">
        <f t="shared" si="673"/>
        <v/>
      </c>
      <c r="BJ209" s="90" t="str">
        <f t="shared" si="674"/>
        <v/>
      </c>
      <c r="BK209" s="90" t="str">
        <f t="shared" si="675"/>
        <v/>
      </c>
      <c r="BL209" s="90" t="str">
        <f t="shared" si="676"/>
        <v/>
      </c>
      <c r="BM209" s="90" t="str">
        <f t="shared" si="677"/>
        <v/>
      </c>
      <c r="BN209" s="90" t="str">
        <f t="shared" si="678"/>
        <v/>
      </c>
      <c r="BO209" s="90" t="str">
        <f t="shared" si="679"/>
        <v/>
      </c>
      <c r="BP209" s="90" t="str">
        <f t="shared" si="680"/>
        <v/>
      </c>
      <c r="BQ209" s="90" t="str">
        <f t="shared" si="681"/>
        <v/>
      </c>
      <c r="BR209" s="90" t="str">
        <f t="shared" si="682"/>
        <v/>
      </c>
      <c r="BS209" s="90" t="str">
        <f t="shared" si="683"/>
        <v/>
      </c>
      <c r="BT209" s="90" t="str">
        <f t="shared" si="684"/>
        <v/>
      </c>
      <c r="BU209" s="90" t="str">
        <f t="shared" si="685"/>
        <v/>
      </c>
      <c r="BV209" s="90" t="str">
        <f t="shared" si="686"/>
        <v/>
      </c>
      <c r="BW209" s="90" t="str">
        <f t="shared" si="687"/>
        <v/>
      </c>
      <c r="BX209" s="90" t="str">
        <f t="shared" si="688"/>
        <v/>
      </c>
      <c r="BY209" s="90" t="str">
        <f t="shared" si="689"/>
        <v/>
      </c>
      <c r="BZ209" s="90" t="str">
        <f t="shared" si="690"/>
        <v/>
      </c>
      <c r="CA209" s="90" t="str">
        <f t="shared" si="691"/>
        <v/>
      </c>
      <c r="CB209" s="90" t="str">
        <f t="shared" si="692"/>
        <v/>
      </c>
      <c r="CC209" s="90" t="str">
        <f t="shared" si="693"/>
        <v/>
      </c>
      <c r="CD209" s="90" t="str">
        <f t="shared" si="694"/>
        <v/>
      </c>
      <c r="CE209" s="90" t="str">
        <f t="shared" si="695"/>
        <v/>
      </c>
      <c r="CF209" s="90" t="str">
        <f t="shared" si="696"/>
        <v/>
      </c>
      <c r="CG209" s="90" t="str">
        <f t="shared" si="697"/>
        <v/>
      </c>
      <c r="CH209" s="90" t="str">
        <f t="shared" si="698"/>
        <v/>
      </c>
      <c r="CI209" s="90" t="str">
        <f t="shared" si="699"/>
        <v/>
      </c>
      <c r="CJ209" s="90" t="str">
        <f t="shared" si="700"/>
        <v/>
      </c>
      <c r="CK209" s="90">
        <f t="shared" si="701"/>
        <v>1171.875</v>
      </c>
      <c r="CL209" s="90">
        <f t="shared" si="702"/>
        <v>1171.875</v>
      </c>
      <c r="CM209" s="90">
        <f t="shared" si="703"/>
        <v>1171.875</v>
      </c>
      <c r="CN209" s="90">
        <f t="shared" si="704"/>
        <v>1171.875</v>
      </c>
      <c r="CO209" s="90">
        <f t="shared" si="705"/>
        <v>1171.875</v>
      </c>
      <c r="CP209" s="90">
        <f t="shared" si="706"/>
        <v>1171.875</v>
      </c>
      <c r="CQ209" s="90">
        <f t="shared" si="707"/>
        <v>1171.875</v>
      </c>
      <c r="CR209" s="90">
        <f t="shared" si="708"/>
        <v>1171.875</v>
      </c>
      <c r="CS209" s="90">
        <f t="shared" si="709"/>
        <v>1171.875</v>
      </c>
      <c r="CT209" s="90">
        <f t="shared" si="710"/>
        <v>1171.875</v>
      </c>
      <c r="CU209" s="90">
        <f t="shared" si="711"/>
        <v>1171.875</v>
      </c>
      <c r="CV209" s="90">
        <f t="shared" si="712"/>
        <v>1171.875</v>
      </c>
      <c r="CW209" s="90">
        <f t="shared" si="713"/>
        <v>1171.875</v>
      </c>
      <c r="CX209" s="90">
        <f t="shared" si="714"/>
        <v>1171.875</v>
      </c>
      <c r="CY209" s="90">
        <f t="shared" si="715"/>
        <v>1171.875</v>
      </c>
      <c r="CZ209" s="90">
        <f t="shared" si="716"/>
        <v>1171.875</v>
      </c>
      <c r="DA209" s="90" t="str">
        <f t="shared" si="717"/>
        <v/>
      </c>
      <c r="DB209" s="90" t="str">
        <f t="shared" si="718"/>
        <v/>
      </c>
      <c r="DC209" s="90" t="str">
        <f t="shared" si="719"/>
        <v/>
      </c>
      <c r="DD209" s="90" t="str">
        <f t="shared" si="720"/>
        <v/>
      </c>
      <c r="DE209" s="90" t="str">
        <f t="shared" si="721"/>
        <v/>
      </c>
      <c r="DF209" s="90" t="str">
        <f t="shared" si="722"/>
        <v/>
      </c>
      <c r="DG209" s="90" t="str">
        <f t="shared" si="723"/>
        <v/>
      </c>
      <c r="DH209" s="90" t="str">
        <f t="shared" si="724"/>
        <v/>
      </c>
      <c r="DI209" s="90" t="str">
        <f t="shared" si="725"/>
        <v/>
      </c>
      <c r="DJ209" s="90" t="str">
        <f t="shared" si="726"/>
        <v/>
      </c>
      <c r="DK209" s="90" t="str">
        <f t="shared" si="727"/>
        <v/>
      </c>
      <c r="DL209" s="90" t="str">
        <f t="shared" si="728"/>
        <v/>
      </c>
      <c r="DM209" s="90" t="str">
        <f t="shared" si="729"/>
        <v/>
      </c>
      <c r="DN209" s="90" t="str">
        <f t="shared" si="730"/>
        <v/>
      </c>
      <c r="DO209" s="90" t="str">
        <f t="shared" si="731"/>
        <v/>
      </c>
      <c r="DP209" s="90" t="str">
        <f t="shared" si="732"/>
        <v/>
      </c>
      <c r="DQ209" s="90" t="str">
        <f t="shared" si="733"/>
        <v/>
      </c>
      <c r="DR209" s="90" t="str">
        <f t="shared" si="734"/>
        <v/>
      </c>
      <c r="DS209" s="90" t="str">
        <f t="shared" si="735"/>
        <v/>
      </c>
      <c r="DT209" s="90" t="str">
        <f t="shared" si="736"/>
        <v/>
      </c>
      <c r="DU209" s="90" t="str">
        <f t="shared" si="737"/>
        <v/>
      </c>
      <c r="DV209" s="90" t="str">
        <f t="shared" si="738"/>
        <v/>
      </c>
      <c r="DW209" s="90" t="str">
        <f t="shared" si="739"/>
        <v/>
      </c>
      <c r="DX209" s="90" t="str">
        <f t="shared" si="740"/>
        <v/>
      </c>
      <c r="DY209" s="90" t="str">
        <f t="shared" si="741"/>
        <v/>
      </c>
      <c r="DZ209" s="90" t="str">
        <f t="shared" si="742"/>
        <v/>
      </c>
      <c r="EA209" s="90" t="str">
        <f t="shared" si="743"/>
        <v/>
      </c>
      <c r="EB209" s="90" t="str">
        <f t="shared" si="744"/>
        <v/>
      </c>
      <c r="EC209" s="90" t="str">
        <f t="shared" si="745"/>
        <v/>
      </c>
      <c r="ED209" s="90" t="str">
        <f t="shared" si="746"/>
        <v/>
      </c>
      <c r="EE209" s="90" t="str">
        <f t="shared" si="747"/>
        <v/>
      </c>
      <c r="EF209" s="90" t="str">
        <f t="shared" si="748"/>
        <v/>
      </c>
      <c r="EG209" s="90" t="str">
        <f t="shared" si="749"/>
        <v/>
      </c>
      <c r="EH209" s="90" t="str">
        <f t="shared" si="750"/>
        <v/>
      </c>
      <c r="EI209" s="90" t="str">
        <f t="shared" si="751"/>
        <v/>
      </c>
      <c r="EJ209" s="90" t="str">
        <f t="shared" si="752"/>
        <v/>
      </c>
      <c r="EK209" s="90" t="str">
        <f t="shared" si="753"/>
        <v/>
      </c>
      <c r="EL209" s="90" t="str">
        <f t="shared" si="754"/>
        <v/>
      </c>
      <c r="EM209" s="90" t="str">
        <f t="shared" si="755"/>
        <v/>
      </c>
      <c r="EN209" s="90" t="str">
        <f t="shared" si="756"/>
        <v/>
      </c>
      <c r="EO209" s="90" t="str">
        <f t="shared" si="757"/>
        <v/>
      </c>
      <c r="EP209" s="90" t="str">
        <f t="shared" si="758"/>
        <v/>
      </c>
      <c r="EQ209" s="90" t="str">
        <f t="shared" si="759"/>
        <v/>
      </c>
      <c r="ER209" s="90" t="str">
        <f t="shared" si="760"/>
        <v/>
      </c>
      <c r="ES209" s="90" t="str">
        <f t="shared" si="761"/>
        <v/>
      </c>
      <c r="ET209" s="90" t="str">
        <f t="shared" si="762"/>
        <v/>
      </c>
      <c r="EU209" s="90" t="str">
        <f t="shared" si="763"/>
        <v/>
      </c>
      <c r="EV209" s="90" t="str">
        <f t="shared" si="764"/>
        <v/>
      </c>
      <c r="EW209" s="90" t="str">
        <f t="shared" si="765"/>
        <v/>
      </c>
      <c r="EX209" s="90" t="str">
        <f t="shared" si="766"/>
        <v/>
      </c>
      <c r="EY209" s="90" t="str">
        <f t="shared" si="767"/>
        <v/>
      </c>
      <c r="EZ209" s="90" t="str">
        <f t="shared" si="768"/>
        <v/>
      </c>
      <c r="FA209" s="90" t="str">
        <f t="shared" si="769"/>
        <v/>
      </c>
      <c r="FB209">
        <f>'06_Presupuesto'!J229-'02_Rendimientos'!$B$79+1</f>
        <v>82</v>
      </c>
      <c r="FC209">
        <f>'06_Presupuesto'!K229-'02_Rendimientos'!$B$79+1</f>
        <v>97</v>
      </c>
      <c r="FD209">
        <f t="shared" si="770"/>
        <v>16</v>
      </c>
    </row>
    <row r="210" spans="2:160">
      <c r="B210" s="109" t="str">
        <f>'06_Presupuesto'!K64</f>
        <v>B.2.9.1</v>
      </c>
      <c r="C210" s="109" t="str">
        <f>'06_Presupuesto'!L64</f>
        <v>Ventanas Con Marco De Aluminio Blanco</v>
      </c>
      <c r="D210" s="109" t="str">
        <f>'06_Presupuesto'!M64</f>
        <v>M2</v>
      </c>
      <c r="E210" s="110">
        <f>'06_Presupuesto'!N64</f>
        <v>15</v>
      </c>
      <c r="F210" s="110">
        <f>'06_Presupuesto'!O64</f>
        <v>181249.99999999997</v>
      </c>
      <c r="G210" s="110">
        <f>'06_Presupuesto'!P64</f>
        <v>2718749.9999999995</v>
      </c>
      <c r="H210" s="110" t="str">
        <f t="shared" si="621"/>
        <v/>
      </c>
      <c r="I210" s="110" t="str">
        <f t="shared" si="620"/>
        <v/>
      </c>
      <c r="J210" s="110" t="str">
        <f t="shared" si="622"/>
        <v/>
      </c>
      <c r="K210" s="110" t="str">
        <f t="shared" si="623"/>
        <v/>
      </c>
      <c r="L210" s="110" t="str">
        <f t="shared" si="624"/>
        <v/>
      </c>
      <c r="M210" s="110" t="str">
        <f t="shared" si="625"/>
        <v/>
      </c>
      <c r="N210" s="110" t="str">
        <f t="shared" si="626"/>
        <v/>
      </c>
      <c r="O210" s="110" t="str">
        <f t="shared" si="627"/>
        <v/>
      </c>
      <c r="P210" s="110" t="str">
        <f t="shared" si="628"/>
        <v/>
      </c>
      <c r="Q210" s="110" t="str">
        <f t="shared" si="629"/>
        <v/>
      </c>
      <c r="R210" s="110" t="str">
        <f t="shared" si="630"/>
        <v/>
      </c>
      <c r="S210" s="110" t="str">
        <f t="shared" si="631"/>
        <v/>
      </c>
      <c r="T210" s="110" t="str">
        <f t="shared" si="632"/>
        <v/>
      </c>
      <c r="U210" s="110" t="str">
        <f t="shared" si="633"/>
        <v/>
      </c>
      <c r="V210" s="110" t="str">
        <f t="shared" si="634"/>
        <v/>
      </c>
      <c r="W210" s="110" t="str">
        <f t="shared" si="635"/>
        <v/>
      </c>
      <c r="X210" s="110" t="str">
        <f t="shared" si="636"/>
        <v/>
      </c>
      <c r="Y210" s="110" t="str">
        <f t="shared" si="637"/>
        <v/>
      </c>
      <c r="Z210" s="110" t="str">
        <f t="shared" si="638"/>
        <v/>
      </c>
      <c r="AA210" s="110" t="str">
        <f t="shared" si="639"/>
        <v/>
      </c>
      <c r="AB210" s="110" t="str">
        <f t="shared" si="640"/>
        <v/>
      </c>
      <c r="AC210" s="110" t="str">
        <f t="shared" si="641"/>
        <v/>
      </c>
      <c r="AD210" s="110" t="str">
        <f t="shared" si="642"/>
        <v/>
      </c>
      <c r="AE210" s="110" t="str">
        <f t="shared" si="643"/>
        <v/>
      </c>
      <c r="AF210" s="110" t="str">
        <f t="shared" si="644"/>
        <v/>
      </c>
      <c r="AG210" s="110" t="str">
        <f t="shared" si="645"/>
        <v/>
      </c>
      <c r="AH210" s="110" t="str">
        <f t="shared" si="646"/>
        <v/>
      </c>
      <c r="AI210" s="110" t="str">
        <f t="shared" si="647"/>
        <v/>
      </c>
      <c r="AJ210" s="110" t="str">
        <f t="shared" si="648"/>
        <v/>
      </c>
      <c r="AK210" s="110" t="str">
        <f t="shared" si="649"/>
        <v/>
      </c>
      <c r="AL210" s="110" t="str">
        <f t="shared" si="650"/>
        <v/>
      </c>
      <c r="AM210" s="110" t="str">
        <f t="shared" si="651"/>
        <v/>
      </c>
      <c r="AN210" s="110" t="str">
        <f t="shared" si="652"/>
        <v/>
      </c>
      <c r="AO210" s="110" t="str">
        <f t="shared" si="653"/>
        <v/>
      </c>
      <c r="AP210" s="110" t="str">
        <f t="shared" si="654"/>
        <v/>
      </c>
      <c r="AQ210" s="110" t="str">
        <f t="shared" si="655"/>
        <v/>
      </c>
      <c r="AR210" s="110" t="str">
        <f t="shared" si="656"/>
        <v/>
      </c>
      <c r="AS210" s="110" t="str">
        <f t="shared" si="657"/>
        <v/>
      </c>
      <c r="AT210" s="110" t="str">
        <f t="shared" si="658"/>
        <v/>
      </c>
      <c r="AU210" s="110" t="str">
        <f t="shared" si="659"/>
        <v/>
      </c>
      <c r="AV210" s="110" t="str">
        <f t="shared" si="660"/>
        <v/>
      </c>
      <c r="AW210" s="110" t="str">
        <f t="shared" si="661"/>
        <v/>
      </c>
      <c r="AX210" s="110" t="str">
        <f t="shared" si="662"/>
        <v/>
      </c>
      <c r="AY210" s="110" t="str">
        <f t="shared" si="663"/>
        <v/>
      </c>
      <c r="AZ210" s="110" t="str">
        <f t="shared" si="664"/>
        <v/>
      </c>
      <c r="BA210" s="110" t="str">
        <f t="shared" si="665"/>
        <v/>
      </c>
      <c r="BB210" s="110" t="str">
        <f t="shared" si="666"/>
        <v/>
      </c>
      <c r="BC210" s="110" t="str">
        <f t="shared" si="667"/>
        <v/>
      </c>
      <c r="BD210" s="110" t="str">
        <f t="shared" si="668"/>
        <v/>
      </c>
      <c r="BE210" s="110" t="str">
        <f t="shared" si="669"/>
        <v/>
      </c>
      <c r="BF210" s="110" t="str">
        <f t="shared" si="670"/>
        <v/>
      </c>
      <c r="BG210" s="110" t="str">
        <f t="shared" si="671"/>
        <v/>
      </c>
      <c r="BH210" s="110" t="str">
        <f t="shared" si="672"/>
        <v/>
      </c>
      <c r="BI210" s="110" t="str">
        <f t="shared" si="673"/>
        <v/>
      </c>
      <c r="BJ210" s="110" t="str">
        <f t="shared" si="674"/>
        <v/>
      </c>
      <c r="BK210" s="110" t="str">
        <f t="shared" si="675"/>
        <v/>
      </c>
      <c r="BL210" s="110" t="str">
        <f t="shared" si="676"/>
        <v/>
      </c>
      <c r="BM210" s="110" t="str">
        <f t="shared" si="677"/>
        <v/>
      </c>
      <c r="BN210" s="110" t="str">
        <f t="shared" si="678"/>
        <v/>
      </c>
      <c r="BO210" s="110" t="str">
        <f t="shared" si="679"/>
        <v/>
      </c>
      <c r="BP210" s="110" t="str">
        <f t="shared" si="680"/>
        <v/>
      </c>
      <c r="BQ210" s="110" t="str">
        <f t="shared" si="681"/>
        <v/>
      </c>
      <c r="BR210" s="110" t="str">
        <f t="shared" si="682"/>
        <v/>
      </c>
      <c r="BS210" s="110" t="str">
        <f t="shared" si="683"/>
        <v/>
      </c>
      <c r="BT210" s="110" t="str">
        <f t="shared" si="684"/>
        <v/>
      </c>
      <c r="BU210" s="110" t="str">
        <f t="shared" si="685"/>
        <v/>
      </c>
      <c r="BV210" s="110" t="str">
        <f t="shared" si="686"/>
        <v/>
      </c>
      <c r="BW210" s="110" t="str">
        <f t="shared" si="687"/>
        <v/>
      </c>
      <c r="BX210" s="110" t="str">
        <f t="shared" si="688"/>
        <v/>
      </c>
      <c r="BY210" s="110" t="str">
        <f t="shared" si="689"/>
        <v/>
      </c>
      <c r="BZ210" s="110" t="str">
        <f t="shared" si="690"/>
        <v/>
      </c>
      <c r="CA210" s="110" t="str">
        <f t="shared" si="691"/>
        <v/>
      </c>
      <c r="CB210" s="110" t="str">
        <f t="shared" si="692"/>
        <v/>
      </c>
      <c r="CC210" s="110" t="str">
        <f t="shared" si="693"/>
        <v/>
      </c>
      <c r="CD210" s="110" t="str">
        <f t="shared" si="694"/>
        <v/>
      </c>
      <c r="CE210" s="110" t="str">
        <f t="shared" si="695"/>
        <v/>
      </c>
      <c r="CF210" s="110" t="str">
        <f t="shared" si="696"/>
        <v/>
      </c>
      <c r="CG210" s="110" t="str">
        <f t="shared" si="697"/>
        <v/>
      </c>
      <c r="CH210" s="110" t="str">
        <f t="shared" si="698"/>
        <v/>
      </c>
      <c r="CI210" s="110" t="str">
        <f t="shared" si="699"/>
        <v/>
      </c>
      <c r="CJ210" s="110" t="str">
        <f t="shared" si="700"/>
        <v/>
      </c>
      <c r="CK210" s="110">
        <f t="shared" si="701"/>
        <v>169921.87499999997</v>
      </c>
      <c r="CL210" s="110">
        <f t="shared" si="702"/>
        <v>169921.87499999997</v>
      </c>
      <c r="CM210" s="110">
        <f t="shared" si="703"/>
        <v>169921.87499999997</v>
      </c>
      <c r="CN210" s="110">
        <f t="shared" si="704"/>
        <v>169921.87499999997</v>
      </c>
      <c r="CO210" s="110">
        <f t="shared" si="705"/>
        <v>169921.87499999997</v>
      </c>
      <c r="CP210" s="110">
        <f t="shared" si="706"/>
        <v>169921.87499999997</v>
      </c>
      <c r="CQ210" s="110">
        <f t="shared" si="707"/>
        <v>169921.87499999997</v>
      </c>
      <c r="CR210" s="110">
        <f t="shared" si="708"/>
        <v>169921.87499999997</v>
      </c>
      <c r="CS210" s="110">
        <f t="shared" si="709"/>
        <v>169921.87499999997</v>
      </c>
      <c r="CT210" s="110">
        <f t="shared" si="710"/>
        <v>169921.87499999997</v>
      </c>
      <c r="CU210" s="110">
        <f t="shared" si="711"/>
        <v>169921.87499999997</v>
      </c>
      <c r="CV210" s="110">
        <f t="shared" si="712"/>
        <v>169921.87499999997</v>
      </c>
      <c r="CW210" s="110">
        <f t="shared" si="713"/>
        <v>169921.87499999997</v>
      </c>
      <c r="CX210" s="110">
        <f t="shared" si="714"/>
        <v>169921.87499999997</v>
      </c>
      <c r="CY210" s="110">
        <f t="shared" si="715"/>
        <v>169921.87499999997</v>
      </c>
      <c r="CZ210" s="110">
        <f t="shared" si="716"/>
        <v>169921.87499999997</v>
      </c>
      <c r="DA210" s="110" t="str">
        <f t="shared" si="717"/>
        <v/>
      </c>
      <c r="DB210" s="110" t="str">
        <f t="shared" si="718"/>
        <v/>
      </c>
      <c r="DC210" s="110" t="str">
        <f t="shared" si="719"/>
        <v/>
      </c>
      <c r="DD210" s="110" t="str">
        <f t="shared" si="720"/>
        <v/>
      </c>
      <c r="DE210" s="110" t="str">
        <f t="shared" si="721"/>
        <v/>
      </c>
      <c r="DF210" s="110" t="str">
        <f t="shared" si="722"/>
        <v/>
      </c>
      <c r="DG210" s="110" t="str">
        <f t="shared" si="723"/>
        <v/>
      </c>
      <c r="DH210" s="110" t="str">
        <f t="shared" si="724"/>
        <v/>
      </c>
      <c r="DI210" s="110" t="str">
        <f t="shared" si="725"/>
        <v/>
      </c>
      <c r="DJ210" s="110" t="str">
        <f t="shared" si="726"/>
        <v/>
      </c>
      <c r="DK210" s="110" t="str">
        <f t="shared" si="727"/>
        <v/>
      </c>
      <c r="DL210" s="110" t="str">
        <f t="shared" si="728"/>
        <v/>
      </c>
      <c r="DM210" s="110" t="str">
        <f t="shared" si="729"/>
        <v/>
      </c>
      <c r="DN210" s="110" t="str">
        <f t="shared" si="730"/>
        <v/>
      </c>
      <c r="DO210" s="110" t="str">
        <f t="shared" si="731"/>
        <v/>
      </c>
      <c r="DP210" s="110" t="str">
        <f t="shared" si="732"/>
        <v/>
      </c>
      <c r="DQ210" s="110" t="str">
        <f t="shared" si="733"/>
        <v/>
      </c>
      <c r="DR210" s="110" t="str">
        <f t="shared" si="734"/>
        <v/>
      </c>
      <c r="DS210" s="110" t="str">
        <f t="shared" si="735"/>
        <v/>
      </c>
      <c r="DT210" s="110" t="str">
        <f t="shared" si="736"/>
        <v/>
      </c>
      <c r="DU210" s="110" t="str">
        <f t="shared" si="737"/>
        <v/>
      </c>
      <c r="DV210" s="110" t="str">
        <f t="shared" si="738"/>
        <v/>
      </c>
      <c r="DW210" s="110" t="str">
        <f t="shared" si="739"/>
        <v/>
      </c>
      <c r="DX210" s="110" t="str">
        <f t="shared" si="740"/>
        <v/>
      </c>
      <c r="DY210" s="110" t="str">
        <f t="shared" si="741"/>
        <v/>
      </c>
      <c r="DZ210" s="110" t="str">
        <f t="shared" si="742"/>
        <v/>
      </c>
      <c r="EA210" s="110" t="str">
        <f t="shared" si="743"/>
        <v/>
      </c>
      <c r="EB210" s="110" t="str">
        <f t="shared" si="744"/>
        <v/>
      </c>
      <c r="EC210" s="110" t="str">
        <f t="shared" si="745"/>
        <v/>
      </c>
      <c r="ED210" s="110" t="str">
        <f t="shared" si="746"/>
        <v/>
      </c>
      <c r="EE210" s="110" t="str">
        <f t="shared" si="747"/>
        <v/>
      </c>
      <c r="EF210" s="110" t="str">
        <f t="shared" si="748"/>
        <v/>
      </c>
      <c r="EG210" s="110" t="str">
        <f t="shared" si="749"/>
        <v/>
      </c>
      <c r="EH210" s="110" t="str">
        <f t="shared" si="750"/>
        <v/>
      </c>
      <c r="EI210" s="110" t="str">
        <f t="shared" si="751"/>
        <v/>
      </c>
      <c r="EJ210" s="110" t="str">
        <f t="shared" si="752"/>
        <v/>
      </c>
      <c r="EK210" s="110" t="str">
        <f t="shared" si="753"/>
        <v/>
      </c>
      <c r="EL210" s="110" t="str">
        <f t="shared" si="754"/>
        <v/>
      </c>
      <c r="EM210" s="110" t="str">
        <f t="shared" si="755"/>
        <v/>
      </c>
      <c r="EN210" s="110" t="str">
        <f t="shared" si="756"/>
        <v/>
      </c>
      <c r="EO210" s="110" t="str">
        <f t="shared" si="757"/>
        <v/>
      </c>
      <c r="EP210" s="110" t="str">
        <f t="shared" si="758"/>
        <v/>
      </c>
      <c r="EQ210" s="110" t="str">
        <f t="shared" si="759"/>
        <v/>
      </c>
      <c r="ER210" s="110" t="str">
        <f t="shared" si="760"/>
        <v/>
      </c>
      <c r="ES210" s="110" t="str">
        <f t="shared" si="761"/>
        <v/>
      </c>
      <c r="ET210" s="110" t="str">
        <f t="shared" si="762"/>
        <v/>
      </c>
      <c r="EU210" s="110" t="str">
        <f t="shared" si="763"/>
        <v/>
      </c>
      <c r="EV210" s="110" t="str">
        <f t="shared" si="764"/>
        <v/>
      </c>
      <c r="EW210" s="110" t="str">
        <f t="shared" si="765"/>
        <v/>
      </c>
      <c r="EX210" s="110" t="str">
        <f t="shared" si="766"/>
        <v/>
      </c>
      <c r="EY210" s="110" t="str">
        <f t="shared" si="767"/>
        <v/>
      </c>
      <c r="EZ210" s="110" t="str">
        <f t="shared" si="768"/>
        <v/>
      </c>
      <c r="FA210" s="110" t="str">
        <f t="shared" si="769"/>
        <v/>
      </c>
      <c r="FB210">
        <f>'06_Presupuesto'!J230-'02_Rendimientos'!$B$79+1</f>
        <v>82</v>
      </c>
      <c r="FC210">
        <f>'06_Presupuesto'!K230-'02_Rendimientos'!$B$79+1</f>
        <v>97</v>
      </c>
      <c r="FD210">
        <f t="shared" si="770"/>
        <v>16</v>
      </c>
    </row>
    <row r="211" spans="2:160">
      <c r="B211" t="str">
        <f>'06_Presupuesto'!K65</f>
        <v>B.2.9.2</v>
      </c>
      <c r="C211" t="str">
        <f>'06_Presupuesto'!L65</f>
        <v>Quincallería</v>
      </c>
      <c r="D211" t="str">
        <f>'06_Presupuesto'!M65</f>
        <v>UNI</v>
      </c>
      <c r="E211" s="90">
        <f>'06_Presupuesto'!N65</f>
        <v>1</v>
      </c>
      <c r="F211" s="90">
        <f>'06_Presupuesto'!O65</f>
        <v>156249.99999999997</v>
      </c>
      <c r="G211" s="90">
        <f>'06_Presupuesto'!P65</f>
        <v>156249.99999999997</v>
      </c>
      <c r="H211" s="90" t="str">
        <f t="shared" si="621"/>
        <v/>
      </c>
      <c r="I211" s="90" t="str">
        <f t="shared" si="620"/>
        <v/>
      </c>
      <c r="J211" s="90" t="str">
        <f t="shared" si="622"/>
        <v/>
      </c>
      <c r="K211" s="90" t="str">
        <f t="shared" si="623"/>
        <v/>
      </c>
      <c r="L211" s="90" t="str">
        <f t="shared" si="624"/>
        <v/>
      </c>
      <c r="M211" s="90" t="str">
        <f t="shared" si="625"/>
        <v/>
      </c>
      <c r="N211" s="90" t="str">
        <f t="shared" si="626"/>
        <v/>
      </c>
      <c r="O211" s="90" t="str">
        <f t="shared" si="627"/>
        <v/>
      </c>
      <c r="P211" s="90" t="str">
        <f t="shared" si="628"/>
        <v/>
      </c>
      <c r="Q211" s="90" t="str">
        <f t="shared" si="629"/>
        <v/>
      </c>
      <c r="R211" s="90" t="str">
        <f t="shared" si="630"/>
        <v/>
      </c>
      <c r="S211" s="90" t="str">
        <f t="shared" si="631"/>
        <v/>
      </c>
      <c r="T211" s="90" t="str">
        <f t="shared" si="632"/>
        <v/>
      </c>
      <c r="U211" s="90" t="str">
        <f t="shared" si="633"/>
        <v/>
      </c>
      <c r="V211" s="90" t="str">
        <f t="shared" si="634"/>
        <v/>
      </c>
      <c r="W211" s="90" t="str">
        <f t="shared" si="635"/>
        <v/>
      </c>
      <c r="X211" s="90" t="str">
        <f t="shared" si="636"/>
        <v/>
      </c>
      <c r="Y211" s="90" t="str">
        <f t="shared" si="637"/>
        <v/>
      </c>
      <c r="Z211" s="90" t="str">
        <f t="shared" si="638"/>
        <v/>
      </c>
      <c r="AA211" s="90" t="str">
        <f t="shared" si="639"/>
        <v/>
      </c>
      <c r="AB211" s="90" t="str">
        <f t="shared" si="640"/>
        <v/>
      </c>
      <c r="AC211" s="90" t="str">
        <f t="shared" si="641"/>
        <v/>
      </c>
      <c r="AD211" s="90" t="str">
        <f t="shared" si="642"/>
        <v/>
      </c>
      <c r="AE211" s="90" t="str">
        <f t="shared" si="643"/>
        <v/>
      </c>
      <c r="AF211" s="90" t="str">
        <f t="shared" si="644"/>
        <v/>
      </c>
      <c r="AG211" s="90" t="str">
        <f t="shared" si="645"/>
        <v/>
      </c>
      <c r="AH211" s="90" t="str">
        <f t="shared" si="646"/>
        <v/>
      </c>
      <c r="AI211" s="90" t="str">
        <f t="shared" si="647"/>
        <v/>
      </c>
      <c r="AJ211" s="90" t="str">
        <f t="shared" si="648"/>
        <v/>
      </c>
      <c r="AK211" s="90" t="str">
        <f t="shared" si="649"/>
        <v/>
      </c>
      <c r="AL211" s="90" t="str">
        <f t="shared" si="650"/>
        <v/>
      </c>
      <c r="AM211" s="90" t="str">
        <f t="shared" si="651"/>
        <v/>
      </c>
      <c r="AN211" s="90" t="str">
        <f t="shared" si="652"/>
        <v/>
      </c>
      <c r="AO211" s="90" t="str">
        <f t="shared" si="653"/>
        <v/>
      </c>
      <c r="AP211" s="90" t="str">
        <f t="shared" si="654"/>
        <v/>
      </c>
      <c r="AQ211" s="90" t="str">
        <f t="shared" si="655"/>
        <v/>
      </c>
      <c r="AR211" s="90" t="str">
        <f t="shared" si="656"/>
        <v/>
      </c>
      <c r="AS211" s="90" t="str">
        <f t="shared" si="657"/>
        <v/>
      </c>
      <c r="AT211" s="90" t="str">
        <f t="shared" si="658"/>
        <v/>
      </c>
      <c r="AU211" s="90" t="str">
        <f t="shared" si="659"/>
        <v/>
      </c>
      <c r="AV211" s="90" t="str">
        <f t="shared" si="660"/>
        <v/>
      </c>
      <c r="AW211" s="90" t="str">
        <f t="shared" si="661"/>
        <v/>
      </c>
      <c r="AX211" s="90" t="str">
        <f t="shared" si="662"/>
        <v/>
      </c>
      <c r="AY211" s="90" t="str">
        <f t="shared" si="663"/>
        <v/>
      </c>
      <c r="AZ211" s="90" t="str">
        <f t="shared" si="664"/>
        <v/>
      </c>
      <c r="BA211" s="90" t="str">
        <f t="shared" si="665"/>
        <v/>
      </c>
      <c r="BB211" s="90" t="str">
        <f t="shared" si="666"/>
        <v/>
      </c>
      <c r="BC211" s="90" t="str">
        <f t="shared" si="667"/>
        <v/>
      </c>
      <c r="BD211" s="90" t="str">
        <f t="shared" si="668"/>
        <v/>
      </c>
      <c r="BE211" s="90" t="str">
        <f t="shared" si="669"/>
        <v/>
      </c>
      <c r="BF211" s="90" t="str">
        <f t="shared" si="670"/>
        <v/>
      </c>
      <c r="BG211" s="90" t="str">
        <f t="shared" si="671"/>
        <v/>
      </c>
      <c r="BH211" s="90" t="str">
        <f t="shared" si="672"/>
        <v/>
      </c>
      <c r="BI211" s="90" t="str">
        <f t="shared" si="673"/>
        <v/>
      </c>
      <c r="BJ211" s="90" t="str">
        <f t="shared" si="674"/>
        <v/>
      </c>
      <c r="BK211" s="90" t="str">
        <f t="shared" si="675"/>
        <v/>
      </c>
      <c r="BL211" s="90" t="str">
        <f t="shared" si="676"/>
        <v/>
      </c>
      <c r="BM211" s="90" t="str">
        <f t="shared" si="677"/>
        <v/>
      </c>
      <c r="BN211" s="90" t="str">
        <f t="shared" si="678"/>
        <v/>
      </c>
      <c r="BO211" s="90" t="str">
        <f t="shared" si="679"/>
        <v/>
      </c>
      <c r="BP211" s="90" t="str">
        <f t="shared" si="680"/>
        <v/>
      </c>
      <c r="BQ211" s="90" t="str">
        <f t="shared" si="681"/>
        <v/>
      </c>
      <c r="BR211" s="90" t="str">
        <f t="shared" si="682"/>
        <v/>
      </c>
      <c r="BS211" s="90" t="str">
        <f t="shared" si="683"/>
        <v/>
      </c>
      <c r="BT211" s="90" t="str">
        <f t="shared" si="684"/>
        <v/>
      </c>
      <c r="BU211" s="90" t="str">
        <f t="shared" si="685"/>
        <v/>
      </c>
      <c r="BV211" s="90" t="str">
        <f t="shared" si="686"/>
        <v/>
      </c>
      <c r="BW211" s="90" t="str">
        <f t="shared" si="687"/>
        <v/>
      </c>
      <c r="BX211" s="90" t="str">
        <f t="shared" si="688"/>
        <v/>
      </c>
      <c r="BY211" s="90" t="str">
        <f t="shared" si="689"/>
        <v/>
      </c>
      <c r="BZ211" s="90" t="str">
        <f t="shared" si="690"/>
        <v/>
      </c>
      <c r="CA211" s="90" t="str">
        <f t="shared" si="691"/>
        <v/>
      </c>
      <c r="CB211" s="90" t="str">
        <f t="shared" si="692"/>
        <v/>
      </c>
      <c r="CC211" s="90" t="str">
        <f t="shared" si="693"/>
        <v/>
      </c>
      <c r="CD211" s="90" t="str">
        <f t="shared" si="694"/>
        <v/>
      </c>
      <c r="CE211" s="90" t="str">
        <f t="shared" si="695"/>
        <v/>
      </c>
      <c r="CF211" s="90" t="str">
        <f t="shared" si="696"/>
        <v/>
      </c>
      <c r="CG211" s="90" t="str">
        <f t="shared" si="697"/>
        <v/>
      </c>
      <c r="CH211" s="90" t="str">
        <f t="shared" si="698"/>
        <v/>
      </c>
      <c r="CI211" s="90" t="str">
        <f t="shared" si="699"/>
        <v/>
      </c>
      <c r="CJ211" s="90" t="str">
        <f t="shared" si="700"/>
        <v/>
      </c>
      <c r="CK211" s="90">
        <f t="shared" si="701"/>
        <v>9765.6249999999982</v>
      </c>
      <c r="CL211" s="90">
        <f t="shared" si="702"/>
        <v>9765.6249999999982</v>
      </c>
      <c r="CM211" s="90">
        <f t="shared" si="703"/>
        <v>9765.6249999999982</v>
      </c>
      <c r="CN211" s="90">
        <f t="shared" si="704"/>
        <v>9765.6249999999982</v>
      </c>
      <c r="CO211" s="90">
        <f t="shared" si="705"/>
        <v>9765.6249999999982</v>
      </c>
      <c r="CP211" s="90">
        <f t="shared" si="706"/>
        <v>9765.6249999999982</v>
      </c>
      <c r="CQ211" s="90">
        <f t="shared" si="707"/>
        <v>9765.6249999999982</v>
      </c>
      <c r="CR211" s="90">
        <f t="shared" si="708"/>
        <v>9765.6249999999982</v>
      </c>
      <c r="CS211" s="90">
        <f t="shared" si="709"/>
        <v>9765.6249999999982</v>
      </c>
      <c r="CT211" s="90">
        <f t="shared" si="710"/>
        <v>9765.6249999999982</v>
      </c>
      <c r="CU211" s="90">
        <f t="shared" si="711"/>
        <v>9765.6249999999982</v>
      </c>
      <c r="CV211" s="90">
        <f t="shared" si="712"/>
        <v>9765.6249999999982</v>
      </c>
      <c r="CW211" s="90">
        <f t="shared" si="713"/>
        <v>9765.6249999999982</v>
      </c>
      <c r="CX211" s="90">
        <f t="shared" si="714"/>
        <v>9765.6249999999982</v>
      </c>
      <c r="CY211" s="90">
        <f t="shared" si="715"/>
        <v>9765.6249999999982</v>
      </c>
      <c r="CZ211" s="90">
        <f t="shared" si="716"/>
        <v>9765.6249999999982</v>
      </c>
      <c r="DA211" s="90" t="str">
        <f t="shared" si="717"/>
        <v/>
      </c>
      <c r="DB211" s="90" t="str">
        <f t="shared" si="718"/>
        <v/>
      </c>
      <c r="DC211" s="90" t="str">
        <f t="shared" si="719"/>
        <v/>
      </c>
      <c r="DD211" s="90" t="str">
        <f t="shared" si="720"/>
        <v/>
      </c>
      <c r="DE211" s="90" t="str">
        <f t="shared" si="721"/>
        <v/>
      </c>
      <c r="DF211" s="90" t="str">
        <f t="shared" si="722"/>
        <v/>
      </c>
      <c r="DG211" s="90" t="str">
        <f t="shared" si="723"/>
        <v/>
      </c>
      <c r="DH211" s="90" t="str">
        <f t="shared" si="724"/>
        <v/>
      </c>
      <c r="DI211" s="90" t="str">
        <f t="shared" si="725"/>
        <v/>
      </c>
      <c r="DJ211" s="90" t="str">
        <f t="shared" si="726"/>
        <v/>
      </c>
      <c r="DK211" s="90" t="str">
        <f t="shared" si="727"/>
        <v/>
      </c>
      <c r="DL211" s="90" t="str">
        <f t="shared" si="728"/>
        <v/>
      </c>
      <c r="DM211" s="90" t="str">
        <f t="shared" si="729"/>
        <v/>
      </c>
      <c r="DN211" s="90" t="str">
        <f t="shared" si="730"/>
        <v/>
      </c>
      <c r="DO211" s="90" t="str">
        <f t="shared" si="731"/>
        <v/>
      </c>
      <c r="DP211" s="90" t="str">
        <f t="shared" si="732"/>
        <v/>
      </c>
      <c r="DQ211" s="90" t="str">
        <f t="shared" si="733"/>
        <v/>
      </c>
      <c r="DR211" s="90" t="str">
        <f t="shared" si="734"/>
        <v/>
      </c>
      <c r="DS211" s="90" t="str">
        <f t="shared" si="735"/>
        <v/>
      </c>
      <c r="DT211" s="90" t="str">
        <f t="shared" si="736"/>
        <v/>
      </c>
      <c r="DU211" s="90" t="str">
        <f t="shared" si="737"/>
        <v/>
      </c>
      <c r="DV211" s="90" t="str">
        <f t="shared" si="738"/>
        <v/>
      </c>
      <c r="DW211" s="90" t="str">
        <f t="shared" si="739"/>
        <v/>
      </c>
      <c r="DX211" s="90" t="str">
        <f t="shared" si="740"/>
        <v/>
      </c>
      <c r="DY211" s="90" t="str">
        <f t="shared" si="741"/>
        <v/>
      </c>
      <c r="DZ211" s="90" t="str">
        <f t="shared" si="742"/>
        <v/>
      </c>
      <c r="EA211" s="90" t="str">
        <f t="shared" si="743"/>
        <v/>
      </c>
      <c r="EB211" s="90" t="str">
        <f t="shared" si="744"/>
        <v/>
      </c>
      <c r="EC211" s="90" t="str">
        <f t="shared" si="745"/>
        <v/>
      </c>
      <c r="ED211" s="90" t="str">
        <f t="shared" si="746"/>
        <v/>
      </c>
      <c r="EE211" s="90" t="str">
        <f t="shared" si="747"/>
        <v/>
      </c>
      <c r="EF211" s="90" t="str">
        <f t="shared" si="748"/>
        <v/>
      </c>
      <c r="EG211" s="90" t="str">
        <f t="shared" si="749"/>
        <v/>
      </c>
      <c r="EH211" s="90" t="str">
        <f t="shared" si="750"/>
        <v/>
      </c>
      <c r="EI211" s="90" t="str">
        <f t="shared" si="751"/>
        <v/>
      </c>
      <c r="EJ211" s="90" t="str">
        <f t="shared" si="752"/>
        <v/>
      </c>
      <c r="EK211" s="90" t="str">
        <f t="shared" si="753"/>
        <v/>
      </c>
      <c r="EL211" s="90" t="str">
        <f t="shared" si="754"/>
        <v/>
      </c>
      <c r="EM211" s="90" t="str">
        <f t="shared" si="755"/>
        <v/>
      </c>
      <c r="EN211" s="90" t="str">
        <f t="shared" si="756"/>
        <v/>
      </c>
      <c r="EO211" s="90" t="str">
        <f t="shared" si="757"/>
        <v/>
      </c>
      <c r="EP211" s="90" t="str">
        <f t="shared" si="758"/>
        <v/>
      </c>
      <c r="EQ211" s="90" t="str">
        <f t="shared" si="759"/>
        <v/>
      </c>
      <c r="ER211" s="90" t="str">
        <f t="shared" si="760"/>
        <v/>
      </c>
      <c r="ES211" s="90" t="str">
        <f t="shared" si="761"/>
        <v/>
      </c>
      <c r="ET211" s="90" t="str">
        <f t="shared" si="762"/>
        <v/>
      </c>
      <c r="EU211" s="90" t="str">
        <f t="shared" si="763"/>
        <v/>
      </c>
      <c r="EV211" s="90" t="str">
        <f t="shared" si="764"/>
        <v/>
      </c>
      <c r="EW211" s="90" t="str">
        <f t="shared" si="765"/>
        <v/>
      </c>
      <c r="EX211" s="90" t="str">
        <f t="shared" si="766"/>
        <v/>
      </c>
      <c r="EY211" s="90" t="str">
        <f t="shared" si="767"/>
        <v/>
      </c>
      <c r="EZ211" s="90" t="str">
        <f t="shared" si="768"/>
        <v/>
      </c>
      <c r="FA211" s="90" t="str">
        <f t="shared" si="769"/>
        <v/>
      </c>
      <c r="FB211">
        <f>'06_Presupuesto'!J231-'02_Rendimientos'!$B$79+1</f>
        <v>82</v>
      </c>
      <c r="FC211">
        <f>'06_Presupuesto'!K231-'02_Rendimientos'!$B$79+1</f>
        <v>97</v>
      </c>
      <c r="FD211">
        <f t="shared" si="770"/>
        <v>16</v>
      </c>
    </row>
    <row r="212" spans="2:160">
      <c r="B212" s="109" t="str">
        <f>'06_Presupuesto'!K66</f>
        <v>B.2.10</v>
      </c>
      <c r="C212" s="109" t="str">
        <f>'06_Presupuesto'!L66</f>
        <v>PROTECCIONES METALICAS TIPO QUEBRAVISTA</v>
      </c>
      <c r="D212" s="109" t="str">
        <f>'06_Presupuesto'!M66</f>
        <v>M2</v>
      </c>
      <c r="E212" s="110">
        <f>'06_Presupuesto'!N66</f>
        <v>15</v>
      </c>
      <c r="F212" s="110">
        <f>'06_Presupuesto'!O66</f>
        <v>121250</v>
      </c>
      <c r="G212" s="110">
        <f>'06_Presupuesto'!P66</f>
        <v>1818750</v>
      </c>
      <c r="H212" s="110" t="str">
        <f t="shared" si="621"/>
        <v/>
      </c>
      <c r="I212" s="110" t="str">
        <f t="shared" si="620"/>
        <v/>
      </c>
      <c r="J212" s="110" t="str">
        <f t="shared" si="622"/>
        <v/>
      </c>
      <c r="K212" s="110" t="str">
        <f t="shared" si="623"/>
        <v/>
      </c>
      <c r="L212" s="110" t="str">
        <f t="shared" si="624"/>
        <v/>
      </c>
      <c r="M212" s="110" t="str">
        <f t="shared" si="625"/>
        <v/>
      </c>
      <c r="N212" s="110" t="str">
        <f t="shared" si="626"/>
        <v/>
      </c>
      <c r="O212" s="110" t="str">
        <f t="shared" si="627"/>
        <v/>
      </c>
      <c r="P212" s="110" t="str">
        <f t="shared" si="628"/>
        <v/>
      </c>
      <c r="Q212" s="110" t="str">
        <f t="shared" si="629"/>
        <v/>
      </c>
      <c r="R212" s="110" t="str">
        <f t="shared" si="630"/>
        <v/>
      </c>
      <c r="S212" s="110" t="str">
        <f t="shared" si="631"/>
        <v/>
      </c>
      <c r="T212" s="110" t="str">
        <f t="shared" si="632"/>
        <v/>
      </c>
      <c r="U212" s="110" t="str">
        <f t="shared" si="633"/>
        <v/>
      </c>
      <c r="V212" s="110" t="str">
        <f t="shared" si="634"/>
        <v/>
      </c>
      <c r="W212" s="110" t="str">
        <f t="shared" si="635"/>
        <v/>
      </c>
      <c r="X212" s="110" t="str">
        <f t="shared" si="636"/>
        <v/>
      </c>
      <c r="Y212" s="110" t="str">
        <f t="shared" si="637"/>
        <v/>
      </c>
      <c r="Z212" s="110" t="str">
        <f t="shared" si="638"/>
        <v/>
      </c>
      <c r="AA212" s="110" t="str">
        <f t="shared" si="639"/>
        <v/>
      </c>
      <c r="AB212" s="110" t="str">
        <f t="shared" si="640"/>
        <v/>
      </c>
      <c r="AC212" s="110" t="str">
        <f t="shared" si="641"/>
        <v/>
      </c>
      <c r="AD212" s="110" t="str">
        <f t="shared" si="642"/>
        <v/>
      </c>
      <c r="AE212" s="110" t="str">
        <f t="shared" si="643"/>
        <v/>
      </c>
      <c r="AF212" s="110" t="str">
        <f t="shared" si="644"/>
        <v/>
      </c>
      <c r="AG212" s="110" t="str">
        <f t="shared" si="645"/>
        <v/>
      </c>
      <c r="AH212" s="110" t="str">
        <f t="shared" si="646"/>
        <v/>
      </c>
      <c r="AI212" s="110" t="str">
        <f t="shared" si="647"/>
        <v/>
      </c>
      <c r="AJ212" s="110" t="str">
        <f t="shared" si="648"/>
        <v/>
      </c>
      <c r="AK212" s="110" t="str">
        <f t="shared" si="649"/>
        <v/>
      </c>
      <c r="AL212" s="110" t="str">
        <f t="shared" si="650"/>
        <v/>
      </c>
      <c r="AM212" s="110" t="str">
        <f t="shared" si="651"/>
        <v/>
      </c>
      <c r="AN212" s="110" t="str">
        <f t="shared" si="652"/>
        <v/>
      </c>
      <c r="AO212" s="110" t="str">
        <f t="shared" si="653"/>
        <v/>
      </c>
      <c r="AP212" s="110" t="str">
        <f t="shared" si="654"/>
        <v/>
      </c>
      <c r="AQ212" s="110" t="str">
        <f t="shared" si="655"/>
        <v/>
      </c>
      <c r="AR212" s="110" t="str">
        <f t="shared" si="656"/>
        <v/>
      </c>
      <c r="AS212" s="110" t="str">
        <f t="shared" si="657"/>
        <v/>
      </c>
      <c r="AT212" s="110" t="str">
        <f t="shared" si="658"/>
        <v/>
      </c>
      <c r="AU212" s="110" t="str">
        <f t="shared" si="659"/>
        <v/>
      </c>
      <c r="AV212" s="110" t="str">
        <f t="shared" si="660"/>
        <v/>
      </c>
      <c r="AW212" s="110" t="str">
        <f t="shared" si="661"/>
        <v/>
      </c>
      <c r="AX212" s="110" t="str">
        <f t="shared" si="662"/>
        <v/>
      </c>
      <c r="AY212" s="110" t="str">
        <f t="shared" si="663"/>
        <v/>
      </c>
      <c r="AZ212" s="110" t="str">
        <f t="shared" si="664"/>
        <v/>
      </c>
      <c r="BA212" s="110" t="str">
        <f t="shared" si="665"/>
        <v/>
      </c>
      <c r="BB212" s="110" t="str">
        <f t="shared" si="666"/>
        <v/>
      </c>
      <c r="BC212" s="110" t="str">
        <f t="shared" si="667"/>
        <v/>
      </c>
      <c r="BD212" s="110" t="str">
        <f t="shared" si="668"/>
        <v/>
      </c>
      <c r="BE212" s="110" t="str">
        <f t="shared" si="669"/>
        <v/>
      </c>
      <c r="BF212" s="110" t="str">
        <f t="shared" si="670"/>
        <v/>
      </c>
      <c r="BG212" s="110" t="str">
        <f t="shared" si="671"/>
        <v/>
      </c>
      <c r="BH212" s="110" t="str">
        <f t="shared" si="672"/>
        <v/>
      </c>
      <c r="BI212" s="110" t="str">
        <f t="shared" si="673"/>
        <v/>
      </c>
      <c r="BJ212" s="110" t="str">
        <f t="shared" si="674"/>
        <v/>
      </c>
      <c r="BK212" s="110" t="str">
        <f t="shared" si="675"/>
        <v/>
      </c>
      <c r="BL212" s="110" t="str">
        <f t="shared" si="676"/>
        <v/>
      </c>
      <c r="BM212" s="110" t="str">
        <f t="shared" si="677"/>
        <v/>
      </c>
      <c r="BN212" s="110" t="str">
        <f t="shared" si="678"/>
        <v/>
      </c>
      <c r="BO212" s="110" t="str">
        <f t="shared" si="679"/>
        <v/>
      </c>
      <c r="BP212" s="110" t="str">
        <f t="shared" si="680"/>
        <v/>
      </c>
      <c r="BQ212" s="110" t="str">
        <f t="shared" si="681"/>
        <v/>
      </c>
      <c r="BR212" s="110" t="str">
        <f t="shared" si="682"/>
        <v/>
      </c>
      <c r="BS212" s="110" t="str">
        <f t="shared" si="683"/>
        <v/>
      </c>
      <c r="BT212" s="110" t="str">
        <f t="shared" si="684"/>
        <v/>
      </c>
      <c r="BU212" s="110" t="str">
        <f t="shared" si="685"/>
        <v/>
      </c>
      <c r="BV212" s="110" t="str">
        <f t="shared" si="686"/>
        <v/>
      </c>
      <c r="BW212" s="110" t="str">
        <f t="shared" si="687"/>
        <v/>
      </c>
      <c r="BX212" s="110" t="str">
        <f t="shared" si="688"/>
        <v/>
      </c>
      <c r="BY212" s="110" t="str">
        <f t="shared" si="689"/>
        <v/>
      </c>
      <c r="BZ212" s="110" t="str">
        <f t="shared" si="690"/>
        <v/>
      </c>
      <c r="CA212" s="110" t="str">
        <f t="shared" si="691"/>
        <v/>
      </c>
      <c r="CB212" s="110" t="str">
        <f t="shared" si="692"/>
        <v/>
      </c>
      <c r="CC212" s="110" t="str">
        <f t="shared" si="693"/>
        <v/>
      </c>
      <c r="CD212" s="110" t="str">
        <f t="shared" si="694"/>
        <v/>
      </c>
      <c r="CE212" s="110" t="str">
        <f t="shared" si="695"/>
        <v/>
      </c>
      <c r="CF212" s="110" t="str">
        <f t="shared" si="696"/>
        <v/>
      </c>
      <c r="CG212" s="110" t="str">
        <f t="shared" si="697"/>
        <v/>
      </c>
      <c r="CH212" s="110" t="str">
        <f t="shared" si="698"/>
        <v/>
      </c>
      <c r="CI212" s="110" t="str">
        <f t="shared" si="699"/>
        <v/>
      </c>
      <c r="CJ212" s="110" t="str">
        <f t="shared" si="700"/>
        <v/>
      </c>
      <c r="CK212" s="110">
        <f t="shared" si="701"/>
        <v>113671.875</v>
      </c>
      <c r="CL212" s="110">
        <f t="shared" si="702"/>
        <v>113671.875</v>
      </c>
      <c r="CM212" s="110">
        <f t="shared" si="703"/>
        <v>113671.875</v>
      </c>
      <c r="CN212" s="110">
        <f t="shared" si="704"/>
        <v>113671.875</v>
      </c>
      <c r="CO212" s="110">
        <f t="shared" si="705"/>
        <v>113671.875</v>
      </c>
      <c r="CP212" s="110">
        <f t="shared" si="706"/>
        <v>113671.875</v>
      </c>
      <c r="CQ212" s="110">
        <f t="shared" si="707"/>
        <v>113671.875</v>
      </c>
      <c r="CR212" s="110">
        <f t="shared" si="708"/>
        <v>113671.875</v>
      </c>
      <c r="CS212" s="110">
        <f t="shared" si="709"/>
        <v>113671.875</v>
      </c>
      <c r="CT212" s="110">
        <f t="shared" si="710"/>
        <v>113671.875</v>
      </c>
      <c r="CU212" s="110">
        <f t="shared" si="711"/>
        <v>113671.875</v>
      </c>
      <c r="CV212" s="110">
        <f t="shared" si="712"/>
        <v>113671.875</v>
      </c>
      <c r="CW212" s="110">
        <f t="shared" si="713"/>
        <v>113671.875</v>
      </c>
      <c r="CX212" s="110">
        <f t="shared" si="714"/>
        <v>113671.875</v>
      </c>
      <c r="CY212" s="110">
        <f t="shared" si="715"/>
        <v>113671.875</v>
      </c>
      <c r="CZ212" s="110">
        <f t="shared" si="716"/>
        <v>113671.875</v>
      </c>
      <c r="DA212" s="110" t="str">
        <f t="shared" si="717"/>
        <v/>
      </c>
      <c r="DB212" s="110" t="str">
        <f t="shared" si="718"/>
        <v/>
      </c>
      <c r="DC212" s="110" t="str">
        <f t="shared" si="719"/>
        <v/>
      </c>
      <c r="DD212" s="110" t="str">
        <f t="shared" si="720"/>
        <v/>
      </c>
      <c r="DE212" s="110" t="str">
        <f t="shared" si="721"/>
        <v/>
      </c>
      <c r="DF212" s="110" t="str">
        <f t="shared" si="722"/>
        <v/>
      </c>
      <c r="DG212" s="110" t="str">
        <f t="shared" si="723"/>
        <v/>
      </c>
      <c r="DH212" s="110" t="str">
        <f t="shared" si="724"/>
        <v/>
      </c>
      <c r="DI212" s="110" t="str">
        <f t="shared" si="725"/>
        <v/>
      </c>
      <c r="DJ212" s="110" t="str">
        <f t="shared" si="726"/>
        <v/>
      </c>
      <c r="DK212" s="110" t="str">
        <f t="shared" si="727"/>
        <v/>
      </c>
      <c r="DL212" s="110" t="str">
        <f t="shared" si="728"/>
        <v/>
      </c>
      <c r="DM212" s="110" t="str">
        <f t="shared" si="729"/>
        <v/>
      </c>
      <c r="DN212" s="110" t="str">
        <f t="shared" si="730"/>
        <v/>
      </c>
      <c r="DO212" s="110" t="str">
        <f t="shared" si="731"/>
        <v/>
      </c>
      <c r="DP212" s="110" t="str">
        <f t="shared" si="732"/>
        <v/>
      </c>
      <c r="DQ212" s="110" t="str">
        <f t="shared" si="733"/>
        <v/>
      </c>
      <c r="DR212" s="110" t="str">
        <f t="shared" si="734"/>
        <v/>
      </c>
      <c r="DS212" s="110" t="str">
        <f t="shared" si="735"/>
        <v/>
      </c>
      <c r="DT212" s="110" t="str">
        <f t="shared" si="736"/>
        <v/>
      </c>
      <c r="DU212" s="110" t="str">
        <f t="shared" si="737"/>
        <v/>
      </c>
      <c r="DV212" s="110" t="str">
        <f t="shared" si="738"/>
        <v/>
      </c>
      <c r="DW212" s="110" t="str">
        <f t="shared" si="739"/>
        <v/>
      </c>
      <c r="DX212" s="110" t="str">
        <f t="shared" si="740"/>
        <v/>
      </c>
      <c r="DY212" s="110" t="str">
        <f t="shared" si="741"/>
        <v/>
      </c>
      <c r="DZ212" s="110" t="str">
        <f t="shared" si="742"/>
        <v/>
      </c>
      <c r="EA212" s="110" t="str">
        <f t="shared" si="743"/>
        <v/>
      </c>
      <c r="EB212" s="110" t="str">
        <f t="shared" si="744"/>
        <v/>
      </c>
      <c r="EC212" s="110" t="str">
        <f t="shared" si="745"/>
        <v/>
      </c>
      <c r="ED212" s="110" t="str">
        <f t="shared" si="746"/>
        <v/>
      </c>
      <c r="EE212" s="110" t="str">
        <f t="shared" si="747"/>
        <v/>
      </c>
      <c r="EF212" s="110" t="str">
        <f t="shared" si="748"/>
        <v/>
      </c>
      <c r="EG212" s="110" t="str">
        <f t="shared" si="749"/>
        <v/>
      </c>
      <c r="EH212" s="110" t="str">
        <f t="shared" si="750"/>
        <v/>
      </c>
      <c r="EI212" s="110" t="str">
        <f t="shared" si="751"/>
        <v/>
      </c>
      <c r="EJ212" s="110" t="str">
        <f t="shared" si="752"/>
        <v/>
      </c>
      <c r="EK212" s="110" t="str">
        <f t="shared" si="753"/>
        <v/>
      </c>
      <c r="EL212" s="110" t="str">
        <f t="shared" si="754"/>
        <v/>
      </c>
      <c r="EM212" s="110" t="str">
        <f t="shared" si="755"/>
        <v/>
      </c>
      <c r="EN212" s="110" t="str">
        <f t="shared" si="756"/>
        <v/>
      </c>
      <c r="EO212" s="110" t="str">
        <f t="shared" si="757"/>
        <v/>
      </c>
      <c r="EP212" s="110" t="str">
        <f t="shared" si="758"/>
        <v/>
      </c>
      <c r="EQ212" s="110" t="str">
        <f t="shared" si="759"/>
        <v/>
      </c>
      <c r="ER212" s="110" t="str">
        <f t="shared" si="760"/>
        <v/>
      </c>
      <c r="ES212" s="110" t="str">
        <f t="shared" si="761"/>
        <v/>
      </c>
      <c r="ET212" s="110" t="str">
        <f t="shared" si="762"/>
        <v/>
      </c>
      <c r="EU212" s="110" t="str">
        <f t="shared" si="763"/>
        <v/>
      </c>
      <c r="EV212" s="110" t="str">
        <f t="shared" si="764"/>
        <v/>
      </c>
      <c r="EW212" s="110" t="str">
        <f t="shared" si="765"/>
        <v/>
      </c>
      <c r="EX212" s="110" t="str">
        <f t="shared" si="766"/>
        <v/>
      </c>
      <c r="EY212" s="110" t="str">
        <f t="shared" si="767"/>
        <v/>
      </c>
      <c r="EZ212" s="110" t="str">
        <f t="shared" si="768"/>
        <v/>
      </c>
      <c r="FA212" s="110" t="str">
        <f t="shared" si="769"/>
        <v/>
      </c>
      <c r="FB212">
        <f>'06_Presupuesto'!J232-'02_Rendimientos'!$B$79+1</f>
        <v>82</v>
      </c>
      <c r="FC212">
        <f>'06_Presupuesto'!K232-'02_Rendimientos'!$B$79+1</f>
        <v>97</v>
      </c>
      <c r="FD212">
        <f t="shared" si="770"/>
        <v>16</v>
      </c>
    </row>
    <row r="213" spans="2:160">
      <c r="B213" t="str">
        <f>'06_Presupuesto'!K67</f>
        <v>B.2.11</v>
      </c>
      <c r="C213" t="str">
        <f>'06_Presupuesto'!L67</f>
        <v>CORNISAS</v>
      </c>
      <c r="D213" t="str">
        <f>'06_Presupuesto'!M67</f>
        <v>ML</v>
      </c>
      <c r="E213" s="90">
        <f>'06_Presupuesto'!N67</f>
        <v>78.3</v>
      </c>
      <c r="F213" s="90">
        <f>'06_Presupuesto'!O67</f>
        <v>6500</v>
      </c>
      <c r="G213" s="90">
        <f>'06_Presupuesto'!P67</f>
        <v>508950</v>
      </c>
      <c r="H213" s="90" t="str">
        <f t="shared" si="621"/>
        <v/>
      </c>
      <c r="I213" s="90" t="str">
        <f t="shared" si="620"/>
        <v/>
      </c>
      <c r="J213" s="90" t="str">
        <f t="shared" si="622"/>
        <v/>
      </c>
      <c r="K213" s="90" t="str">
        <f t="shared" si="623"/>
        <v/>
      </c>
      <c r="L213" s="90" t="str">
        <f t="shared" si="624"/>
        <v/>
      </c>
      <c r="M213" s="90" t="str">
        <f t="shared" si="625"/>
        <v/>
      </c>
      <c r="N213" s="90" t="str">
        <f t="shared" si="626"/>
        <v/>
      </c>
      <c r="O213" s="90" t="str">
        <f t="shared" si="627"/>
        <v/>
      </c>
      <c r="P213" s="90" t="str">
        <f t="shared" si="628"/>
        <v/>
      </c>
      <c r="Q213" s="90" t="str">
        <f t="shared" si="629"/>
        <v/>
      </c>
      <c r="R213" s="90" t="str">
        <f t="shared" si="630"/>
        <v/>
      </c>
      <c r="S213" s="90" t="str">
        <f t="shared" si="631"/>
        <v/>
      </c>
      <c r="T213" s="90" t="str">
        <f t="shared" si="632"/>
        <v/>
      </c>
      <c r="U213" s="90" t="str">
        <f t="shared" si="633"/>
        <v/>
      </c>
      <c r="V213" s="90" t="str">
        <f t="shared" si="634"/>
        <v/>
      </c>
      <c r="W213" s="90" t="str">
        <f t="shared" si="635"/>
        <v/>
      </c>
      <c r="X213" s="90" t="str">
        <f t="shared" si="636"/>
        <v/>
      </c>
      <c r="Y213" s="90" t="str">
        <f t="shared" si="637"/>
        <v/>
      </c>
      <c r="Z213" s="90" t="str">
        <f t="shared" si="638"/>
        <v/>
      </c>
      <c r="AA213" s="90" t="str">
        <f t="shared" si="639"/>
        <v/>
      </c>
      <c r="AB213" s="90" t="str">
        <f t="shared" si="640"/>
        <v/>
      </c>
      <c r="AC213" s="90" t="str">
        <f t="shared" si="641"/>
        <v/>
      </c>
      <c r="AD213" s="90" t="str">
        <f t="shared" si="642"/>
        <v/>
      </c>
      <c r="AE213" s="90" t="str">
        <f t="shared" si="643"/>
        <v/>
      </c>
      <c r="AF213" s="90" t="str">
        <f t="shared" si="644"/>
        <v/>
      </c>
      <c r="AG213" s="90" t="str">
        <f t="shared" si="645"/>
        <v/>
      </c>
      <c r="AH213" s="90" t="str">
        <f t="shared" si="646"/>
        <v/>
      </c>
      <c r="AI213" s="90" t="str">
        <f t="shared" si="647"/>
        <v/>
      </c>
      <c r="AJ213" s="90" t="str">
        <f t="shared" si="648"/>
        <v/>
      </c>
      <c r="AK213" s="90" t="str">
        <f t="shared" si="649"/>
        <v/>
      </c>
      <c r="AL213" s="90" t="str">
        <f t="shared" si="650"/>
        <v/>
      </c>
      <c r="AM213" s="90" t="str">
        <f t="shared" si="651"/>
        <v/>
      </c>
      <c r="AN213" s="90" t="str">
        <f t="shared" si="652"/>
        <v/>
      </c>
      <c r="AO213" s="90" t="str">
        <f t="shared" si="653"/>
        <v/>
      </c>
      <c r="AP213" s="90" t="str">
        <f t="shared" si="654"/>
        <v/>
      </c>
      <c r="AQ213" s="90" t="str">
        <f t="shared" si="655"/>
        <v/>
      </c>
      <c r="AR213" s="90" t="str">
        <f t="shared" si="656"/>
        <v/>
      </c>
      <c r="AS213" s="90" t="str">
        <f t="shared" si="657"/>
        <v/>
      </c>
      <c r="AT213" s="90" t="str">
        <f t="shared" si="658"/>
        <v/>
      </c>
      <c r="AU213" s="90" t="str">
        <f t="shared" si="659"/>
        <v/>
      </c>
      <c r="AV213" s="90" t="str">
        <f t="shared" si="660"/>
        <v/>
      </c>
      <c r="AW213" s="90" t="str">
        <f t="shared" si="661"/>
        <v/>
      </c>
      <c r="AX213" s="90" t="str">
        <f t="shared" si="662"/>
        <v/>
      </c>
      <c r="AY213" s="90" t="str">
        <f t="shared" si="663"/>
        <v/>
      </c>
      <c r="AZ213" s="90" t="str">
        <f t="shared" si="664"/>
        <v/>
      </c>
      <c r="BA213" s="90" t="str">
        <f t="shared" si="665"/>
        <v/>
      </c>
      <c r="BB213" s="90" t="str">
        <f t="shared" si="666"/>
        <v/>
      </c>
      <c r="BC213" s="90" t="str">
        <f t="shared" si="667"/>
        <v/>
      </c>
      <c r="BD213" s="90" t="str">
        <f t="shared" si="668"/>
        <v/>
      </c>
      <c r="BE213" s="90" t="str">
        <f t="shared" si="669"/>
        <v/>
      </c>
      <c r="BF213" s="90" t="str">
        <f t="shared" si="670"/>
        <v/>
      </c>
      <c r="BG213" s="90" t="str">
        <f t="shared" si="671"/>
        <v/>
      </c>
      <c r="BH213" s="90" t="str">
        <f t="shared" si="672"/>
        <v/>
      </c>
      <c r="BI213" s="90" t="str">
        <f t="shared" si="673"/>
        <v/>
      </c>
      <c r="BJ213" s="90" t="str">
        <f t="shared" si="674"/>
        <v/>
      </c>
      <c r="BK213" s="90" t="str">
        <f t="shared" si="675"/>
        <v/>
      </c>
      <c r="BL213" s="90" t="str">
        <f t="shared" si="676"/>
        <v/>
      </c>
      <c r="BM213" s="90" t="str">
        <f t="shared" si="677"/>
        <v/>
      </c>
      <c r="BN213" s="90" t="str">
        <f t="shared" si="678"/>
        <v/>
      </c>
      <c r="BO213" s="90" t="str">
        <f t="shared" si="679"/>
        <v/>
      </c>
      <c r="BP213" s="90" t="str">
        <f t="shared" si="680"/>
        <v/>
      </c>
      <c r="BQ213" s="90" t="str">
        <f t="shared" si="681"/>
        <v/>
      </c>
      <c r="BR213" s="90" t="str">
        <f t="shared" si="682"/>
        <v/>
      </c>
      <c r="BS213" s="90" t="str">
        <f t="shared" si="683"/>
        <v/>
      </c>
      <c r="BT213" s="90" t="str">
        <f t="shared" si="684"/>
        <v/>
      </c>
      <c r="BU213" s="90" t="str">
        <f t="shared" si="685"/>
        <v/>
      </c>
      <c r="BV213" s="90" t="str">
        <f t="shared" si="686"/>
        <v/>
      </c>
      <c r="BW213" s="90" t="str">
        <f t="shared" si="687"/>
        <v/>
      </c>
      <c r="BX213" s="90" t="str">
        <f t="shared" si="688"/>
        <v/>
      </c>
      <c r="BY213" s="90" t="str">
        <f t="shared" si="689"/>
        <v/>
      </c>
      <c r="BZ213" s="90" t="str">
        <f t="shared" si="690"/>
        <v/>
      </c>
      <c r="CA213" s="90" t="str">
        <f t="shared" si="691"/>
        <v/>
      </c>
      <c r="CB213" s="90" t="str">
        <f t="shared" si="692"/>
        <v/>
      </c>
      <c r="CC213" s="90" t="str">
        <f t="shared" si="693"/>
        <v/>
      </c>
      <c r="CD213" s="90" t="str">
        <f t="shared" si="694"/>
        <v/>
      </c>
      <c r="CE213" s="90" t="str">
        <f t="shared" si="695"/>
        <v/>
      </c>
      <c r="CF213" s="90" t="str">
        <f t="shared" si="696"/>
        <v/>
      </c>
      <c r="CG213" s="90" t="str">
        <f t="shared" si="697"/>
        <v/>
      </c>
      <c r="CH213" s="90" t="str">
        <f t="shared" si="698"/>
        <v/>
      </c>
      <c r="CI213" s="90" t="str">
        <f t="shared" si="699"/>
        <v/>
      </c>
      <c r="CJ213" s="90" t="str">
        <f t="shared" si="700"/>
        <v/>
      </c>
      <c r="CK213" s="90" t="str">
        <f t="shared" si="701"/>
        <v/>
      </c>
      <c r="CL213" s="90" t="str">
        <f t="shared" si="702"/>
        <v/>
      </c>
      <c r="CM213" s="90" t="str">
        <f t="shared" si="703"/>
        <v/>
      </c>
      <c r="CN213" s="90" t="str">
        <f t="shared" si="704"/>
        <v/>
      </c>
      <c r="CO213" s="90" t="str">
        <f t="shared" si="705"/>
        <v/>
      </c>
      <c r="CP213" s="90" t="str">
        <f t="shared" si="706"/>
        <v/>
      </c>
      <c r="CQ213" s="90" t="str">
        <f t="shared" si="707"/>
        <v/>
      </c>
      <c r="CR213" s="90" t="str">
        <f t="shared" si="708"/>
        <v/>
      </c>
      <c r="CS213" s="90" t="str">
        <f t="shared" si="709"/>
        <v/>
      </c>
      <c r="CT213" s="90" t="str">
        <f t="shared" si="710"/>
        <v/>
      </c>
      <c r="CU213" s="90" t="str">
        <f t="shared" si="711"/>
        <v/>
      </c>
      <c r="CV213" s="90" t="str">
        <f t="shared" si="712"/>
        <v/>
      </c>
      <c r="CW213" s="90" t="str">
        <f t="shared" si="713"/>
        <v/>
      </c>
      <c r="CX213" s="90" t="str">
        <f t="shared" si="714"/>
        <v/>
      </c>
      <c r="CY213" s="90" t="str">
        <f t="shared" si="715"/>
        <v/>
      </c>
      <c r="CZ213" s="90" t="str">
        <f t="shared" si="716"/>
        <v/>
      </c>
      <c r="DA213" s="90" t="str">
        <f t="shared" si="717"/>
        <v/>
      </c>
      <c r="DB213" s="90" t="str">
        <f t="shared" si="718"/>
        <v/>
      </c>
      <c r="DC213" s="90" t="str">
        <f t="shared" si="719"/>
        <v/>
      </c>
      <c r="DD213" s="90" t="str">
        <f t="shared" si="720"/>
        <v/>
      </c>
      <c r="DE213" s="90" t="str">
        <f t="shared" si="721"/>
        <v/>
      </c>
      <c r="DF213" s="90" t="str">
        <f t="shared" si="722"/>
        <v/>
      </c>
      <c r="DG213" s="90" t="str">
        <f t="shared" si="723"/>
        <v/>
      </c>
      <c r="DH213" s="90" t="str">
        <f t="shared" si="724"/>
        <v/>
      </c>
      <c r="DI213" s="90" t="str">
        <f t="shared" si="725"/>
        <v/>
      </c>
      <c r="DJ213" s="90" t="str">
        <f t="shared" si="726"/>
        <v/>
      </c>
      <c r="DK213" s="90" t="str">
        <f t="shared" si="727"/>
        <v/>
      </c>
      <c r="DL213" s="90" t="str">
        <f t="shared" si="728"/>
        <v/>
      </c>
      <c r="DM213" s="90" t="str">
        <f t="shared" si="729"/>
        <v/>
      </c>
      <c r="DN213" s="90" t="str">
        <f t="shared" si="730"/>
        <v/>
      </c>
      <c r="DO213" s="90">
        <f t="shared" si="731"/>
        <v>42412.5</v>
      </c>
      <c r="DP213" s="90">
        <f t="shared" si="732"/>
        <v>42412.5</v>
      </c>
      <c r="DQ213" s="90">
        <f t="shared" si="733"/>
        <v>42412.5</v>
      </c>
      <c r="DR213" s="90">
        <f t="shared" si="734"/>
        <v>42412.5</v>
      </c>
      <c r="DS213" s="90">
        <f t="shared" si="735"/>
        <v>42412.5</v>
      </c>
      <c r="DT213" s="90">
        <f t="shared" si="736"/>
        <v>42412.5</v>
      </c>
      <c r="DU213" s="90">
        <f t="shared" si="737"/>
        <v>42412.5</v>
      </c>
      <c r="DV213" s="90">
        <f t="shared" si="738"/>
        <v>42412.5</v>
      </c>
      <c r="DW213" s="90">
        <f t="shared" si="739"/>
        <v>42412.5</v>
      </c>
      <c r="DX213" s="90">
        <f t="shared" si="740"/>
        <v>42412.5</v>
      </c>
      <c r="DY213" s="90">
        <f t="shared" si="741"/>
        <v>42412.5</v>
      </c>
      <c r="DZ213" s="90">
        <f t="shared" si="742"/>
        <v>42412.5</v>
      </c>
      <c r="EA213" s="90" t="str">
        <f t="shared" si="743"/>
        <v/>
      </c>
      <c r="EB213" s="90" t="str">
        <f t="shared" si="744"/>
        <v/>
      </c>
      <c r="EC213" s="90" t="str">
        <f t="shared" si="745"/>
        <v/>
      </c>
      <c r="ED213" s="90" t="str">
        <f t="shared" si="746"/>
        <v/>
      </c>
      <c r="EE213" s="90" t="str">
        <f t="shared" si="747"/>
        <v/>
      </c>
      <c r="EF213" s="90" t="str">
        <f t="shared" si="748"/>
        <v/>
      </c>
      <c r="EG213" s="90" t="str">
        <f t="shared" si="749"/>
        <v/>
      </c>
      <c r="EH213" s="90" t="str">
        <f t="shared" si="750"/>
        <v/>
      </c>
      <c r="EI213" s="90" t="str">
        <f t="shared" si="751"/>
        <v/>
      </c>
      <c r="EJ213" s="90" t="str">
        <f t="shared" si="752"/>
        <v/>
      </c>
      <c r="EK213" s="90" t="str">
        <f t="shared" si="753"/>
        <v/>
      </c>
      <c r="EL213" s="90" t="str">
        <f t="shared" si="754"/>
        <v/>
      </c>
      <c r="EM213" s="90" t="str">
        <f t="shared" si="755"/>
        <v/>
      </c>
      <c r="EN213" s="90" t="str">
        <f t="shared" si="756"/>
        <v/>
      </c>
      <c r="EO213" s="90" t="str">
        <f t="shared" si="757"/>
        <v/>
      </c>
      <c r="EP213" s="90" t="str">
        <f t="shared" si="758"/>
        <v/>
      </c>
      <c r="EQ213" s="90" t="str">
        <f t="shared" si="759"/>
        <v/>
      </c>
      <c r="ER213" s="90" t="str">
        <f t="shared" si="760"/>
        <v/>
      </c>
      <c r="ES213" s="90" t="str">
        <f t="shared" si="761"/>
        <v/>
      </c>
      <c r="ET213" s="90" t="str">
        <f t="shared" si="762"/>
        <v/>
      </c>
      <c r="EU213" s="90" t="str">
        <f t="shared" si="763"/>
        <v/>
      </c>
      <c r="EV213" s="90" t="str">
        <f t="shared" si="764"/>
        <v/>
      </c>
      <c r="EW213" s="90" t="str">
        <f t="shared" si="765"/>
        <v/>
      </c>
      <c r="EX213" s="90" t="str">
        <f t="shared" si="766"/>
        <v/>
      </c>
      <c r="EY213" s="90" t="str">
        <f t="shared" si="767"/>
        <v/>
      </c>
      <c r="EZ213" s="90" t="str">
        <f t="shared" si="768"/>
        <v/>
      </c>
      <c r="FA213" s="90" t="str">
        <f t="shared" si="769"/>
        <v/>
      </c>
      <c r="FB213">
        <f>'06_Presupuesto'!J233-'02_Rendimientos'!$B$79+1</f>
        <v>112</v>
      </c>
      <c r="FC213">
        <f>'06_Presupuesto'!K233-'02_Rendimientos'!$B$79+1</f>
        <v>123</v>
      </c>
      <c r="FD213">
        <f t="shared" si="770"/>
        <v>12</v>
      </c>
    </row>
    <row r="214" spans="2:160">
      <c r="B214" s="107" t="s">
        <v>1069</v>
      </c>
      <c r="C214" s="107"/>
      <c r="D214" s="107"/>
      <c r="E214" s="107"/>
      <c r="F214" s="107"/>
      <c r="G214" s="107"/>
      <c r="H214" s="107"/>
      <c r="I214" s="107"/>
      <c r="J214" s="107" t="str">
        <f t="shared" si="622"/>
        <v/>
      </c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  <c r="AL214" s="107"/>
      <c r="AM214" s="107"/>
      <c r="AN214" s="107"/>
      <c r="AO214" s="107"/>
      <c r="AP214" s="107"/>
      <c r="AQ214" s="107"/>
      <c r="AR214" s="107"/>
      <c r="AS214" s="107"/>
      <c r="AT214" s="107"/>
      <c r="AU214" s="107"/>
      <c r="AV214" s="107"/>
      <c r="AW214" s="107"/>
      <c r="AX214" s="107"/>
      <c r="AY214" s="107"/>
      <c r="AZ214" s="107"/>
      <c r="BA214" s="107"/>
      <c r="BB214" s="107"/>
      <c r="BC214" s="107"/>
      <c r="BD214" s="107"/>
      <c r="BE214" s="107"/>
      <c r="BF214" s="107"/>
      <c r="BG214" s="107"/>
      <c r="BH214" s="107"/>
      <c r="BI214" s="107"/>
      <c r="BJ214" s="107"/>
      <c r="BK214" s="107"/>
      <c r="BL214" s="107"/>
      <c r="BM214" s="107"/>
      <c r="BN214" s="107"/>
      <c r="BO214" s="107"/>
      <c r="BP214" s="107"/>
      <c r="BQ214" s="107"/>
      <c r="BR214" s="107"/>
      <c r="BS214" s="107"/>
      <c r="BT214" s="107"/>
      <c r="BU214" s="107"/>
      <c r="BV214" s="107"/>
      <c r="BW214" s="107"/>
      <c r="BX214" s="107"/>
      <c r="BY214" s="107"/>
      <c r="BZ214" s="107"/>
      <c r="CA214" s="107"/>
      <c r="CB214" s="107"/>
      <c r="CC214" s="107"/>
      <c r="CD214" s="107"/>
      <c r="CE214" s="107"/>
      <c r="CF214" s="107"/>
      <c r="CG214" s="107"/>
      <c r="CH214" s="107"/>
      <c r="CI214" s="107"/>
      <c r="CJ214" s="107"/>
      <c r="CK214" s="107"/>
      <c r="CL214" s="107"/>
      <c r="CM214" s="107"/>
      <c r="CN214" s="107"/>
      <c r="CO214" s="107"/>
      <c r="CP214" s="107"/>
      <c r="CQ214" s="107"/>
      <c r="CR214" s="107"/>
      <c r="CS214" s="107"/>
      <c r="CT214" s="107"/>
      <c r="CU214" s="107"/>
      <c r="CV214" s="107"/>
      <c r="CW214" s="107"/>
      <c r="CX214" s="107"/>
      <c r="CY214" s="107"/>
      <c r="CZ214" s="107"/>
      <c r="DA214" s="107"/>
      <c r="DB214" s="107"/>
      <c r="DC214" s="107"/>
      <c r="DD214" s="107"/>
      <c r="DE214" s="107"/>
      <c r="DF214" s="107"/>
      <c r="DG214" s="107"/>
      <c r="DH214" s="107"/>
      <c r="DI214" s="107"/>
      <c r="DJ214" s="107"/>
      <c r="DK214" s="107"/>
      <c r="DL214" s="107"/>
      <c r="DM214" s="107"/>
      <c r="DN214" s="107"/>
      <c r="DO214" s="107"/>
      <c r="DP214" s="107"/>
      <c r="DQ214" s="107"/>
      <c r="DR214" s="107"/>
      <c r="DS214" s="107"/>
      <c r="DT214" s="107"/>
      <c r="DU214" s="107"/>
      <c r="DV214" s="107"/>
      <c r="DW214" s="107"/>
      <c r="DX214" s="107"/>
      <c r="DY214" s="107"/>
      <c r="DZ214" s="107"/>
      <c r="EA214" s="107"/>
      <c r="EB214" s="107"/>
      <c r="EC214" s="107"/>
      <c r="ED214" s="107"/>
      <c r="EE214" s="107"/>
      <c r="EF214" s="107"/>
      <c r="EG214" s="107"/>
      <c r="EH214" s="107"/>
      <c r="EI214" s="107"/>
      <c r="EJ214" s="107"/>
      <c r="EK214" s="107"/>
      <c r="EL214" s="107"/>
      <c r="EM214" s="107"/>
      <c r="EN214" s="107"/>
      <c r="EO214" s="107"/>
      <c r="EP214" s="107"/>
      <c r="EQ214" s="107"/>
      <c r="ER214" s="107"/>
      <c r="ES214" s="107"/>
      <c r="ET214" s="107"/>
      <c r="EU214" s="107"/>
      <c r="EV214" s="107"/>
      <c r="EW214" s="107"/>
      <c r="EX214" s="107"/>
      <c r="EY214" s="107"/>
      <c r="EZ214" s="107"/>
      <c r="FA214" s="107"/>
    </row>
    <row r="215" spans="2:160">
      <c r="B215" s="109" t="str">
        <f>'06_Presupuesto'!K68</f>
        <v>C.1.1.1</v>
      </c>
      <c r="C215" s="109" t="str">
        <f>'06_Presupuesto'!L68</f>
        <v>EMT Ø32mm</v>
      </c>
      <c r="D215" s="109" t="str">
        <f>'06_Presupuesto'!M68</f>
        <v>UNI</v>
      </c>
      <c r="E215" s="110">
        <f>'06_Presupuesto'!N68</f>
        <v>1</v>
      </c>
      <c r="F215" s="110">
        <f>'06_Presupuesto'!O68</f>
        <v>85000</v>
      </c>
      <c r="G215" s="110">
        <f>'06_Presupuesto'!P68</f>
        <v>85000</v>
      </c>
      <c r="H215" s="110" t="str">
        <f t="shared" ref="H215:H246" si="771">IF(AND(H$152&gt;=FB215,H$152&lt;=FC215),IFERROR($G215/FD215,0),"")</f>
        <v/>
      </c>
      <c r="I215" s="110" t="str">
        <f t="shared" ref="I215:I246" si="772">IF(AND(I$152&gt;=FB215,I$152&lt;=FC215),IFERROR($G215/FD215,0),"")</f>
        <v/>
      </c>
      <c r="J215" s="110" t="str">
        <f t="shared" si="622"/>
        <v/>
      </c>
      <c r="K215" s="110" t="str">
        <f t="shared" ref="K215:K246" si="773">IF(AND(K$152&gt;=FB215,K$152&lt;=FC215),IFERROR($G215/FD215,0),"")</f>
        <v/>
      </c>
      <c r="L215" s="110" t="str">
        <f t="shared" ref="L215:L246" si="774">IF(AND(L$152&gt;=FB215,L$152&lt;=FC215),IFERROR($G215/FD215,0),"")</f>
        <v/>
      </c>
      <c r="M215" s="110" t="str">
        <f t="shared" ref="M215:M246" si="775">IF(AND(M$152&gt;=FB215,M$152&lt;=FC215),IFERROR($G215/FD215,0),"")</f>
        <v/>
      </c>
      <c r="N215" s="110" t="str">
        <f t="shared" ref="N215:N246" si="776">IF(AND(N$152&gt;=FB215,N$152&lt;=FC215),IFERROR($G215/FD215,0),"")</f>
        <v/>
      </c>
      <c r="O215" s="110" t="str">
        <f t="shared" ref="O215:O246" si="777">IF(AND(O$152&gt;=FB215,O$152&lt;=FC215),IFERROR($G215/FD215,0),"")</f>
        <v/>
      </c>
      <c r="P215" s="110" t="str">
        <f t="shared" ref="P215:P246" si="778">IF(AND(P$152&gt;=FB215,P$152&lt;=FC215),IFERROR($G215/FD215,0),"")</f>
        <v/>
      </c>
      <c r="Q215" s="110" t="str">
        <f t="shared" ref="Q215:Q246" si="779">IF(AND(Q$152&gt;=FB215,Q$152&lt;=FC215),IFERROR($G215/FD215,0),"")</f>
        <v/>
      </c>
      <c r="R215" s="110" t="str">
        <f t="shared" ref="R215:R246" si="780">IF(AND(R$152&gt;=FB215,R$152&lt;=FC215),IFERROR($G215/FD215,0),"")</f>
        <v/>
      </c>
      <c r="S215" s="110" t="str">
        <f t="shared" ref="S215:S246" si="781">IF(AND(S$152&gt;=FB215,S$152&lt;=FC215),IFERROR($G215/FD215,0),"")</f>
        <v/>
      </c>
      <c r="T215" s="110" t="str">
        <f t="shared" ref="T215:T246" si="782">IF(AND(T$152&gt;=FB215,T$152&lt;=FC215),IFERROR($G215/FD215,0),"")</f>
        <v/>
      </c>
      <c r="U215" s="110" t="str">
        <f t="shared" ref="U215:U246" si="783">IF(AND(U$152&gt;=FB215,U$152&lt;=FC215),IFERROR($G215/FD215,0),"")</f>
        <v/>
      </c>
      <c r="V215" s="110" t="str">
        <f t="shared" ref="V215:V246" si="784">IF(AND(V$152&gt;=FB215,V$152&lt;=FC215),IFERROR($G215/FD215,0),"")</f>
        <v/>
      </c>
      <c r="W215" s="110" t="str">
        <f t="shared" ref="W215:W246" si="785">IF(AND(W$152&gt;=FB215,W$152&lt;=FC215),IFERROR($G215/FD215,0),"")</f>
        <v/>
      </c>
      <c r="X215" s="110" t="str">
        <f t="shared" ref="X215:X246" si="786">IF(AND(X$152&gt;=FB215,X$152&lt;=FC215),IFERROR($G215/FD215,0),"")</f>
        <v/>
      </c>
      <c r="Y215" s="110" t="str">
        <f t="shared" ref="Y215:Y246" si="787">IF(AND(Y$152&gt;=FB215,Y$152&lt;=FC215),IFERROR($G215/FD215,0),"")</f>
        <v/>
      </c>
      <c r="Z215" s="110" t="str">
        <f t="shared" ref="Z215:Z246" si="788">IF(AND(Z$152&gt;=FB215,Z$152&lt;=FC215),IFERROR($G215/FD215,0),"")</f>
        <v/>
      </c>
      <c r="AA215" s="110" t="str">
        <f t="shared" ref="AA215:AA246" si="789">IF(AND(AA$152&gt;=FB215,AA$152&lt;=FC215),IFERROR($G215/FD215,0),"")</f>
        <v/>
      </c>
      <c r="AB215" s="110" t="str">
        <f t="shared" ref="AB215:AB246" si="790">IF(AND(AB$152&gt;=FB215,AB$152&lt;=FC215),IFERROR($G215/FD215,0),"")</f>
        <v/>
      </c>
      <c r="AC215" s="110" t="str">
        <f t="shared" ref="AC215:AC246" si="791">IF(AND(AC$152&gt;=FB215,AC$152&lt;=FC215),IFERROR($G215/FD215,0),"")</f>
        <v/>
      </c>
      <c r="AD215" s="110" t="str">
        <f t="shared" ref="AD215:AD246" si="792">IF(AND(AD$152&gt;=FB215,AD$152&lt;=FC215),IFERROR($G215/FD215,0),"")</f>
        <v/>
      </c>
      <c r="AE215" s="110" t="str">
        <f t="shared" ref="AE215:AE246" si="793">IF(AND(AE$152&gt;=FB215,AE$152&lt;=FC215),IFERROR($G215/FD215,0),"")</f>
        <v/>
      </c>
      <c r="AF215" s="110" t="str">
        <f t="shared" ref="AF215:AF246" si="794">IF(AND(AF$152&gt;=FB215,AF$152&lt;=FC215),IFERROR($G215/FD215,0),"")</f>
        <v/>
      </c>
      <c r="AG215" s="110" t="str">
        <f t="shared" ref="AG215:AG246" si="795">IF(AND(AG$152&gt;=FB215,AG$152&lt;=FC215),IFERROR($G215/FD215,0),"")</f>
        <v/>
      </c>
      <c r="AH215" s="110" t="str">
        <f t="shared" ref="AH215:AH246" si="796">IF(AND(AH$152&gt;=FB215,AH$152&lt;=FC215),IFERROR($G215/FD215,0),"")</f>
        <v/>
      </c>
      <c r="AI215" s="110" t="str">
        <f t="shared" ref="AI215:AI246" si="797">IF(AND(AI$152&gt;=FB215,AI$152&lt;=FC215),IFERROR($G215/FD215,0),"")</f>
        <v/>
      </c>
      <c r="AJ215" s="110" t="str">
        <f t="shared" ref="AJ215:AJ246" si="798">IF(AND(AJ$152&gt;=FB215,AJ$152&lt;=FC215),IFERROR($G215/FD215,0),"")</f>
        <v/>
      </c>
      <c r="AK215" s="110" t="str">
        <f t="shared" ref="AK215:AK246" si="799">IF(AND(AK$152&gt;=FB215,AK$152&lt;=FC215),IFERROR($G215/FD215,0),"")</f>
        <v/>
      </c>
      <c r="AL215" s="110" t="str">
        <f t="shared" ref="AL215:AL246" si="800">IF(AND(AL$152&gt;=FB215,AL$152&lt;=FC215),IFERROR($G215/FD215,0),"")</f>
        <v/>
      </c>
      <c r="AM215" s="110" t="str">
        <f t="shared" ref="AM215:AM246" si="801">IF(AND(AM$152&gt;=FB215,AM$152&lt;=FC215),IFERROR($G215/FD215,0),"")</f>
        <v/>
      </c>
      <c r="AN215" s="110" t="str">
        <f t="shared" ref="AN215:AN246" si="802">IF(AND(AN$152&gt;=FB215,AN$152&lt;=FC215),IFERROR($G215/FD215,0),"")</f>
        <v/>
      </c>
      <c r="AO215" s="110" t="str">
        <f t="shared" ref="AO215:AO246" si="803">IF(AND(AO$152&gt;=FB215,AO$152&lt;=FC215),IFERROR($G215/FD215,0),"")</f>
        <v/>
      </c>
      <c r="AP215" s="110" t="str">
        <f t="shared" ref="AP215:AP246" si="804">IF(AND(AP$152&gt;=FB215,AP$152&lt;=FC215),IFERROR($G215/FD215,0),"")</f>
        <v/>
      </c>
      <c r="AQ215" s="110" t="str">
        <f t="shared" ref="AQ215:AQ246" si="805">IF(AND(AQ$152&gt;=FB215,AQ$152&lt;=FC215),IFERROR($G215/FD215,0),"")</f>
        <v/>
      </c>
      <c r="AR215" s="110" t="str">
        <f t="shared" ref="AR215:AR246" si="806">IF(AND(AR$152&gt;=FB215,AR$152&lt;=FC215),IFERROR($G215/FD215,0),"")</f>
        <v/>
      </c>
      <c r="AS215" s="110" t="str">
        <f t="shared" ref="AS215:AS246" si="807">IF(AND(AS$152&gt;=FB215,AS$152&lt;=FC215),IFERROR($G215/FD215,0),"")</f>
        <v/>
      </c>
      <c r="AT215" s="110" t="str">
        <f t="shared" ref="AT215:AT246" si="808">IF(AND(AT$152&gt;=FB215,AT$152&lt;=FC215),IFERROR($G215/FD215,0),"")</f>
        <v/>
      </c>
      <c r="AU215" s="110" t="str">
        <f t="shared" ref="AU215:AU246" si="809">IF(AND(AU$152&gt;=FB215,AU$152&lt;=FC215),IFERROR($G215/FD215,0),"")</f>
        <v/>
      </c>
      <c r="AV215" s="110" t="str">
        <f t="shared" ref="AV215:AV246" si="810">IF(AND(AV$152&gt;=FB215,AV$152&lt;=FC215),IFERROR($G215/FD215,0),"")</f>
        <v/>
      </c>
      <c r="AW215" s="110" t="str">
        <f t="shared" ref="AW215:AW246" si="811">IF(AND(AW$152&gt;=FB215,AW$152&lt;=FC215),IFERROR($G215/FD215,0),"")</f>
        <v/>
      </c>
      <c r="AX215" s="110" t="str">
        <f t="shared" ref="AX215:AX246" si="812">IF(AND(AX$152&gt;=FB215,AX$152&lt;=FC215),IFERROR($G215/FD215,0),"")</f>
        <v/>
      </c>
      <c r="AY215" s="110" t="str">
        <f t="shared" ref="AY215:AY246" si="813">IF(AND(AY$152&gt;=FB215,AY$152&lt;=FC215),IFERROR($G215/FD215,0),"")</f>
        <v/>
      </c>
      <c r="AZ215" s="110" t="str">
        <f t="shared" ref="AZ215:AZ246" si="814">IF(AND(AZ$152&gt;=FB215,AZ$152&lt;=FC215),IFERROR($G215/FD215,0),"")</f>
        <v/>
      </c>
      <c r="BA215" s="110" t="str">
        <f t="shared" ref="BA215:BA246" si="815">IF(AND(BA$152&gt;=FB215,BA$152&lt;=FC215),IFERROR($G215/FD215,0),"")</f>
        <v/>
      </c>
      <c r="BB215" s="110" t="str">
        <f t="shared" ref="BB215:BB246" si="816">IF(AND(BB$152&gt;=FB215,BB$152&lt;=FC215),IFERROR($G215/FD215,0),"")</f>
        <v/>
      </c>
      <c r="BC215" s="110" t="str">
        <f t="shared" ref="BC215:BC246" si="817">IF(AND(BC$152&gt;=FB215,BC$152&lt;=FC215),IFERROR($G215/FD215,0),"")</f>
        <v/>
      </c>
      <c r="BD215" s="110" t="str">
        <f t="shared" ref="BD215:BD246" si="818">IF(AND(BD$152&gt;=FB215,BD$152&lt;=FC215),IFERROR($G215/FD215,0),"")</f>
        <v/>
      </c>
      <c r="BE215" s="110" t="str">
        <f t="shared" ref="BE215:BE246" si="819">IF(AND(BE$152&gt;=FB215,BE$152&lt;=FC215),IFERROR($G215/FD215,0),"")</f>
        <v/>
      </c>
      <c r="BF215" s="110" t="str">
        <f t="shared" ref="BF215:BF246" si="820">IF(AND(BF$152&gt;=FB215,BF$152&lt;=FC215),IFERROR($G215/FD215,0),"")</f>
        <v/>
      </c>
      <c r="BG215" s="110" t="str">
        <f t="shared" ref="BG215:BG246" si="821">IF(AND(BG$152&gt;=FB215,BG$152&lt;=FC215),IFERROR($G215/FD215,0),"")</f>
        <v/>
      </c>
      <c r="BH215" s="110" t="str">
        <f t="shared" ref="BH215:BH246" si="822">IF(AND(BH$152&gt;=FB215,BH$152&lt;=FC215),IFERROR($G215/FD215,0),"")</f>
        <v/>
      </c>
      <c r="BI215" s="110" t="str">
        <f t="shared" ref="BI215:BI246" si="823">IF(AND(BI$152&gt;=FB215,BI$152&lt;=FC215),IFERROR($G215/FD215,0),"")</f>
        <v/>
      </c>
      <c r="BJ215" s="110" t="str">
        <f t="shared" ref="BJ215:BJ246" si="824">IF(AND(BJ$152&gt;=FB215,BJ$152&lt;=FC215),IFERROR($G215/FD215,0),"")</f>
        <v/>
      </c>
      <c r="BK215" s="110" t="str">
        <f t="shared" ref="BK215:BK246" si="825">IF(AND(BK$152&gt;=FB215,BK$152&lt;=FC215),IFERROR($G215/FD215,0),"")</f>
        <v/>
      </c>
      <c r="BL215" s="110" t="str">
        <f t="shared" ref="BL215:BL246" si="826">IF(AND(BL$152&gt;=FB215,BL$152&lt;=FC215),IFERROR($G215/FD215,0),"")</f>
        <v/>
      </c>
      <c r="BM215" s="110" t="str">
        <f t="shared" ref="BM215:BM246" si="827">IF(AND(BM$152&gt;=FB215,BM$152&lt;=FC215),IFERROR($G215/FD215,0),"")</f>
        <v/>
      </c>
      <c r="BN215" s="110" t="str">
        <f t="shared" ref="BN215:BN246" si="828">IF(AND(BN$152&gt;=FB215,BN$152&lt;=FC215),IFERROR($G215/FD215,0),"")</f>
        <v/>
      </c>
      <c r="BO215" s="110" t="str">
        <f t="shared" ref="BO215:BO246" si="829">IF(AND(BO$152&gt;=FB215,BO$152&lt;=FC215),IFERROR($G215/FD215,0),"")</f>
        <v/>
      </c>
      <c r="BP215" s="110" t="str">
        <f t="shared" ref="BP215:BP246" si="830">IF(AND(BP$152&gt;=FB215,BP$152&lt;=FC215),IFERROR($G215/FD215,0),"")</f>
        <v/>
      </c>
      <c r="BQ215" s="110" t="str">
        <f t="shared" ref="BQ215:BQ246" si="831">IF(AND(BQ$152&gt;=FB215,BQ$152&lt;=FC215),IFERROR($G215/FD215,0),"")</f>
        <v/>
      </c>
      <c r="BR215" s="110" t="str">
        <f t="shared" ref="BR215:BR246" si="832">IF(AND(BR$152&gt;=FB215,BR$152&lt;=FC215),IFERROR($G215/FD215,0),"")</f>
        <v/>
      </c>
      <c r="BS215" s="110" t="str">
        <f t="shared" ref="BS215:BS246" si="833">IF(AND(BS$152&gt;=FB215,BS$152&lt;=FC215),IFERROR($G215/FD215,0),"")</f>
        <v/>
      </c>
      <c r="BT215" s="110" t="str">
        <f t="shared" ref="BT215:BT246" si="834">IF(AND(BT$152&gt;=FB215,BT$152&lt;=FC215),IFERROR($G215/FD215,0),"")</f>
        <v/>
      </c>
      <c r="BU215" s="110" t="str">
        <f t="shared" ref="BU215:BU246" si="835">IF(AND(BU$152&gt;=FB215,BU$152&lt;=FC215),IFERROR($G215/FD215,0),"")</f>
        <v/>
      </c>
      <c r="BV215" s="110" t="str">
        <f t="shared" ref="BV215:BV246" si="836">IF(AND(BV$152&gt;=FB215,BV$152&lt;=FC215),IFERROR($G215/FD215,0),"")</f>
        <v/>
      </c>
      <c r="BW215" s="110" t="str">
        <f t="shared" ref="BW215:BW246" si="837">IF(AND(BW$152&gt;=FB215,BW$152&lt;=FC215),IFERROR($G215/FD215,0),"")</f>
        <v/>
      </c>
      <c r="BX215" s="110" t="str">
        <f t="shared" ref="BX215:BX246" si="838">IF(AND(BX$152&gt;=FB215,BX$152&lt;=FC215),IFERROR($G215/FD215,0),"")</f>
        <v/>
      </c>
      <c r="BY215" s="110" t="str">
        <f t="shared" ref="BY215:BY246" si="839">IF(AND(BY$152&gt;=FB215,BY$152&lt;=FC215),IFERROR($G215/FD215,0),"")</f>
        <v/>
      </c>
      <c r="BZ215" s="110" t="str">
        <f t="shared" ref="BZ215:BZ246" si="840">IF(AND(BZ$152&gt;=FB215,BZ$152&lt;=FC215),IFERROR($G215/FD215,0),"")</f>
        <v/>
      </c>
      <c r="CA215" s="110" t="str">
        <f t="shared" ref="CA215:CA246" si="841">IF(AND(CA$152&gt;=FB215,CA$152&lt;=FC215),IFERROR($G215/FD215,0),"")</f>
        <v/>
      </c>
      <c r="CB215" s="110" t="str">
        <f t="shared" ref="CB215:CB246" si="842">IF(AND(CB$152&gt;=FB215,CB$152&lt;=FC215),IFERROR($G215/FD215,0),"")</f>
        <v/>
      </c>
      <c r="CC215" s="110" t="str">
        <f t="shared" ref="CC215:CC246" si="843">IF(AND(CC$152&gt;=FB215,CC$152&lt;=FC215),IFERROR($G215/FD215,0),"")</f>
        <v/>
      </c>
      <c r="CD215" s="110" t="str">
        <f t="shared" ref="CD215:CD246" si="844">IF(AND(CD$152&gt;=FB215,CD$152&lt;=FC215),IFERROR($G215/FD215,0),"")</f>
        <v/>
      </c>
      <c r="CE215" s="110" t="str">
        <f t="shared" ref="CE215:CE246" si="845">IF(AND(CE$152&gt;=FB215,CE$152&lt;=FC215),IFERROR($G215/FD215,0),"")</f>
        <v/>
      </c>
      <c r="CF215" s="110" t="str">
        <f t="shared" ref="CF215:CF246" si="846">IF(AND(CF$152&gt;=FB215,CF$152&lt;=FC215),IFERROR($G215/FD215,0),"")</f>
        <v/>
      </c>
      <c r="CG215" s="110" t="str">
        <f t="shared" ref="CG215:CG246" si="847">IF(AND(CG$152&gt;=FB215,CG$152&lt;=FC215),IFERROR($G215/FD215,0),"")</f>
        <v/>
      </c>
      <c r="CH215" s="110" t="str">
        <f t="shared" ref="CH215:CH246" si="848">IF(AND(CH$152&gt;=FB215,CH$152&lt;=FC215),IFERROR($G215/FD215,0),"")</f>
        <v/>
      </c>
      <c r="CI215" s="110" t="str">
        <f t="shared" ref="CI215:CI246" si="849">IF(AND(CI$152&gt;=FB215,CI$152&lt;=FC215),IFERROR($G215/FD215,0),"")</f>
        <v/>
      </c>
      <c r="CJ215" s="110" t="str">
        <f t="shared" ref="CJ215:CJ246" si="850">IF(AND(CJ$152&gt;=FB215,CJ$152&lt;=FC215),IFERROR($G215/FD215,0),"")</f>
        <v/>
      </c>
      <c r="CK215" s="110">
        <f t="shared" ref="CK215:CK246" si="851">IF(AND(CK$152&gt;=FB215,CK$152&lt;=FC215),IFERROR($G215/FD215,0),"")</f>
        <v>6071.4285714285716</v>
      </c>
      <c r="CL215" s="110">
        <f t="shared" ref="CL215:CL246" si="852">IF(AND(CL$152&gt;=FB215,CL$152&lt;=FC215),IFERROR($G215/FD215,0),"")</f>
        <v>6071.4285714285716</v>
      </c>
      <c r="CM215" s="110">
        <f t="shared" ref="CM215:CM246" si="853">IF(AND(CM$152&gt;=FB215,CM$152&lt;=FC215),IFERROR($G215/FD215,0),"")</f>
        <v>6071.4285714285716</v>
      </c>
      <c r="CN215" s="110">
        <f t="shared" ref="CN215:CN246" si="854">IF(AND(CN$152&gt;=FB215,CN$152&lt;=FC215),IFERROR($G215/FD215,0),"")</f>
        <v>6071.4285714285716</v>
      </c>
      <c r="CO215" s="110">
        <f t="shared" ref="CO215:CO246" si="855">IF(AND(CO$152&gt;=FB215,CO$152&lt;=FC215),IFERROR($G215/FD215,0),"")</f>
        <v>6071.4285714285716</v>
      </c>
      <c r="CP215" s="110">
        <f t="shared" ref="CP215:CP246" si="856">IF(AND(CP$152&gt;=FB215,CP$152&lt;=FC215),IFERROR($G215/FD215,0),"")</f>
        <v>6071.4285714285716</v>
      </c>
      <c r="CQ215" s="110">
        <f t="shared" ref="CQ215:CQ246" si="857">IF(AND(CQ$152&gt;=FB215,CQ$152&lt;=FC215),IFERROR($G215/FD215,0),"")</f>
        <v>6071.4285714285716</v>
      </c>
      <c r="CR215" s="110">
        <f t="shared" ref="CR215:CR246" si="858">IF(AND(CR$152&gt;=FB215,CR$152&lt;=FC215),IFERROR($G215/FD215,0),"")</f>
        <v>6071.4285714285716</v>
      </c>
      <c r="CS215" s="110">
        <f t="shared" ref="CS215:CS246" si="859">IF(AND(CS$152&gt;=FB215,CS$152&lt;=FC215),IFERROR($G215/FD215,0),"")</f>
        <v>6071.4285714285716</v>
      </c>
      <c r="CT215" s="110">
        <f t="shared" ref="CT215:CT246" si="860">IF(AND(CT$152&gt;=FB215,CT$152&lt;=FC215),IFERROR($G215/FD215,0),"")</f>
        <v>6071.4285714285716</v>
      </c>
      <c r="CU215" s="110">
        <f t="shared" ref="CU215:CU246" si="861">IF(AND(CU$152&gt;=FB215,CU$152&lt;=FC215),IFERROR($G215/FD215,0),"")</f>
        <v>6071.4285714285716</v>
      </c>
      <c r="CV215" s="110">
        <f t="shared" ref="CV215:CV246" si="862">IF(AND(CV$152&gt;=FB215,CV$152&lt;=FC215),IFERROR($G215/FD215,0),"")</f>
        <v>6071.4285714285716</v>
      </c>
      <c r="CW215" s="110">
        <f t="shared" ref="CW215:CW246" si="863">IF(AND(CW$152&gt;=FB215,CW$152&lt;=FC215),IFERROR($G215/FD215,0),"")</f>
        <v>6071.4285714285716</v>
      </c>
      <c r="CX215" s="110">
        <f t="shared" ref="CX215:CX246" si="864">IF(AND(CX$152&gt;=FB215,CX$152&lt;=FC215),IFERROR($G215/FD215,0),"")</f>
        <v>6071.4285714285716</v>
      </c>
      <c r="CY215" s="110" t="str">
        <f t="shared" ref="CY215:CY246" si="865">IF(AND(CY$152&gt;=FB215,CY$152&lt;=FC215),IFERROR($G215/FD215,0),"")</f>
        <v/>
      </c>
      <c r="CZ215" s="110" t="str">
        <f t="shared" ref="CZ215:CZ246" si="866">IF(AND(CZ$152&gt;=FB215,CZ$152&lt;=FC215),IFERROR($G215/FD215,0),"")</f>
        <v/>
      </c>
      <c r="DA215" s="110" t="str">
        <f t="shared" ref="DA215:DA246" si="867">IF(AND(DA$152&gt;=FB215,DA$152&lt;=FC215),IFERROR($G215/FD215,0),"")</f>
        <v/>
      </c>
      <c r="DB215" s="110" t="str">
        <f t="shared" ref="DB215:DB246" si="868">IF(AND(DB$152&gt;=FB215,DB$152&lt;=FC215),IFERROR($G215/FD215,0),"")</f>
        <v/>
      </c>
      <c r="DC215" s="110" t="str">
        <f t="shared" ref="DC215:DC246" si="869">IF(AND(DC$152&gt;=FB215,DC$152&lt;=FC215),IFERROR($G215/FD215,0),"")</f>
        <v/>
      </c>
      <c r="DD215" s="110" t="str">
        <f t="shared" ref="DD215:DD246" si="870">IF(AND(DD$152&gt;=FB215,DD$152&lt;=FC215),IFERROR($G215/FD215,0),"")</f>
        <v/>
      </c>
      <c r="DE215" s="110" t="str">
        <f t="shared" ref="DE215:DE246" si="871">IF(AND(DE$152&gt;=FB215,DE$152&lt;=FC215),IFERROR($G215/FD215,0),"")</f>
        <v/>
      </c>
      <c r="DF215" s="110" t="str">
        <f t="shared" ref="DF215:DF246" si="872">IF(AND(DF$152&gt;=FB215,DF$152&lt;=FC215),IFERROR($G215/FD215,0),"")</f>
        <v/>
      </c>
      <c r="DG215" s="110" t="str">
        <f t="shared" ref="DG215:DG246" si="873">IF(AND(DG$152&gt;=FB215,DG$152&lt;=FC215),IFERROR($G215/FD215,0),"")</f>
        <v/>
      </c>
      <c r="DH215" s="110" t="str">
        <f t="shared" ref="DH215:DH246" si="874">IF(AND(DH$152&gt;=FB215,DH$152&lt;=FC215),IFERROR($G215/FD215,0),"")</f>
        <v/>
      </c>
      <c r="DI215" s="110" t="str">
        <f t="shared" ref="DI215:DI246" si="875">IF(AND(DI$152&gt;=FB215,DI$152&lt;=FC215),IFERROR($G215/FD215,0),"")</f>
        <v/>
      </c>
      <c r="DJ215" s="110" t="str">
        <f t="shared" ref="DJ215:DJ246" si="876">IF(AND(DJ$152&gt;=FB215,DJ$152&lt;=FC215),IFERROR($G215/FD215,0),"")</f>
        <v/>
      </c>
      <c r="DK215" s="110" t="str">
        <f t="shared" ref="DK215:DK246" si="877">IF(AND(DK$152&gt;=FB215,DK$152&lt;=FC215),IFERROR($G215/FD215,0),"")</f>
        <v/>
      </c>
      <c r="DL215" s="110" t="str">
        <f t="shared" ref="DL215:DL246" si="878">IF(AND(DL$152&gt;=FB215,DL$152&lt;=FC215),IFERROR($G215/FD215,0),"")</f>
        <v/>
      </c>
      <c r="DM215" s="110" t="str">
        <f t="shared" ref="DM215:DM246" si="879">IF(AND(DM$152&gt;=FB215,DM$152&lt;=FC215),IFERROR($G215/FD215,0),"")</f>
        <v/>
      </c>
      <c r="DN215" s="110" t="str">
        <f t="shared" ref="DN215:DN246" si="880">IF(AND(DN$152&gt;=FB215,DN$152&lt;=FC215),IFERROR($G215/FD215,0),"")</f>
        <v/>
      </c>
      <c r="DO215" s="110" t="str">
        <f t="shared" ref="DO215:DO246" si="881">IF(AND(DO$152&gt;=FB215,DO$152&lt;=FC215),IFERROR($G215/FD215,0),"")</f>
        <v/>
      </c>
      <c r="DP215" s="110" t="str">
        <f t="shared" ref="DP215:DP246" si="882">IF(AND(DP$152&gt;=FB215,DP$152&lt;=FC215),IFERROR($G215/FD215,0),"")</f>
        <v/>
      </c>
      <c r="DQ215" s="110" t="str">
        <f t="shared" ref="DQ215:DQ246" si="883">IF(AND(DQ$152&gt;=FB215,DQ$152&lt;=FC215),IFERROR($G215/FD215,0),"")</f>
        <v/>
      </c>
      <c r="DR215" s="110" t="str">
        <f t="shared" ref="DR215:DR246" si="884">IF(AND(DR$152&gt;=FB215,DR$152&lt;=FC215),IFERROR($G215/FD215,0),"")</f>
        <v/>
      </c>
      <c r="DS215" s="110" t="str">
        <f t="shared" ref="DS215:DS246" si="885">IF(AND(DS$152&gt;=FB215,DS$152&lt;=FC215),IFERROR($G215/FD215,0),"")</f>
        <v/>
      </c>
      <c r="DT215" s="110" t="str">
        <f t="shared" ref="DT215:DT246" si="886">IF(AND(DT$152&gt;=FB215,DT$152&lt;=FC215),IFERROR($G215/FD215,0),"")</f>
        <v/>
      </c>
      <c r="DU215" s="110" t="str">
        <f t="shared" ref="DU215:DU246" si="887">IF(AND(DU$152&gt;=FB215,DU$152&lt;=FC215),IFERROR($G215/FD215,0),"")</f>
        <v/>
      </c>
      <c r="DV215" s="110" t="str">
        <f t="shared" ref="DV215:DV246" si="888">IF(AND(DV$152&gt;=FB215,DV$152&lt;=FC215),IFERROR($G215/FD215,0),"")</f>
        <v/>
      </c>
      <c r="DW215" s="110" t="str">
        <f t="shared" ref="DW215:DW246" si="889">IF(AND(DW$152&gt;=FB215,DW$152&lt;=FC215),IFERROR($G215/FD215,0),"")</f>
        <v/>
      </c>
      <c r="DX215" s="110" t="str">
        <f t="shared" ref="DX215:DX246" si="890">IF(AND(DX$152&gt;=FB215,DX$152&lt;=FC215),IFERROR($G215/FD215,0),"")</f>
        <v/>
      </c>
      <c r="DY215" s="110" t="str">
        <f t="shared" ref="DY215:DY246" si="891">IF(AND(DY$152&gt;=FB215,DY$152&lt;=FC215),IFERROR($G215/FD215,0),"")</f>
        <v/>
      </c>
      <c r="DZ215" s="110" t="str">
        <f t="shared" ref="DZ215:DZ246" si="892">IF(AND(DZ$152&gt;=FB215,DZ$152&lt;=FC215),IFERROR($G215/FD215,0),"")</f>
        <v/>
      </c>
      <c r="EA215" s="110" t="str">
        <f t="shared" ref="EA215:EA246" si="893">IF(AND(EA$152&gt;=FB215,EA$152&lt;=FC215),IFERROR($G215/FD215,0),"")</f>
        <v/>
      </c>
      <c r="EB215" s="110" t="str">
        <f t="shared" ref="EB215:EB246" si="894">IF(AND(EB$152&gt;=FB215,EB$152&lt;=FC215),IFERROR($G215/FD215,0),"")</f>
        <v/>
      </c>
      <c r="EC215" s="110" t="str">
        <f t="shared" ref="EC215:EC246" si="895">IF(AND(EC$152&gt;=FB215,EC$152&lt;=FC215),IFERROR($G215/FD215,0),"")</f>
        <v/>
      </c>
      <c r="ED215" s="110" t="str">
        <f t="shared" ref="ED215:ED246" si="896">IF(AND(ED$152&gt;=FB215,ED$152&lt;=FC215),IFERROR($G215/FD215,0),"")</f>
        <v/>
      </c>
      <c r="EE215" s="110" t="str">
        <f t="shared" ref="EE215:EE246" si="897">IF(AND(EE$152&gt;=FB215,EE$152&lt;=FC215),IFERROR($G215/FD215,0),"")</f>
        <v/>
      </c>
      <c r="EF215" s="110" t="str">
        <f t="shared" ref="EF215:EF246" si="898">IF(AND(EF$152&gt;=FB215,EF$152&lt;=FC215),IFERROR($G215/FD215,0),"")</f>
        <v/>
      </c>
      <c r="EG215" s="110" t="str">
        <f t="shared" ref="EG215:EG246" si="899">IF(AND(EG$152&gt;=FB215,EG$152&lt;=FC215),IFERROR($G215/FD215,0),"")</f>
        <v/>
      </c>
      <c r="EH215" s="110" t="str">
        <f t="shared" ref="EH215:EH246" si="900">IF(AND(EH$152&gt;=FB215,EH$152&lt;=FC215),IFERROR($G215/FD215,0),"")</f>
        <v/>
      </c>
      <c r="EI215" s="110" t="str">
        <f t="shared" ref="EI215:EI246" si="901">IF(AND(EI$152&gt;=FB215,EI$152&lt;=FC215),IFERROR($G215/FD215,0),"")</f>
        <v/>
      </c>
      <c r="EJ215" s="110" t="str">
        <f t="shared" ref="EJ215:EJ246" si="902">IF(AND(EJ$152&gt;=FB215,EJ$152&lt;=FC215),IFERROR($G215/FD215,0),"")</f>
        <v/>
      </c>
      <c r="EK215" s="110" t="str">
        <f t="shared" ref="EK215:EK246" si="903">IF(AND(EK$152&gt;=FB215,EK$152&lt;=FC215),IFERROR($G215/FD215,0),"")</f>
        <v/>
      </c>
      <c r="EL215" s="110" t="str">
        <f t="shared" ref="EL215:EL246" si="904">IF(AND(EL$152&gt;=FB215,EL$152&lt;=FC215),IFERROR($G215/FD215,0),"")</f>
        <v/>
      </c>
      <c r="EM215" s="110" t="str">
        <f t="shared" ref="EM215:EM246" si="905">IF(AND(EM$152&gt;=FB215,EM$152&lt;=FC215),IFERROR($G215/FD215,0),"")</f>
        <v/>
      </c>
      <c r="EN215" s="110" t="str">
        <f t="shared" ref="EN215:EN246" si="906">IF(AND(EN$152&gt;=FB215,EN$152&lt;=FC215),IFERROR($G215/FD215,0),"")</f>
        <v/>
      </c>
      <c r="EO215" s="110" t="str">
        <f t="shared" ref="EO215:EO246" si="907">IF(AND(EO$152&gt;=FB215,EO$152&lt;=FC215),IFERROR($G215/FD215,0),"")</f>
        <v/>
      </c>
      <c r="EP215" s="110" t="str">
        <f t="shared" ref="EP215:EP246" si="908">IF(AND(EP$152&gt;=FB215,EP$152&lt;=FC215),IFERROR($G215/FD215,0),"")</f>
        <v/>
      </c>
      <c r="EQ215" s="110" t="str">
        <f t="shared" ref="EQ215:EQ246" si="909">IF(AND(EQ$152&gt;=FB215,EQ$152&lt;=FC215),IFERROR($G215/FD215,0),"")</f>
        <v/>
      </c>
      <c r="ER215" s="110" t="str">
        <f t="shared" ref="ER215:ER246" si="910">IF(AND(ER$152&gt;=FB215,ER$152&lt;=FC215),IFERROR($G215/FD215,0),"")</f>
        <v/>
      </c>
      <c r="ES215" s="110" t="str">
        <f t="shared" ref="ES215:ES246" si="911">IF(AND(ES$152&gt;=FB215,ES$152&lt;=FC215),IFERROR($G215/FD215,0),"")</f>
        <v/>
      </c>
      <c r="ET215" s="110" t="str">
        <f t="shared" ref="ET215:ET246" si="912">IF(AND(ET$152&gt;=FB215,ET$152&lt;=FC215),IFERROR($G215/FD215,0),"")</f>
        <v/>
      </c>
      <c r="EU215" s="110" t="str">
        <f t="shared" ref="EU215:EU246" si="913">IF(AND(EU$152&gt;=FB215,EU$152&lt;=FC215),IFERROR($G215/FD215,0),"")</f>
        <v/>
      </c>
      <c r="EV215" s="110" t="str">
        <f t="shared" ref="EV215:EV246" si="914">IF(AND(EV$152&gt;=FB215,EV$152&lt;=FC215),IFERROR($G215/FD215,0),"")</f>
        <v/>
      </c>
      <c r="EW215" s="110" t="str">
        <f t="shared" ref="EW215:EW246" si="915">IF(AND(EW$152&gt;=FB215,EW$152&lt;=FC215),IFERROR($G215/FD215,0),"")</f>
        <v/>
      </c>
      <c r="EX215" s="110" t="str">
        <f t="shared" ref="EX215:EX246" si="916">IF(AND(EX$152&gt;=FB215,EX$152&lt;=FC215),IFERROR($G215/FD215,0),"")</f>
        <v/>
      </c>
      <c r="EY215" s="110" t="str">
        <f t="shared" ref="EY215:EY246" si="917">IF(AND(EY$152&gt;=FB215,EY$152&lt;=FC215),IFERROR($G215/FD215,0),"")</f>
        <v/>
      </c>
      <c r="EZ215" s="110" t="str">
        <f t="shared" ref="EZ215:EZ246" si="918">IF(AND(EZ$152&gt;=FB215,EZ$152&lt;=FC215),IFERROR($G215/FD215,0),"")</f>
        <v/>
      </c>
      <c r="FA215" s="110" t="str">
        <f t="shared" ref="FA215:FA246" si="919">IF(AND(FA$152&gt;=FB215,FA$152&lt;=FC215),IFERROR($G215/FD215,0),"")</f>
        <v/>
      </c>
      <c r="FB215">
        <f>'06_Presupuesto'!J234-'02_Rendimientos'!$B$79+1</f>
        <v>82</v>
      </c>
      <c r="FC215">
        <f>'06_Presupuesto'!K234-'02_Rendimientos'!$B$79+1</f>
        <v>95</v>
      </c>
      <c r="FD215">
        <f t="shared" ref="FD215:FD246" si="920">FC215-FB215+1</f>
        <v>14</v>
      </c>
    </row>
    <row r="216" spans="2:160">
      <c r="B216" t="str">
        <f>'06_Presupuesto'!K69</f>
        <v>C.1.1.2</v>
      </c>
      <c r="C216" t="str">
        <f>'06_Presupuesto'!L69</f>
        <v>Conductor Concentrico 2x6mm2</v>
      </c>
      <c r="D216" t="str">
        <f>'06_Presupuesto'!M69</f>
        <v>ML</v>
      </c>
      <c r="E216" s="90">
        <f>'06_Presupuesto'!N69</f>
        <v>23</v>
      </c>
      <c r="F216" s="90">
        <f>'06_Presupuesto'!O69</f>
        <v>11499.999999999998</v>
      </c>
      <c r="G216" s="90">
        <f>'06_Presupuesto'!P69</f>
        <v>264499.99999999994</v>
      </c>
      <c r="H216" s="90" t="str">
        <f t="shared" si="771"/>
        <v/>
      </c>
      <c r="I216" s="90" t="str">
        <f t="shared" si="772"/>
        <v/>
      </c>
      <c r="J216" s="90" t="str">
        <f t="shared" si="622"/>
        <v/>
      </c>
      <c r="K216" s="90" t="str">
        <f t="shared" si="773"/>
        <v/>
      </c>
      <c r="L216" s="90" t="str">
        <f t="shared" si="774"/>
        <v/>
      </c>
      <c r="M216" s="90" t="str">
        <f t="shared" si="775"/>
        <v/>
      </c>
      <c r="N216" s="90" t="str">
        <f t="shared" si="776"/>
        <v/>
      </c>
      <c r="O216" s="90" t="str">
        <f t="shared" si="777"/>
        <v/>
      </c>
      <c r="P216" s="90" t="str">
        <f t="shared" si="778"/>
        <v/>
      </c>
      <c r="Q216" s="90" t="str">
        <f t="shared" si="779"/>
        <v/>
      </c>
      <c r="R216" s="90" t="str">
        <f t="shared" si="780"/>
        <v/>
      </c>
      <c r="S216" s="90" t="str">
        <f t="shared" si="781"/>
        <v/>
      </c>
      <c r="T216" s="90" t="str">
        <f t="shared" si="782"/>
        <v/>
      </c>
      <c r="U216" s="90" t="str">
        <f t="shared" si="783"/>
        <v/>
      </c>
      <c r="V216" s="90" t="str">
        <f t="shared" si="784"/>
        <v/>
      </c>
      <c r="W216" s="90" t="str">
        <f t="shared" si="785"/>
        <v/>
      </c>
      <c r="X216" s="90" t="str">
        <f t="shared" si="786"/>
        <v/>
      </c>
      <c r="Y216" s="90" t="str">
        <f t="shared" si="787"/>
        <v/>
      </c>
      <c r="Z216" s="90" t="str">
        <f t="shared" si="788"/>
        <v/>
      </c>
      <c r="AA216" s="90" t="str">
        <f t="shared" si="789"/>
        <v/>
      </c>
      <c r="AB216" s="90" t="str">
        <f t="shared" si="790"/>
        <v/>
      </c>
      <c r="AC216" s="90" t="str">
        <f t="shared" si="791"/>
        <v/>
      </c>
      <c r="AD216" s="90" t="str">
        <f t="shared" si="792"/>
        <v/>
      </c>
      <c r="AE216" s="90" t="str">
        <f t="shared" si="793"/>
        <v/>
      </c>
      <c r="AF216" s="90" t="str">
        <f t="shared" si="794"/>
        <v/>
      </c>
      <c r="AG216" s="90" t="str">
        <f t="shared" si="795"/>
        <v/>
      </c>
      <c r="AH216" s="90" t="str">
        <f t="shared" si="796"/>
        <v/>
      </c>
      <c r="AI216" s="90" t="str">
        <f t="shared" si="797"/>
        <v/>
      </c>
      <c r="AJ216" s="90" t="str">
        <f t="shared" si="798"/>
        <v/>
      </c>
      <c r="AK216" s="90" t="str">
        <f t="shared" si="799"/>
        <v/>
      </c>
      <c r="AL216" s="90" t="str">
        <f t="shared" si="800"/>
        <v/>
      </c>
      <c r="AM216" s="90" t="str">
        <f t="shared" si="801"/>
        <v/>
      </c>
      <c r="AN216" s="90" t="str">
        <f t="shared" si="802"/>
        <v/>
      </c>
      <c r="AO216" s="90" t="str">
        <f t="shared" si="803"/>
        <v/>
      </c>
      <c r="AP216" s="90" t="str">
        <f t="shared" si="804"/>
        <v/>
      </c>
      <c r="AQ216" s="90" t="str">
        <f t="shared" si="805"/>
        <v/>
      </c>
      <c r="AR216" s="90" t="str">
        <f t="shared" si="806"/>
        <v/>
      </c>
      <c r="AS216" s="90" t="str">
        <f t="shared" si="807"/>
        <v/>
      </c>
      <c r="AT216" s="90" t="str">
        <f t="shared" si="808"/>
        <v/>
      </c>
      <c r="AU216" s="90" t="str">
        <f t="shared" si="809"/>
        <v/>
      </c>
      <c r="AV216" s="90" t="str">
        <f t="shared" si="810"/>
        <v/>
      </c>
      <c r="AW216" s="90" t="str">
        <f t="shared" si="811"/>
        <v/>
      </c>
      <c r="AX216" s="90" t="str">
        <f t="shared" si="812"/>
        <v/>
      </c>
      <c r="AY216" s="90" t="str">
        <f t="shared" si="813"/>
        <v/>
      </c>
      <c r="AZ216" s="90" t="str">
        <f t="shared" si="814"/>
        <v/>
      </c>
      <c r="BA216" s="90" t="str">
        <f t="shared" si="815"/>
        <v/>
      </c>
      <c r="BB216" s="90" t="str">
        <f t="shared" si="816"/>
        <v/>
      </c>
      <c r="BC216" s="90" t="str">
        <f t="shared" si="817"/>
        <v/>
      </c>
      <c r="BD216" s="90" t="str">
        <f t="shared" si="818"/>
        <v/>
      </c>
      <c r="BE216" s="90" t="str">
        <f t="shared" si="819"/>
        <v/>
      </c>
      <c r="BF216" s="90" t="str">
        <f t="shared" si="820"/>
        <v/>
      </c>
      <c r="BG216" s="90" t="str">
        <f t="shared" si="821"/>
        <v/>
      </c>
      <c r="BH216" s="90" t="str">
        <f t="shared" si="822"/>
        <v/>
      </c>
      <c r="BI216" s="90" t="str">
        <f t="shared" si="823"/>
        <v/>
      </c>
      <c r="BJ216" s="90" t="str">
        <f t="shared" si="824"/>
        <v/>
      </c>
      <c r="BK216" s="90" t="str">
        <f t="shared" si="825"/>
        <v/>
      </c>
      <c r="BL216" s="90" t="str">
        <f t="shared" si="826"/>
        <v/>
      </c>
      <c r="BM216" s="90" t="str">
        <f t="shared" si="827"/>
        <v/>
      </c>
      <c r="BN216" s="90" t="str">
        <f t="shared" si="828"/>
        <v/>
      </c>
      <c r="BO216" s="90" t="str">
        <f t="shared" si="829"/>
        <v/>
      </c>
      <c r="BP216" s="90" t="str">
        <f t="shared" si="830"/>
        <v/>
      </c>
      <c r="BQ216" s="90" t="str">
        <f t="shared" si="831"/>
        <v/>
      </c>
      <c r="BR216" s="90" t="str">
        <f t="shared" si="832"/>
        <v/>
      </c>
      <c r="BS216" s="90" t="str">
        <f t="shared" si="833"/>
        <v/>
      </c>
      <c r="BT216" s="90" t="str">
        <f t="shared" si="834"/>
        <v/>
      </c>
      <c r="BU216" s="90" t="str">
        <f t="shared" si="835"/>
        <v/>
      </c>
      <c r="BV216" s="90" t="str">
        <f t="shared" si="836"/>
        <v/>
      </c>
      <c r="BW216" s="90" t="str">
        <f t="shared" si="837"/>
        <v/>
      </c>
      <c r="BX216" s="90" t="str">
        <f t="shared" si="838"/>
        <v/>
      </c>
      <c r="BY216" s="90" t="str">
        <f t="shared" si="839"/>
        <v/>
      </c>
      <c r="BZ216" s="90" t="str">
        <f t="shared" si="840"/>
        <v/>
      </c>
      <c r="CA216" s="90" t="str">
        <f t="shared" si="841"/>
        <v/>
      </c>
      <c r="CB216" s="90" t="str">
        <f t="shared" si="842"/>
        <v/>
      </c>
      <c r="CC216" s="90" t="str">
        <f t="shared" si="843"/>
        <v/>
      </c>
      <c r="CD216" s="90" t="str">
        <f t="shared" si="844"/>
        <v/>
      </c>
      <c r="CE216" s="90" t="str">
        <f t="shared" si="845"/>
        <v/>
      </c>
      <c r="CF216" s="90" t="str">
        <f t="shared" si="846"/>
        <v/>
      </c>
      <c r="CG216" s="90" t="str">
        <f t="shared" si="847"/>
        <v/>
      </c>
      <c r="CH216" s="90" t="str">
        <f t="shared" si="848"/>
        <v/>
      </c>
      <c r="CI216" s="90" t="str">
        <f t="shared" si="849"/>
        <v/>
      </c>
      <c r="CJ216" s="90" t="str">
        <f t="shared" si="850"/>
        <v/>
      </c>
      <c r="CK216" s="90">
        <f t="shared" si="851"/>
        <v>18892.857142857138</v>
      </c>
      <c r="CL216" s="90">
        <f t="shared" si="852"/>
        <v>18892.857142857138</v>
      </c>
      <c r="CM216" s="90">
        <f t="shared" si="853"/>
        <v>18892.857142857138</v>
      </c>
      <c r="CN216" s="90">
        <f t="shared" si="854"/>
        <v>18892.857142857138</v>
      </c>
      <c r="CO216" s="90">
        <f t="shared" si="855"/>
        <v>18892.857142857138</v>
      </c>
      <c r="CP216" s="90">
        <f t="shared" si="856"/>
        <v>18892.857142857138</v>
      </c>
      <c r="CQ216" s="90">
        <f t="shared" si="857"/>
        <v>18892.857142857138</v>
      </c>
      <c r="CR216" s="90">
        <f t="shared" si="858"/>
        <v>18892.857142857138</v>
      </c>
      <c r="CS216" s="90">
        <f t="shared" si="859"/>
        <v>18892.857142857138</v>
      </c>
      <c r="CT216" s="90">
        <f t="shared" si="860"/>
        <v>18892.857142857138</v>
      </c>
      <c r="CU216" s="90">
        <f t="shared" si="861"/>
        <v>18892.857142857138</v>
      </c>
      <c r="CV216" s="90">
        <f t="shared" si="862"/>
        <v>18892.857142857138</v>
      </c>
      <c r="CW216" s="90">
        <f t="shared" si="863"/>
        <v>18892.857142857138</v>
      </c>
      <c r="CX216" s="90">
        <f t="shared" si="864"/>
        <v>18892.857142857138</v>
      </c>
      <c r="CY216" s="90" t="str">
        <f t="shared" si="865"/>
        <v/>
      </c>
      <c r="CZ216" s="90" t="str">
        <f t="shared" si="866"/>
        <v/>
      </c>
      <c r="DA216" s="90" t="str">
        <f t="shared" si="867"/>
        <v/>
      </c>
      <c r="DB216" s="90" t="str">
        <f t="shared" si="868"/>
        <v/>
      </c>
      <c r="DC216" s="90" t="str">
        <f t="shared" si="869"/>
        <v/>
      </c>
      <c r="DD216" s="90" t="str">
        <f t="shared" si="870"/>
        <v/>
      </c>
      <c r="DE216" s="90" t="str">
        <f t="shared" si="871"/>
        <v/>
      </c>
      <c r="DF216" s="90" t="str">
        <f t="shared" si="872"/>
        <v/>
      </c>
      <c r="DG216" s="90" t="str">
        <f t="shared" si="873"/>
        <v/>
      </c>
      <c r="DH216" s="90" t="str">
        <f t="shared" si="874"/>
        <v/>
      </c>
      <c r="DI216" s="90" t="str">
        <f t="shared" si="875"/>
        <v/>
      </c>
      <c r="DJ216" s="90" t="str">
        <f t="shared" si="876"/>
        <v/>
      </c>
      <c r="DK216" s="90" t="str">
        <f t="shared" si="877"/>
        <v/>
      </c>
      <c r="DL216" s="90" t="str">
        <f t="shared" si="878"/>
        <v/>
      </c>
      <c r="DM216" s="90" t="str">
        <f t="shared" si="879"/>
        <v/>
      </c>
      <c r="DN216" s="90" t="str">
        <f t="shared" si="880"/>
        <v/>
      </c>
      <c r="DO216" s="90" t="str">
        <f t="shared" si="881"/>
        <v/>
      </c>
      <c r="DP216" s="90" t="str">
        <f t="shared" si="882"/>
        <v/>
      </c>
      <c r="DQ216" s="90" t="str">
        <f t="shared" si="883"/>
        <v/>
      </c>
      <c r="DR216" s="90" t="str">
        <f t="shared" si="884"/>
        <v/>
      </c>
      <c r="DS216" s="90" t="str">
        <f t="shared" si="885"/>
        <v/>
      </c>
      <c r="DT216" s="90" t="str">
        <f t="shared" si="886"/>
        <v/>
      </c>
      <c r="DU216" s="90" t="str">
        <f t="shared" si="887"/>
        <v/>
      </c>
      <c r="DV216" s="90" t="str">
        <f t="shared" si="888"/>
        <v/>
      </c>
      <c r="DW216" s="90" t="str">
        <f t="shared" si="889"/>
        <v/>
      </c>
      <c r="DX216" s="90" t="str">
        <f t="shared" si="890"/>
        <v/>
      </c>
      <c r="DY216" s="90" t="str">
        <f t="shared" si="891"/>
        <v/>
      </c>
      <c r="DZ216" s="90" t="str">
        <f t="shared" si="892"/>
        <v/>
      </c>
      <c r="EA216" s="90" t="str">
        <f t="shared" si="893"/>
        <v/>
      </c>
      <c r="EB216" s="90" t="str">
        <f t="shared" si="894"/>
        <v/>
      </c>
      <c r="EC216" s="90" t="str">
        <f t="shared" si="895"/>
        <v/>
      </c>
      <c r="ED216" s="90" t="str">
        <f t="shared" si="896"/>
        <v/>
      </c>
      <c r="EE216" s="90" t="str">
        <f t="shared" si="897"/>
        <v/>
      </c>
      <c r="EF216" s="90" t="str">
        <f t="shared" si="898"/>
        <v/>
      </c>
      <c r="EG216" s="90" t="str">
        <f t="shared" si="899"/>
        <v/>
      </c>
      <c r="EH216" s="90" t="str">
        <f t="shared" si="900"/>
        <v/>
      </c>
      <c r="EI216" s="90" t="str">
        <f t="shared" si="901"/>
        <v/>
      </c>
      <c r="EJ216" s="90" t="str">
        <f t="shared" si="902"/>
        <v/>
      </c>
      <c r="EK216" s="90" t="str">
        <f t="shared" si="903"/>
        <v/>
      </c>
      <c r="EL216" s="90" t="str">
        <f t="shared" si="904"/>
        <v/>
      </c>
      <c r="EM216" s="90" t="str">
        <f t="shared" si="905"/>
        <v/>
      </c>
      <c r="EN216" s="90" t="str">
        <f t="shared" si="906"/>
        <v/>
      </c>
      <c r="EO216" s="90" t="str">
        <f t="shared" si="907"/>
        <v/>
      </c>
      <c r="EP216" s="90" t="str">
        <f t="shared" si="908"/>
        <v/>
      </c>
      <c r="EQ216" s="90" t="str">
        <f t="shared" si="909"/>
        <v/>
      </c>
      <c r="ER216" s="90" t="str">
        <f t="shared" si="910"/>
        <v/>
      </c>
      <c r="ES216" s="90" t="str">
        <f t="shared" si="911"/>
        <v/>
      </c>
      <c r="ET216" s="90" t="str">
        <f t="shared" si="912"/>
        <v/>
      </c>
      <c r="EU216" s="90" t="str">
        <f t="shared" si="913"/>
        <v/>
      </c>
      <c r="EV216" s="90" t="str">
        <f t="shared" si="914"/>
        <v/>
      </c>
      <c r="EW216" s="90" t="str">
        <f t="shared" si="915"/>
        <v/>
      </c>
      <c r="EX216" s="90" t="str">
        <f t="shared" si="916"/>
        <v/>
      </c>
      <c r="EY216" s="90" t="str">
        <f t="shared" si="917"/>
        <v/>
      </c>
      <c r="EZ216" s="90" t="str">
        <f t="shared" si="918"/>
        <v/>
      </c>
      <c r="FA216" s="90" t="str">
        <f t="shared" si="919"/>
        <v/>
      </c>
      <c r="FB216">
        <f>'06_Presupuesto'!J235-'02_Rendimientos'!$B$79+1</f>
        <v>82</v>
      </c>
      <c r="FC216">
        <f>'06_Presupuesto'!K235-'02_Rendimientos'!$B$79+1</f>
        <v>95</v>
      </c>
      <c r="FD216">
        <f t="shared" si="920"/>
        <v>14</v>
      </c>
    </row>
    <row r="217" spans="2:160">
      <c r="B217" s="109" t="str">
        <f>'06_Presupuesto'!K70</f>
        <v>C.1.1.3</v>
      </c>
      <c r="C217" s="109" t="str">
        <f>'06_Presupuesto'!L70</f>
        <v>Medidor BT1</v>
      </c>
      <c r="D217" s="109" t="str">
        <f>'06_Presupuesto'!M70</f>
        <v>UNI</v>
      </c>
      <c r="E217" s="110">
        <f>'06_Presupuesto'!N70</f>
        <v>1</v>
      </c>
      <c r="F217" s="110">
        <f>'06_Presupuesto'!O70</f>
        <v>225000</v>
      </c>
      <c r="G217" s="110">
        <f>'06_Presupuesto'!P70</f>
        <v>225000</v>
      </c>
      <c r="H217" s="110" t="str">
        <f t="shared" si="771"/>
        <v/>
      </c>
      <c r="I217" s="110" t="str">
        <f t="shared" si="772"/>
        <v/>
      </c>
      <c r="J217" s="110" t="str">
        <f t="shared" si="622"/>
        <v/>
      </c>
      <c r="K217" s="110" t="str">
        <f t="shared" si="773"/>
        <v/>
      </c>
      <c r="L217" s="110" t="str">
        <f t="shared" si="774"/>
        <v/>
      </c>
      <c r="M217" s="110" t="str">
        <f t="shared" si="775"/>
        <v/>
      </c>
      <c r="N217" s="110" t="str">
        <f t="shared" si="776"/>
        <v/>
      </c>
      <c r="O217" s="110" t="str">
        <f t="shared" si="777"/>
        <v/>
      </c>
      <c r="P217" s="110" t="str">
        <f t="shared" si="778"/>
        <v/>
      </c>
      <c r="Q217" s="110" t="str">
        <f t="shared" si="779"/>
        <v/>
      </c>
      <c r="R217" s="110" t="str">
        <f t="shared" si="780"/>
        <v/>
      </c>
      <c r="S217" s="110" t="str">
        <f t="shared" si="781"/>
        <v/>
      </c>
      <c r="T217" s="110" t="str">
        <f t="shared" si="782"/>
        <v/>
      </c>
      <c r="U217" s="110" t="str">
        <f t="shared" si="783"/>
        <v/>
      </c>
      <c r="V217" s="110" t="str">
        <f t="shared" si="784"/>
        <v/>
      </c>
      <c r="W217" s="110" t="str">
        <f t="shared" si="785"/>
        <v/>
      </c>
      <c r="X217" s="110" t="str">
        <f t="shared" si="786"/>
        <v/>
      </c>
      <c r="Y217" s="110" t="str">
        <f t="shared" si="787"/>
        <v/>
      </c>
      <c r="Z217" s="110" t="str">
        <f t="shared" si="788"/>
        <v/>
      </c>
      <c r="AA217" s="110" t="str">
        <f t="shared" si="789"/>
        <v/>
      </c>
      <c r="AB217" s="110" t="str">
        <f t="shared" si="790"/>
        <v/>
      </c>
      <c r="AC217" s="110" t="str">
        <f t="shared" si="791"/>
        <v/>
      </c>
      <c r="AD217" s="110" t="str">
        <f t="shared" si="792"/>
        <v/>
      </c>
      <c r="AE217" s="110" t="str">
        <f t="shared" si="793"/>
        <v/>
      </c>
      <c r="AF217" s="110" t="str">
        <f t="shared" si="794"/>
        <v/>
      </c>
      <c r="AG217" s="110" t="str">
        <f t="shared" si="795"/>
        <v/>
      </c>
      <c r="AH217" s="110" t="str">
        <f t="shared" si="796"/>
        <v/>
      </c>
      <c r="AI217" s="110" t="str">
        <f t="shared" si="797"/>
        <v/>
      </c>
      <c r="AJ217" s="110" t="str">
        <f t="shared" si="798"/>
        <v/>
      </c>
      <c r="AK217" s="110" t="str">
        <f t="shared" si="799"/>
        <v/>
      </c>
      <c r="AL217" s="110" t="str">
        <f t="shared" si="800"/>
        <v/>
      </c>
      <c r="AM217" s="110" t="str">
        <f t="shared" si="801"/>
        <v/>
      </c>
      <c r="AN217" s="110" t="str">
        <f t="shared" si="802"/>
        <v/>
      </c>
      <c r="AO217" s="110" t="str">
        <f t="shared" si="803"/>
        <v/>
      </c>
      <c r="AP217" s="110" t="str">
        <f t="shared" si="804"/>
        <v/>
      </c>
      <c r="AQ217" s="110" t="str">
        <f t="shared" si="805"/>
        <v/>
      </c>
      <c r="AR217" s="110" t="str">
        <f t="shared" si="806"/>
        <v/>
      </c>
      <c r="AS217" s="110" t="str">
        <f t="shared" si="807"/>
        <v/>
      </c>
      <c r="AT217" s="110" t="str">
        <f t="shared" si="808"/>
        <v/>
      </c>
      <c r="AU217" s="110" t="str">
        <f t="shared" si="809"/>
        <v/>
      </c>
      <c r="AV217" s="110" t="str">
        <f t="shared" si="810"/>
        <v/>
      </c>
      <c r="AW217" s="110" t="str">
        <f t="shared" si="811"/>
        <v/>
      </c>
      <c r="AX217" s="110" t="str">
        <f t="shared" si="812"/>
        <v/>
      </c>
      <c r="AY217" s="110" t="str">
        <f t="shared" si="813"/>
        <v/>
      </c>
      <c r="AZ217" s="110" t="str">
        <f t="shared" si="814"/>
        <v/>
      </c>
      <c r="BA217" s="110" t="str">
        <f t="shared" si="815"/>
        <v/>
      </c>
      <c r="BB217" s="110" t="str">
        <f t="shared" si="816"/>
        <v/>
      </c>
      <c r="BC217" s="110" t="str">
        <f t="shared" si="817"/>
        <v/>
      </c>
      <c r="BD217" s="110" t="str">
        <f t="shared" si="818"/>
        <v/>
      </c>
      <c r="BE217" s="110" t="str">
        <f t="shared" si="819"/>
        <v/>
      </c>
      <c r="BF217" s="110" t="str">
        <f t="shared" si="820"/>
        <v/>
      </c>
      <c r="BG217" s="110" t="str">
        <f t="shared" si="821"/>
        <v/>
      </c>
      <c r="BH217" s="110" t="str">
        <f t="shared" si="822"/>
        <v/>
      </c>
      <c r="BI217" s="110" t="str">
        <f t="shared" si="823"/>
        <v/>
      </c>
      <c r="BJ217" s="110" t="str">
        <f t="shared" si="824"/>
        <v/>
      </c>
      <c r="BK217" s="110" t="str">
        <f t="shared" si="825"/>
        <v/>
      </c>
      <c r="BL217" s="110" t="str">
        <f t="shared" si="826"/>
        <v/>
      </c>
      <c r="BM217" s="110" t="str">
        <f t="shared" si="827"/>
        <v/>
      </c>
      <c r="BN217" s="110" t="str">
        <f t="shared" si="828"/>
        <v/>
      </c>
      <c r="BO217" s="110" t="str">
        <f t="shared" si="829"/>
        <v/>
      </c>
      <c r="BP217" s="110" t="str">
        <f t="shared" si="830"/>
        <v/>
      </c>
      <c r="BQ217" s="110" t="str">
        <f t="shared" si="831"/>
        <v/>
      </c>
      <c r="BR217" s="110" t="str">
        <f t="shared" si="832"/>
        <v/>
      </c>
      <c r="BS217" s="110" t="str">
        <f t="shared" si="833"/>
        <v/>
      </c>
      <c r="BT217" s="110" t="str">
        <f t="shared" si="834"/>
        <v/>
      </c>
      <c r="BU217" s="110" t="str">
        <f t="shared" si="835"/>
        <v/>
      </c>
      <c r="BV217" s="110" t="str">
        <f t="shared" si="836"/>
        <v/>
      </c>
      <c r="BW217" s="110" t="str">
        <f t="shared" si="837"/>
        <v/>
      </c>
      <c r="BX217" s="110" t="str">
        <f t="shared" si="838"/>
        <v/>
      </c>
      <c r="BY217" s="110" t="str">
        <f t="shared" si="839"/>
        <v/>
      </c>
      <c r="BZ217" s="110" t="str">
        <f t="shared" si="840"/>
        <v/>
      </c>
      <c r="CA217" s="110" t="str">
        <f t="shared" si="841"/>
        <v/>
      </c>
      <c r="CB217" s="110" t="str">
        <f t="shared" si="842"/>
        <v/>
      </c>
      <c r="CC217" s="110" t="str">
        <f t="shared" si="843"/>
        <v/>
      </c>
      <c r="CD217" s="110" t="str">
        <f t="shared" si="844"/>
        <v/>
      </c>
      <c r="CE217" s="110" t="str">
        <f t="shared" si="845"/>
        <v/>
      </c>
      <c r="CF217" s="110" t="str">
        <f t="shared" si="846"/>
        <v/>
      </c>
      <c r="CG217" s="110" t="str">
        <f t="shared" si="847"/>
        <v/>
      </c>
      <c r="CH217" s="110" t="str">
        <f t="shared" si="848"/>
        <v/>
      </c>
      <c r="CI217" s="110" t="str">
        <f t="shared" si="849"/>
        <v/>
      </c>
      <c r="CJ217" s="110" t="str">
        <f t="shared" si="850"/>
        <v/>
      </c>
      <c r="CK217" s="110">
        <f t="shared" si="851"/>
        <v>16071.428571428571</v>
      </c>
      <c r="CL217" s="110">
        <f t="shared" si="852"/>
        <v>16071.428571428571</v>
      </c>
      <c r="CM217" s="110">
        <f t="shared" si="853"/>
        <v>16071.428571428571</v>
      </c>
      <c r="CN217" s="110">
        <f t="shared" si="854"/>
        <v>16071.428571428571</v>
      </c>
      <c r="CO217" s="110">
        <f t="shared" si="855"/>
        <v>16071.428571428571</v>
      </c>
      <c r="CP217" s="110">
        <f t="shared" si="856"/>
        <v>16071.428571428571</v>
      </c>
      <c r="CQ217" s="110">
        <f t="shared" si="857"/>
        <v>16071.428571428571</v>
      </c>
      <c r="CR217" s="110">
        <f t="shared" si="858"/>
        <v>16071.428571428571</v>
      </c>
      <c r="CS217" s="110">
        <f t="shared" si="859"/>
        <v>16071.428571428571</v>
      </c>
      <c r="CT217" s="110">
        <f t="shared" si="860"/>
        <v>16071.428571428571</v>
      </c>
      <c r="CU217" s="110">
        <f t="shared" si="861"/>
        <v>16071.428571428571</v>
      </c>
      <c r="CV217" s="110">
        <f t="shared" si="862"/>
        <v>16071.428571428571</v>
      </c>
      <c r="CW217" s="110">
        <f t="shared" si="863"/>
        <v>16071.428571428571</v>
      </c>
      <c r="CX217" s="110">
        <f t="shared" si="864"/>
        <v>16071.428571428571</v>
      </c>
      <c r="CY217" s="110" t="str">
        <f t="shared" si="865"/>
        <v/>
      </c>
      <c r="CZ217" s="110" t="str">
        <f t="shared" si="866"/>
        <v/>
      </c>
      <c r="DA217" s="110" t="str">
        <f t="shared" si="867"/>
        <v/>
      </c>
      <c r="DB217" s="110" t="str">
        <f t="shared" si="868"/>
        <v/>
      </c>
      <c r="DC217" s="110" t="str">
        <f t="shared" si="869"/>
        <v/>
      </c>
      <c r="DD217" s="110" t="str">
        <f t="shared" si="870"/>
        <v/>
      </c>
      <c r="DE217" s="110" t="str">
        <f t="shared" si="871"/>
        <v/>
      </c>
      <c r="DF217" s="110" t="str">
        <f t="shared" si="872"/>
        <v/>
      </c>
      <c r="DG217" s="110" t="str">
        <f t="shared" si="873"/>
        <v/>
      </c>
      <c r="DH217" s="110" t="str">
        <f t="shared" si="874"/>
        <v/>
      </c>
      <c r="DI217" s="110" t="str">
        <f t="shared" si="875"/>
        <v/>
      </c>
      <c r="DJ217" s="110" t="str">
        <f t="shared" si="876"/>
        <v/>
      </c>
      <c r="DK217" s="110" t="str">
        <f t="shared" si="877"/>
        <v/>
      </c>
      <c r="DL217" s="110" t="str">
        <f t="shared" si="878"/>
        <v/>
      </c>
      <c r="DM217" s="110" t="str">
        <f t="shared" si="879"/>
        <v/>
      </c>
      <c r="DN217" s="110" t="str">
        <f t="shared" si="880"/>
        <v/>
      </c>
      <c r="DO217" s="110" t="str">
        <f t="shared" si="881"/>
        <v/>
      </c>
      <c r="DP217" s="110" t="str">
        <f t="shared" si="882"/>
        <v/>
      </c>
      <c r="DQ217" s="110" t="str">
        <f t="shared" si="883"/>
        <v/>
      </c>
      <c r="DR217" s="110" t="str">
        <f t="shared" si="884"/>
        <v/>
      </c>
      <c r="DS217" s="110" t="str">
        <f t="shared" si="885"/>
        <v/>
      </c>
      <c r="DT217" s="110" t="str">
        <f t="shared" si="886"/>
        <v/>
      </c>
      <c r="DU217" s="110" t="str">
        <f t="shared" si="887"/>
        <v/>
      </c>
      <c r="DV217" s="110" t="str">
        <f t="shared" si="888"/>
        <v/>
      </c>
      <c r="DW217" s="110" t="str">
        <f t="shared" si="889"/>
        <v/>
      </c>
      <c r="DX217" s="110" t="str">
        <f t="shared" si="890"/>
        <v/>
      </c>
      <c r="DY217" s="110" t="str">
        <f t="shared" si="891"/>
        <v/>
      </c>
      <c r="DZ217" s="110" t="str">
        <f t="shared" si="892"/>
        <v/>
      </c>
      <c r="EA217" s="110" t="str">
        <f t="shared" si="893"/>
        <v/>
      </c>
      <c r="EB217" s="110" t="str">
        <f t="shared" si="894"/>
        <v/>
      </c>
      <c r="EC217" s="110" t="str">
        <f t="shared" si="895"/>
        <v/>
      </c>
      <c r="ED217" s="110" t="str">
        <f t="shared" si="896"/>
        <v/>
      </c>
      <c r="EE217" s="110" t="str">
        <f t="shared" si="897"/>
        <v/>
      </c>
      <c r="EF217" s="110" t="str">
        <f t="shared" si="898"/>
        <v/>
      </c>
      <c r="EG217" s="110" t="str">
        <f t="shared" si="899"/>
        <v/>
      </c>
      <c r="EH217" s="110" t="str">
        <f t="shared" si="900"/>
        <v/>
      </c>
      <c r="EI217" s="110" t="str">
        <f t="shared" si="901"/>
        <v/>
      </c>
      <c r="EJ217" s="110" t="str">
        <f t="shared" si="902"/>
        <v/>
      </c>
      <c r="EK217" s="110" t="str">
        <f t="shared" si="903"/>
        <v/>
      </c>
      <c r="EL217" s="110" t="str">
        <f t="shared" si="904"/>
        <v/>
      </c>
      <c r="EM217" s="110" t="str">
        <f t="shared" si="905"/>
        <v/>
      </c>
      <c r="EN217" s="110" t="str">
        <f t="shared" si="906"/>
        <v/>
      </c>
      <c r="EO217" s="110" t="str">
        <f t="shared" si="907"/>
        <v/>
      </c>
      <c r="EP217" s="110" t="str">
        <f t="shared" si="908"/>
        <v/>
      </c>
      <c r="EQ217" s="110" t="str">
        <f t="shared" si="909"/>
        <v/>
      </c>
      <c r="ER217" s="110" t="str">
        <f t="shared" si="910"/>
        <v/>
      </c>
      <c r="ES217" s="110" t="str">
        <f t="shared" si="911"/>
        <v/>
      </c>
      <c r="ET217" s="110" t="str">
        <f t="shared" si="912"/>
        <v/>
      </c>
      <c r="EU217" s="110" t="str">
        <f t="shared" si="913"/>
        <v/>
      </c>
      <c r="EV217" s="110" t="str">
        <f t="shared" si="914"/>
        <v/>
      </c>
      <c r="EW217" s="110" t="str">
        <f t="shared" si="915"/>
        <v/>
      </c>
      <c r="EX217" s="110" t="str">
        <f t="shared" si="916"/>
        <v/>
      </c>
      <c r="EY217" s="110" t="str">
        <f t="shared" si="917"/>
        <v/>
      </c>
      <c r="EZ217" s="110" t="str">
        <f t="shared" si="918"/>
        <v/>
      </c>
      <c r="FA217" s="110" t="str">
        <f t="shared" si="919"/>
        <v/>
      </c>
      <c r="FB217">
        <f>'06_Presupuesto'!J236-'02_Rendimientos'!$B$79+1</f>
        <v>82</v>
      </c>
      <c r="FC217">
        <f>'06_Presupuesto'!K236-'02_Rendimientos'!$B$79+1</f>
        <v>95</v>
      </c>
      <c r="FD217">
        <f t="shared" si="920"/>
        <v>14</v>
      </c>
    </row>
    <row r="218" spans="2:160">
      <c r="B218" t="str">
        <f>'06_Presupuesto'!K71</f>
        <v>C.1.1.4</v>
      </c>
      <c r="C218" t="str">
        <f>'06_Presupuesto'!L71</f>
        <v>Automaticos Saime 25 A</v>
      </c>
      <c r="D218" t="str">
        <f>'06_Presupuesto'!M71</f>
        <v>UNI</v>
      </c>
      <c r="E218" s="90">
        <f>'06_Presupuesto'!N71</f>
        <v>1</v>
      </c>
      <c r="F218" s="90">
        <f>'06_Presupuesto'!O71</f>
        <v>35624.999999999993</v>
      </c>
      <c r="G218" s="90">
        <f>'06_Presupuesto'!P71</f>
        <v>35624.999999999993</v>
      </c>
      <c r="H218" s="90" t="str">
        <f t="shared" si="771"/>
        <v/>
      </c>
      <c r="I218" s="90" t="str">
        <f t="shared" si="772"/>
        <v/>
      </c>
      <c r="J218" s="90" t="str">
        <f t="shared" si="622"/>
        <v/>
      </c>
      <c r="K218" s="90" t="str">
        <f t="shared" si="773"/>
        <v/>
      </c>
      <c r="L218" s="90" t="str">
        <f t="shared" si="774"/>
        <v/>
      </c>
      <c r="M218" s="90" t="str">
        <f t="shared" si="775"/>
        <v/>
      </c>
      <c r="N218" s="90" t="str">
        <f t="shared" si="776"/>
        <v/>
      </c>
      <c r="O218" s="90" t="str">
        <f t="shared" si="777"/>
        <v/>
      </c>
      <c r="P218" s="90" t="str">
        <f t="shared" si="778"/>
        <v/>
      </c>
      <c r="Q218" s="90" t="str">
        <f t="shared" si="779"/>
        <v/>
      </c>
      <c r="R218" s="90" t="str">
        <f t="shared" si="780"/>
        <v/>
      </c>
      <c r="S218" s="90" t="str">
        <f t="shared" si="781"/>
        <v/>
      </c>
      <c r="T218" s="90" t="str">
        <f t="shared" si="782"/>
        <v/>
      </c>
      <c r="U218" s="90" t="str">
        <f t="shared" si="783"/>
        <v/>
      </c>
      <c r="V218" s="90" t="str">
        <f t="shared" si="784"/>
        <v/>
      </c>
      <c r="W218" s="90" t="str">
        <f t="shared" si="785"/>
        <v/>
      </c>
      <c r="X218" s="90" t="str">
        <f t="shared" si="786"/>
        <v/>
      </c>
      <c r="Y218" s="90" t="str">
        <f t="shared" si="787"/>
        <v/>
      </c>
      <c r="Z218" s="90" t="str">
        <f t="shared" si="788"/>
        <v/>
      </c>
      <c r="AA218" s="90" t="str">
        <f t="shared" si="789"/>
        <v/>
      </c>
      <c r="AB218" s="90" t="str">
        <f t="shared" si="790"/>
        <v/>
      </c>
      <c r="AC218" s="90" t="str">
        <f t="shared" si="791"/>
        <v/>
      </c>
      <c r="AD218" s="90" t="str">
        <f t="shared" si="792"/>
        <v/>
      </c>
      <c r="AE218" s="90" t="str">
        <f t="shared" si="793"/>
        <v/>
      </c>
      <c r="AF218" s="90" t="str">
        <f t="shared" si="794"/>
        <v/>
      </c>
      <c r="AG218" s="90" t="str">
        <f t="shared" si="795"/>
        <v/>
      </c>
      <c r="AH218" s="90" t="str">
        <f t="shared" si="796"/>
        <v/>
      </c>
      <c r="AI218" s="90" t="str">
        <f t="shared" si="797"/>
        <v/>
      </c>
      <c r="AJ218" s="90" t="str">
        <f t="shared" si="798"/>
        <v/>
      </c>
      <c r="AK218" s="90" t="str">
        <f t="shared" si="799"/>
        <v/>
      </c>
      <c r="AL218" s="90" t="str">
        <f t="shared" si="800"/>
        <v/>
      </c>
      <c r="AM218" s="90" t="str">
        <f t="shared" si="801"/>
        <v/>
      </c>
      <c r="AN218" s="90" t="str">
        <f t="shared" si="802"/>
        <v/>
      </c>
      <c r="AO218" s="90" t="str">
        <f t="shared" si="803"/>
        <v/>
      </c>
      <c r="AP218" s="90" t="str">
        <f t="shared" si="804"/>
        <v/>
      </c>
      <c r="AQ218" s="90" t="str">
        <f t="shared" si="805"/>
        <v/>
      </c>
      <c r="AR218" s="90" t="str">
        <f t="shared" si="806"/>
        <v/>
      </c>
      <c r="AS218" s="90" t="str">
        <f t="shared" si="807"/>
        <v/>
      </c>
      <c r="AT218" s="90" t="str">
        <f t="shared" si="808"/>
        <v/>
      </c>
      <c r="AU218" s="90" t="str">
        <f t="shared" si="809"/>
        <v/>
      </c>
      <c r="AV218" s="90" t="str">
        <f t="shared" si="810"/>
        <v/>
      </c>
      <c r="AW218" s="90" t="str">
        <f t="shared" si="811"/>
        <v/>
      </c>
      <c r="AX218" s="90" t="str">
        <f t="shared" si="812"/>
        <v/>
      </c>
      <c r="AY218" s="90" t="str">
        <f t="shared" si="813"/>
        <v/>
      </c>
      <c r="AZ218" s="90" t="str">
        <f t="shared" si="814"/>
        <v/>
      </c>
      <c r="BA218" s="90" t="str">
        <f t="shared" si="815"/>
        <v/>
      </c>
      <c r="BB218" s="90" t="str">
        <f t="shared" si="816"/>
        <v/>
      </c>
      <c r="BC218" s="90" t="str">
        <f t="shared" si="817"/>
        <v/>
      </c>
      <c r="BD218" s="90" t="str">
        <f t="shared" si="818"/>
        <v/>
      </c>
      <c r="BE218" s="90" t="str">
        <f t="shared" si="819"/>
        <v/>
      </c>
      <c r="BF218" s="90" t="str">
        <f t="shared" si="820"/>
        <v/>
      </c>
      <c r="BG218" s="90" t="str">
        <f t="shared" si="821"/>
        <v/>
      </c>
      <c r="BH218" s="90" t="str">
        <f t="shared" si="822"/>
        <v/>
      </c>
      <c r="BI218" s="90" t="str">
        <f t="shared" si="823"/>
        <v/>
      </c>
      <c r="BJ218" s="90" t="str">
        <f t="shared" si="824"/>
        <v/>
      </c>
      <c r="BK218" s="90" t="str">
        <f t="shared" si="825"/>
        <v/>
      </c>
      <c r="BL218" s="90" t="str">
        <f t="shared" si="826"/>
        <v/>
      </c>
      <c r="BM218" s="90" t="str">
        <f t="shared" si="827"/>
        <v/>
      </c>
      <c r="BN218" s="90" t="str">
        <f t="shared" si="828"/>
        <v/>
      </c>
      <c r="BO218" s="90" t="str">
        <f t="shared" si="829"/>
        <v/>
      </c>
      <c r="BP218" s="90" t="str">
        <f t="shared" si="830"/>
        <v/>
      </c>
      <c r="BQ218" s="90" t="str">
        <f t="shared" si="831"/>
        <v/>
      </c>
      <c r="BR218" s="90" t="str">
        <f t="shared" si="832"/>
        <v/>
      </c>
      <c r="BS218" s="90" t="str">
        <f t="shared" si="833"/>
        <v/>
      </c>
      <c r="BT218" s="90" t="str">
        <f t="shared" si="834"/>
        <v/>
      </c>
      <c r="BU218" s="90" t="str">
        <f t="shared" si="835"/>
        <v/>
      </c>
      <c r="BV218" s="90" t="str">
        <f t="shared" si="836"/>
        <v/>
      </c>
      <c r="BW218" s="90" t="str">
        <f t="shared" si="837"/>
        <v/>
      </c>
      <c r="BX218" s="90" t="str">
        <f t="shared" si="838"/>
        <v/>
      </c>
      <c r="BY218" s="90" t="str">
        <f t="shared" si="839"/>
        <v/>
      </c>
      <c r="BZ218" s="90" t="str">
        <f t="shared" si="840"/>
        <v/>
      </c>
      <c r="CA218" s="90" t="str">
        <f t="shared" si="841"/>
        <v/>
      </c>
      <c r="CB218" s="90" t="str">
        <f t="shared" si="842"/>
        <v/>
      </c>
      <c r="CC218" s="90" t="str">
        <f t="shared" si="843"/>
        <v/>
      </c>
      <c r="CD218" s="90" t="str">
        <f t="shared" si="844"/>
        <v/>
      </c>
      <c r="CE218" s="90" t="str">
        <f t="shared" si="845"/>
        <v/>
      </c>
      <c r="CF218" s="90" t="str">
        <f t="shared" si="846"/>
        <v/>
      </c>
      <c r="CG218" s="90" t="str">
        <f t="shared" si="847"/>
        <v/>
      </c>
      <c r="CH218" s="90" t="str">
        <f t="shared" si="848"/>
        <v/>
      </c>
      <c r="CI218" s="90" t="str">
        <f t="shared" si="849"/>
        <v/>
      </c>
      <c r="CJ218" s="90" t="str">
        <f t="shared" si="850"/>
        <v/>
      </c>
      <c r="CK218" s="90">
        <f t="shared" si="851"/>
        <v>2544.6428571428564</v>
      </c>
      <c r="CL218" s="90">
        <f t="shared" si="852"/>
        <v>2544.6428571428564</v>
      </c>
      <c r="CM218" s="90">
        <f t="shared" si="853"/>
        <v>2544.6428571428564</v>
      </c>
      <c r="CN218" s="90">
        <f t="shared" si="854"/>
        <v>2544.6428571428564</v>
      </c>
      <c r="CO218" s="90">
        <f t="shared" si="855"/>
        <v>2544.6428571428564</v>
      </c>
      <c r="CP218" s="90">
        <f t="shared" si="856"/>
        <v>2544.6428571428564</v>
      </c>
      <c r="CQ218" s="90">
        <f t="shared" si="857"/>
        <v>2544.6428571428564</v>
      </c>
      <c r="CR218" s="90">
        <f t="shared" si="858"/>
        <v>2544.6428571428564</v>
      </c>
      <c r="CS218" s="90">
        <f t="shared" si="859"/>
        <v>2544.6428571428564</v>
      </c>
      <c r="CT218" s="90">
        <f t="shared" si="860"/>
        <v>2544.6428571428564</v>
      </c>
      <c r="CU218" s="90">
        <f t="shared" si="861"/>
        <v>2544.6428571428564</v>
      </c>
      <c r="CV218" s="90">
        <f t="shared" si="862"/>
        <v>2544.6428571428564</v>
      </c>
      <c r="CW218" s="90">
        <f t="shared" si="863"/>
        <v>2544.6428571428564</v>
      </c>
      <c r="CX218" s="90">
        <f t="shared" si="864"/>
        <v>2544.6428571428564</v>
      </c>
      <c r="CY218" s="90" t="str">
        <f t="shared" si="865"/>
        <v/>
      </c>
      <c r="CZ218" s="90" t="str">
        <f t="shared" si="866"/>
        <v/>
      </c>
      <c r="DA218" s="90" t="str">
        <f t="shared" si="867"/>
        <v/>
      </c>
      <c r="DB218" s="90" t="str">
        <f t="shared" si="868"/>
        <v/>
      </c>
      <c r="DC218" s="90" t="str">
        <f t="shared" si="869"/>
        <v/>
      </c>
      <c r="DD218" s="90" t="str">
        <f t="shared" si="870"/>
        <v/>
      </c>
      <c r="DE218" s="90" t="str">
        <f t="shared" si="871"/>
        <v/>
      </c>
      <c r="DF218" s="90" t="str">
        <f t="shared" si="872"/>
        <v/>
      </c>
      <c r="DG218" s="90" t="str">
        <f t="shared" si="873"/>
        <v/>
      </c>
      <c r="DH218" s="90" t="str">
        <f t="shared" si="874"/>
        <v/>
      </c>
      <c r="DI218" s="90" t="str">
        <f t="shared" si="875"/>
        <v/>
      </c>
      <c r="DJ218" s="90" t="str">
        <f t="shared" si="876"/>
        <v/>
      </c>
      <c r="DK218" s="90" t="str">
        <f t="shared" si="877"/>
        <v/>
      </c>
      <c r="DL218" s="90" t="str">
        <f t="shared" si="878"/>
        <v/>
      </c>
      <c r="DM218" s="90" t="str">
        <f t="shared" si="879"/>
        <v/>
      </c>
      <c r="DN218" s="90" t="str">
        <f t="shared" si="880"/>
        <v/>
      </c>
      <c r="DO218" s="90" t="str">
        <f t="shared" si="881"/>
        <v/>
      </c>
      <c r="DP218" s="90" t="str">
        <f t="shared" si="882"/>
        <v/>
      </c>
      <c r="DQ218" s="90" t="str">
        <f t="shared" si="883"/>
        <v/>
      </c>
      <c r="DR218" s="90" t="str">
        <f t="shared" si="884"/>
        <v/>
      </c>
      <c r="DS218" s="90" t="str">
        <f t="shared" si="885"/>
        <v/>
      </c>
      <c r="DT218" s="90" t="str">
        <f t="shared" si="886"/>
        <v/>
      </c>
      <c r="DU218" s="90" t="str">
        <f t="shared" si="887"/>
        <v/>
      </c>
      <c r="DV218" s="90" t="str">
        <f t="shared" si="888"/>
        <v/>
      </c>
      <c r="DW218" s="90" t="str">
        <f t="shared" si="889"/>
        <v/>
      </c>
      <c r="DX218" s="90" t="str">
        <f t="shared" si="890"/>
        <v/>
      </c>
      <c r="DY218" s="90" t="str">
        <f t="shared" si="891"/>
        <v/>
      </c>
      <c r="DZ218" s="90" t="str">
        <f t="shared" si="892"/>
        <v/>
      </c>
      <c r="EA218" s="90" t="str">
        <f t="shared" si="893"/>
        <v/>
      </c>
      <c r="EB218" s="90" t="str">
        <f t="shared" si="894"/>
        <v/>
      </c>
      <c r="EC218" s="90" t="str">
        <f t="shared" si="895"/>
        <v/>
      </c>
      <c r="ED218" s="90" t="str">
        <f t="shared" si="896"/>
        <v/>
      </c>
      <c r="EE218" s="90" t="str">
        <f t="shared" si="897"/>
        <v/>
      </c>
      <c r="EF218" s="90" t="str">
        <f t="shared" si="898"/>
        <v/>
      </c>
      <c r="EG218" s="90" t="str">
        <f t="shared" si="899"/>
        <v/>
      </c>
      <c r="EH218" s="90" t="str">
        <f t="shared" si="900"/>
        <v/>
      </c>
      <c r="EI218" s="90" t="str">
        <f t="shared" si="901"/>
        <v/>
      </c>
      <c r="EJ218" s="90" t="str">
        <f t="shared" si="902"/>
        <v/>
      </c>
      <c r="EK218" s="90" t="str">
        <f t="shared" si="903"/>
        <v/>
      </c>
      <c r="EL218" s="90" t="str">
        <f t="shared" si="904"/>
        <v/>
      </c>
      <c r="EM218" s="90" t="str">
        <f t="shared" si="905"/>
        <v/>
      </c>
      <c r="EN218" s="90" t="str">
        <f t="shared" si="906"/>
        <v/>
      </c>
      <c r="EO218" s="90" t="str">
        <f t="shared" si="907"/>
        <v/>
      </c>
      <c r="EP218" s="90" t="str">
        <f t="shared" si="908"/>
        <v/>
      </c>
      <c r="EQ218" s="90" t="str">
        <f t="shared" si="909"/>
        <v/>
      </c>
      <c r="ER218" s="90" t="str">
        <f t="shared" si="910"/>
        <v/>
      </c>
      <c r="ES218" s="90" t="str">
        <f t="shared" si="911"/>
        <v/>
      </c>
      <c r="ET218" s="90" t="str">
        <f t="shared" si="912"/>
        <v/>
      </c>
      <c r="EU218" s="90" t="str">
        <f t="shared" si="913"/>
        <v/>
      </c>
      <c r="EV218" s="90" t="str">
        <f t="shared" si="914"/>
        <v/>
      </c>
      <c r="EW218" s="90" t="str">
        <f t="shared" si="915"/>
        <v/>
      </c>
      <c r="EX218" s="90" t="str">
        <f t="shared" si="916"/>
        <v/>
      </c>
      <c r="EY218" s="90" t="str">
        <f t="shared" si="917"/>
        <v/>
      </c>
      <c r="EZ218" s="90" t="str">
        <f t="shared" si="918"/>
        <v/>
      </c>
      <c r="FA218" s="90" t="str">
        <f t="shared" si="919"/>
        <v/>
      </c>
      <c r="FB218">
        <f>'06_Presupuesto'!J237-'02_Rendimientos'!$B$79+1</f>
        <v>82</v>
      </c>
      <c r="FC218">
        <f>'06_Presupuesto'!K237-'02_Rendimientos'!$B$79+1</f>
        <v>95</v>
      </c>
      <c r="FD218">
        <f t="shared" si="920"/>
        <v>14</v>
      </c>
    </row>
    <row r="219" spans="2:160">
      <c r="B219" s="109" t="str">
        <f>'06_Presupuesto'!K72</f>
        <v>C.1.1.5</v>
      </c>
      <c r="C219" s="109" t="str">
        <f>'06_Presupuesto'!L72</f>
        <v>Caja proteccion empalme 500×300×250mm</v>
      </c>
      <c r="D219" s="109" t="str">
        <f>'06_Presupuesto'!M72</f>
        <v>UNI</v>
      </c>
      <c r="E219" s="110">
        <f>'06_Presupuesto'!N72</f>
        <v>1</v>
      </c>
      <c r="F219" s="110">
        <f>'06_Presupuesto'!O72</f>
        <v>181249.99999999997</v>
      </c>
      <c r="G219" s="110">
        <f>'06_Presupuesto'!P72</f>
        <v>181249.99999999997</v>
      </c>
      <c r="H219" s="110" t="str">
        <f t="shared" si="771"/>
        <v/>
      </c>
      <c r="I219" s="110" t="str">
        <f t="shared" si="772"/>
        <v/>
      </c>
      <c r="J219" s="110" t="str">
        <f t="shared" si="622"/>
        <v/>
      </c>
      <c r="K219" s="110" t="str">
        <f t="shared" si="773"/>
        <v/>
      </c>
      <c r="L219" s="110" t="str">
        <f t="shared" si="774"/>
        <v/>
      </c>
      <c r="M219" s="110" t="str">
        <f t="shared" si="775"/>
        <v/>
      </c>
      <c r="N219" s="110" t="str">
        <f t="shared" si="776"/>
        <v/>
      </c>
      <c r="O219" s="110" t="str">
        <f t="shared" si="777"/>
        <v/>
      </c>
      <c r="P219" s="110" t="str">
        <f t="shared" si="778"/>
        <v/>
      </c>
      <c r="Q219" s="110" t="str">
        <f t="shared" si="779"/>
        <v/>
      </c>
      <c r="R219" s="110" t="str">
        <f t="shared" si="780"/>
        <v/>
      </c>
      <c r="S219" s="110" t="str">
        <f t="shared" si="781"/>
        <v/>
      </c>
      <c r="T219" s="110" t="str">
        <f t="shared" si="782"/>
        <v/>
      </c>
      <c r="U219" s="110" t="str">
        <f t="shared" si="783"/>
        <v/>
      </c>
      <c r="V219" s="110" t="str">
        <f t="shared" si="784"/>
        <v/>
      </c>
      <c r="W219" s="110" t="str">
        <f t="shared" si="785"/>
        <v/>
      </c>
      <c r="X219" s="110" t="str">
        <f t="shared" si="786"/>
        <v/>
      </c>
      <c r="Y219" s="110" t="str">
        <f t="shared" si="787"/>
        <v/>
      </c>
      <c r="Z219" s="110" t="str">
        <f t="shared" si="788"/>
        <v/>
      </c>
      <c r="AA219" s="110" t="str">
        <f t="shared" si="789"/>
        <v/>
      </c>
      <c r="AB219" s="110" t="str">
        <f t="shared" si="790"/>
        <v/>
      </c>
      <c r="AC219" s="110" t="str">
        <f t="shared" si="791"/>
        <v/>
      </c>
      <c r="AD219" s="110" t="str">
        <f t="shared" si="792"/>
        <v/>
      </c>
      <c r="AE219" s="110" t="str">
        <f t="shared" si="793"/>
        <v/>
      </c>
      <c r="AF219" s="110" t="str">
        <f t="shared" si="794"/>
        <v/>
      </c>
      <c r="AG219" s="110" t="str">
        <f t="shared" si="795"/>
        <v/>
      </c>
      <c r="AH219" s="110" t="str">
        <f t="shared" si="796"/>
        <v/>
      </c>
      <c r="AI219" s="110" t="str">
        <f t="shared" si="797"/>
        <v/>
      </c>
      <c r="AJ219" s="110" t="str">
        <f t="shared" si="798"/>
        <v/>
      </c>
      <c r="AK219" s="110" t="str">
        <f t="shared" si="799"/>
        <v/>
      </c>
      <c r="AL219" s="110" t="str">
        <f t="shared" si="800"/>
        <v/>
      </c>
      <c r="AM219" s="110" t="str">
        <f t="shared" si="801"/>
        <v/>
      </c>
      <c r="AN219" s="110" t="str">
        <f t="shared" si="802"/>
        <v/>
      </c>
      <c r="AO219" s="110" t="str">
        <f t="shared" si="803"/>
        <v/>
      </c>
      <c r="AP219" s="110" t="str">
        <f t="shared" si="804"/>
        <v/>
      </c>
      <c r="AQ219" s="110" t="str">
        <f t="shared" si="805"/>
        <v/>
      </c>
      <c r="AR219" s="110" t="str">
        <f t="shared" si="806"/>
        <v/>
      </c>
      <c r="AS219" s="110" t="str">
        <f t="shared" si="807"/>
        <v/>
      </c>
      <c r="AT219" s="110" t="str">
        <f t="shared" si="808"/>
        <v/>
      </c>
      <c r="AU219" s="110" t="str">
        <f t="shared" si="809"/>
        <v/>
      </c>
      <c r="AV219" s="110" t="str">
        <f t="shared" si="810"/>
        <v/>
      </c>
      <c r="AW219" s="110" t="str">
        <f t="shared" si="811"/>
        <v/>
      </c>
      <c r="AX219" s="110" t="str">
        <f t="shared" si="812"/>
        <v/>
      </c>
      <c r="AY219" s="110" t="str">
        <f t="shared" si="813"/>
        <v/>
      </c>
      <c r="AZ219" s="110" t="str">
        <f t="shared" si="814"/>
        <v/>
      </c>
      <c r="BA219" s="110" t="str">
        <f t="shared" si="815"/>
        <v/>
      </c>
      <c r="BB219" s="110" t="str">
        <f t="shared" si="816"/>
        <v/>
      </c>
      <c r="BC219" s="110" t="str">
        <f t="shared" si="817"/>
        <v/>
      </c>
      <c r="BD219" s="110" t="str">
        <f t="shared" si="818"/>
        <v/>
      </c>
      <c r="BE219" s="110" t="str">
        <f t="shared" si="819"/>
        <v/>
      </c>
      <c r="BF219" s="110" t="str">
        <f t="shared" si="820"/>
        <v/>
      </c>
      <c r="BG219" s="110" t="str">
        <f t="shared" si="821"/>
        <v/>
      </c>
      <c r="BH219" s="110" t="str">
        <f t="shared" si="822"/>
        <v/>
      </c>
      <c r="BI219" s="110" t="str">
        <f t="shared" si="823"/>
        <v/>
      </c>
      <c r="BJ219" s="110" t="str">
        <f t="shared" si="824"/>
        <v/>
      </c>
      <c r="BK219" s="110" t="str">
        <f t="shared" si="825"/>
        <v/>
      </c>
      <c r="BL219" s="110" t="str">
        <f t="shared" si="826"/>
        <v/>
      </c>
      <c r="BM219" s="110" t="str">
        <f t="shared" si="827"/>
        <v/>
      </c>
      <c r="BN219" s="110" t="str">
        <f t="shared" si="828"/>
        <v/>
      </c>
      <c r="BO219" s="110" t="str">
        <f t="shared" si="829"/>
        <v/>
      </c>
      <c r="BP219" s="110" t="str">
        <f t="shared" si="830"/>
        <v/>
      </c>
      <c r="BQ219" s="110" t="str">
        <f t="shared" si="831"/>
        <v/>
      </c>
      <c r="BR219" s="110" t="str">
        <f t="shared" si="832"/>
        <v/>
      </c>
      <c r="BS219" s="110" t="str">
        <f t="shared" si="833"/>
        <v/>
      </c>
      <c r="BT219" s="110" t="str">
        <f t="shared" si="834"/>
        <v/>
      </c>
      <c r="BU219" s="110" t="str">
        <f t="shared" si="835"/>
        <v/>
      </c>
      <c r="BV219" s="110" t="str">
        <f t="shared" si="836"/>
        <v/>
      </c>
      <c r="BW219" s="110" t="str">
        <f t="shared" si="837"/>
        <v/>
      </c>
      <c r="BX219" s="110" t="str">
        <f t="shared" si="838"/>
        <v/>
      </c>
      <c r="BY219" s="110" t="str">
        <f t="shared" si="839"/>
        <v/>
      </c>
      <c r="BZ219" s="110" t="str">
        <f t="shared" si="840"/>
        <v/>
      </c>
      <c r="CA219" s="110" t="str">
        <f t="shared" si="841"/>
        <v/>
      </c>
      <c r="CB219" s="110" t="str">
        <f t="shared" si="842"/>
        <v/>
      </c>
      <c r="CC219" s="110" t="str">
        <f t="shared" si="843"/>
        <v/>
      </c>
      <c r="CD219" s="110" t="str">
        <f t="shared" si="844"/>
        <v/>
      </c>
      <c r="CE219" s="110" t="str">
        <f t="shared" si="845"/>
        <v/>
      </c>
      <c r="CF219" s="110" t="str">
        <f t="shared" si="846"/>
        <v/>
      </c>
      <c r="CG219" s="110" t="str">
        <f t="shared" si="847"/>
        <v/>
      </c>
      <c r="CH219" s="110" t="str">
        <f t="shared" si="848"/>
        <v/>
      </c>
      <c r="CI219" s="110" t="str">
        <f t="shared" si="849"/>
        <v/>
      </c>
      <c r="CJ219" s="110" t="str">
        <f t="shared" si="850"/>
        <v/>
      </c>
      <c r="CK219" s="110">
        <f t="shared" si="851"/>
        <v>12946.428571428569</v>
      </c>
      <c r="CL219" s="110">
        <f t="shared" si="852"/>
        <v>12946.428571428569</v>
      </c>
      <c r="CM219" s="110">
        <f t="shared" si="853"/>
        <v>12946.428571428569</v>
      </c>
      <c r="CN219" s="110">
        <f t="shared" si="854"/>
        <v>12946.428571428569</v>
      </c>
      <c r="CO219" s="110">
        <f t="shared" si="855"/>
        <v>12946.428571428569</v>
      </c>
      <c r="CP219" s="110">
        <f t="shared" si="856"/>
        <v>12946.428571428569</v>
      </c>
      <c r="CQ219" s="110">
        <f t="shared" si="857"/>
        <v>12946.428571428569</v>
      </c>
      <c r="CR219" s="110">
        <f t="shared" si="858"/>
        <v>12946.428571428569</v>
      </c>
      <c r="CS219" s="110">
        <f t="shared" si="859"/>
        <v>12946.428571428569</v>
      </c>
      <c r="CT219" s="110">
        <f t="shared" si="860"/>
        <v>12946.428571428569</v>
      </c>
      <c r="CU219" s="110">
        <f t="shared" si="861"/>
        <v>12946.428571428569</v>
      </c>
      <c r="CV219" s="110">
        <f t="shared" si="862"/>
        <v>12946.428571428569</v>
      </c>
      <c r="CW219" s="110">
        <f t="shared" si="863"/>
        <v>12946.428571428569</v>
      </c>
      <c r="CX219" s="110">
        <f t="shared" si="864"/>
        <v>12946.428571428569</v>
      </c>
      <c r="CY219" s="110" t="str">
        <f t="shared" si="865"/>
        <v/>
      </c>
      <c r="CZ219" s="110" t="str">
        <f t="shared" si="866"/>
        <v/>
      </c>
      <c r="DA219" s="110" t="str">
        <f t="shared" si="867"/>
        <v/>
      </c>
      <c r="DB219" s="110" t="str">
        <f t="shared" si="868"/>
        <v/>
      </c>
      <c r="DC219" s="110" t="str">
        <f t="shared" si="869"/>
        <v/>
      </c>
      <c r="DD219" s="110" t="str">
        <f t="shared" si="870"/>
        <v/>
      </c>
      <c r="DE219" s="110" t="str">
        <f t="shared" si="871"/>
        <v/>
      </c>
      <c r="DF219" s="110" t="str">
        <f t="shared" si="872"/>
        <v/>
      </c>
      <c r="DG219" s="110" t="str">
        <f t="shared" si="873"/>
        <v/>
      </c>
      <c r="DH219" s="110" t="str">
        <f t="shared" si="874"/>
        <v/>
      </c>
      <c r="DI219" s="110" t="str">
        <f t="shared" si="875"/>
        <v/>
      </c>
      <c r="DJ219" s="110" t="str">
        <f t="shared" si="876"/>
        <v/>
      </c>
      <c r="DK219" s="110" t="str">
        <f t="shared" si="877"/>
        <v/>
      </c>
      <c r="DL219" s="110" t="str">
        <f t="shared" si="878"/>
        <v/>
      </c>
      <c r="DM219" s="110" t="str">
        <f t="shared" si="879"/>
        <v/>
      </c>
      <c r="DN219" s="110" t="str">
        <f t="shared" si="880"/>
        <v/>
      </c>
      <c r="DO219" s="110" t="str">
        <f t="shared" si="881"/>
        <v/>
      </c>
      <c r="DP219" s="110" t="str">
        <f t="shared" si="882"/>
        <v/>
      </c>
      <c r="DQ219" s="110" t="str">
        <f t="shared" si="883"/>
        <v/>
      </c>
      <c r="DR219" s="110" t="str">
        <f t="shared" si="884"/>
        <v/>
      </c>
      <c r="DS219" s="110" t="str">
        <f t="shared" si="885"/>
        <v/>
      </c>
      <c r="DT219" s="110" t="str">
        <f t="shared" si="886"/>
        <v/>
      </c>
      <c r="DU219" s="110" t="str">
        <f t="shared" si="887"/>
        <v/>
      </c>
      <c r="DV219" s="110" t="str">
        <f t="shared" si="888"/>
        <v/>
      </c>
      <c r="DW219" s="110" t="str">
        <f t="shared" si="889"/>
        <v/>
      </c>
      <c r="DX219" s="110" t="str">
        <f t="shared" si="890"/>
        <v/>
      </c>
      <c r="DY219" s="110" t="str">
        <f t="shared" si="891"/>
        <v/>
      </c>
      <c r="DZ219" s="110" t="str">
        <f t="shared" si="892"/>
        <v/>
      </c>
      <c r="EA219" s="110" t="str">
        <f t="shared" si="893"/>
        <v/>
      </c>
      <c r="EB219" s="110" t="str">
        <f t="shared" si="894"/>
        <v/>
      </c>
      <c r="EC219" s="110" t="str">
        <f t="shared" si="895"/>
        <v/>
      </c>
      <c r="ED219" s="110" t="str">
        <f t="shared" si="896"/>
        <v/>
      </c>
      <c r="EE219" s="110" t="str">
        <f t="shared" si="897"/>
        <v/>
      </c>
      <c r="EF219" s="110" t="str">
        <f t="shared" si="898"/>
        <v/>
      </c>
      <c r="EG219" s="110" t="str">
        <f t="shared" si="899"/>
        <v/>
      </c>
      <c r="EH219" s="110" t="str">
        <f t="shared" si="900"/>
        <v/>
      </c>
      <c r="EI219" s="110" t="str">
        <f t="shared" si="901"/>
        <v/>
      </c>
      <c r="EJ219" s="110" t="str">
        <f t="shared" si="902"/>
        <v/>
      </c>
      <c r="EK219" s="110" t="str">
        <f t="shared" si="903"/>
        <v/>
      </c>
      <c r="EL219" s="110" t="str">
        <f t="shared" si="904"/>
        <v/>
      </c>
      <c r="EM219" s="110" t="str">
        <f t="shared" si="905"/>
        <v/>
      </c>
      <c r="EN219" s="110" t="str">
        <f t="shared" si="906"/>
        <v/>
      </c>
      <c r="EO219" s="110" t="str">
        <f t="shared" si="907"/>
        <v/>
      </c>
      <c r="EP219" s="110" t="str">
        <f t="shared" si="908"/>
        <v/>
      </c>
      <c r="EQ219" s="110" t="str">
        <f t="shared" si="909"/>
        <v/>
      </c>
      <c r="ER219" s="110" t="str">
        <f t="shared" si="910"/>
        <v/>
      </c>
      <c r="ES219" s="110" t="str">
        <f t="shared" si="911"/>
        <v/>
      </c>
      <c r="ET219" s="110" t="str">
        <f t="shared" si="912"/>
        <v/>
      </c>
      <c r="EU219" s="110" t="str">
        <f t="shared" si="913"/>
        <v/>
      </c>
      <c r="EV219" s="110" t="str">
        <f t="shared" si="914"/>
        <v/>
      </c>
      <c r="EW219" s="110" t="str">
        <f t="shared" si="915"/>
        <v/>
      </c>
      <c r="EX219" s="110" t="str">
        <f t="shared" si="916"/>
        <v/>
      </c>
      <c r="EY219" s="110" t="str">
        <f t="shared" si="917"/>
        <v/>
      </c>
      <c r="EZ219" s="110" t="str">
        <f t="shared" si="918"/>
        <v/>
      </c>
      <c r="FA219" s="110" t="str">
        <f t="shared" si="919"/>
        <v/>
      </c>
      <c r="FB219">
        <f>'06_Presupuesto'!J238-'02_Rendimientos'!$B$79+1</f>
        <v>82</v>
      </c>
      <c r="FC219">
        <f>'06_Presupuesto'!K238-'02_Rendimientos'!$B$79+1</f>
        <v>95</v>
      </c>
      <c r="FD219">
        <f t="shared" si="920"/>
        <v>14</v>
      </c>
    </row>
    <row r="220" spans="2:160">
      <c r="B220" t="str">
        <f>'06_Presupuesto'!K73</f>
        <v>C.1.1.6</v>
      </c>
      <c r="C220" t="str">
        <f>'06_Presupuesto'!L73</f>
        <v>Malla tierra de proteccion y servicio 2×2m</v>
      </c>
      <c r="D220" t="str">
        <f>'06_Presupuesto'!M73</f>
        <v>UNI</v>
      </c>
      <c r="E220" s="90">
        <f>'06_Presupuesto'!N73</f>
        <v>1</v>
      </c>
      <c r="F220" s="90">
        <f>'06_Presupuesto'!O73</f>
        <v>425000</v>
      </c>
      <c r="G220" s="90">
        <f>'06_Presupuesto'!P73</f>
        <v>425000</v>
      </c>
      <c r="H220" s="90" t="str">
        <f t="shared" si="771"/>
        <v/>
      </c>
      <c r="I220" s="90" t="str">
        <f t="shared" si="772"/>
        <v/>
      </c>
      <c r="J220" s="90" t="str">
        <f t="shared" si="622"/>
        <v/>
      </c>
      <c r="K220" s="90" t="str">
        <f t="shared" si="773"/>
        <v/>
      </c>
      <c r="L220" s="90" t="str">
        <f t="shared" si="774"/>
        <v/>
      </c>
      <c r="M220" s="90" t="str">
        <f t="shared" si="775"/>
        <v/>
      </c>
      <c r="N220" s="90" t="str">
        <f t="shared" si="776"/>
        <v/>
      </c>
      <c r="O220" s="90" t="str">
        <f t="shared" si="777"/>
        <v/>
      </c>
      <c r="P220" s="90" t="str">
        <f t="shared" si="778"/>
        <v/>
      </c>
      <c r="Q220" s="90" t="str">
        <f t="shared" si="779"/>
        <v/>
      </c>
      <c r="R220" s="90" t="str">
        <f t="shared" si="780"/>
        <v/>
      </c>
      <c r="S220" s="90" t="str">
        <f t="shared" si="781"/>
        <v/>
      </c>
      <c r="T220" s="90" t="str">
        <f t="shared" si="782"/>
        <v/>
      </c>
      <c r="U220" s="90" t="str">
        <f t="shared" si="783"/>
        <v/>
      </c>
      <c r="V220" s="90" t="str">
        <f t="shared" si="784"/>
        <v/>
      </c>
      <c r="W220" s="90" t="str">
        <f t="shared" si="785"/>
        <v/>
      </c>
      <c r="X220" s="90" t="str">
        <f t="shared" si="786"/>
        <v/>
      </c>
      <c r="Y220" s="90" t="str">
        <f t="shared" si="787"/>
        <v/>
      </c>
      <c r="Z220" s="90" t="str">
        <f t="shared" si="788"/>
        <v/>
      </c>
      <c r="AA220" s="90" t="str">
        <f t="shared" si="789"/>
        <v/>
      </c>
      <c r="AB220" s="90" t="str">
        <f t="shared" si="790"/>
        <v/>
      </c>
      <c r="AC220" s="90" t="str">
        <f t="shared" si="791"/>
        <v/>
      </c>
      <c r="AD220" s="90" t="str">
        <f t="shared" si="792"/>
        <v/>
      </c>
      <c r="AE220" s="90" t="str">
        <f t="shared" si="793"/>
        <v/>
      </c>
      <c r="AF220" s="90" t="str">
        <f t="shared" si="794"/>
        <v/>
      </c>
      <c r="AG220" s="90" t="str">
        <f t="shared" si="795"/>
        <v/>
      </c>
      <c r="AH220" s="90" t="str">
        <f t="shared" si="796"/>
        <v/>
      </c>
      <c r="AI220" s="90" t="str">
        <f t="shared" si="797"/>
        <v/>
      </c>
      <c r="AJ220" s="90" t="str">
        <f t="shared" si="798"/>
        <v/>
      </c>
      <c r="AK220" s="90" t="str">
        <f t="shared" si="799"/>
        <v/>
      </c>
      <c r="AL220" s="90" t="str">
        <f t="shared" si="800"/>
        <v/>
      </c>
      <c r="AM220" s="90" t="str">
        <f t="shared" si="801"/>
        <v/>
      </c>
      <c r="AN220" s="90" t="str">
        <f t="shared" si="802"/>
        <v/>
      </c>
      <c r="AO220" s="90" t="str">
        <f t="shared" si="803"/>
        <v/>
      </c>
      <c r="AP220" s="90" t="str">
        <f t="shared" si="804"/>
        <v/>
      </c>
      <c r="AQ220" s="90" t="str">
        <f t="shared" si="805"/>
        <v/>
      </c>
      <c r="AR220" s="90" t="str">
        <f t="shared" si="806"/>
        <v/>
      </c>
      <c r="AS220" s="90" t="str">
        <f t="shared" si="807"/>
        <v/>
      </c>
      <c r="AT220" s="90" t="str">
        <f t="shared" si="808"/>
        <v/>
      </c>
      <c r="AU220" s="90" t="str">
        <f t="shared" si="809"/>
        <v/>
      </c>
      <c r="AV220" s="90" t="str">
        <f t="shared" si="810"/>
        <v/>
      </c>
      <c r="AW220" s="90" t="str">
        <f t="shared" si="811"/>
        <v/>
      </c>
      <c r="AX220" s="90" t="str">
        <f t="shared" si="812"/>
        <v/>
      </c>
      <c r="AY220" s="90" t="str">
        <f t="shared" si="813"/>
        <v/>
      </c>
      <c r="AZ220" s="90" t="str">
        <f t="shared" si="814"/>
        <v/>
      </c>
      <c r="BA220" s="90" t="str">
        <f t="shared" si="815"/>
        <v/>
      </c>
      <c r="BB220" s="90" t="str">
        <f t="shared" si="816"/>
        <v/>
      </c>
      <c r="BC220" s="90" t="str">
        <f t="shared" si="817"/>
        <v/>
      </c>
      <c r="BD220" s="90" t="str">
        <f t="shared" si="818"/>
        <v/>
      </c>
      <c r="BE220" s="90" t="str">
        <f t="shared" si="819"/>
        <v/>
      </c>
      <c r="BF220" s="90" t="str">
        <f t="shared" si="820"/>
        <v/>
      </c>
      <c r="BG220" s="90" t="str">
        <f t="shared" si="821"/>
        <v/>
      </c>
      <c r="BH220" s="90" t="str">
        <f t="shared" si="822"/>
        <v/>
      </c>
      <c r="BI220" s="90" t="str">
        <f t="shared" si="823"/>
        <v/>
      </c>
      <c r="BJ220" s="90" t="str">
        <f t="shared" si="824"/>
        <v/>
      </c>
      <c r="BK220" s="90" t="str">
        <f t="shared" si="825"/>
        <v/>
      </c>
      <c r="BL220" s="90" t="str">
        <f t="shared" si="826"/>
        <v/>
      </c>
      <c r="BM220" s="90" t="str">
        <f t="shared" si="827"/>
        <v/>
      </c>
      <c r="BN220" s="90" t="str">
        <f t="shared" si="828"/>
        <v/>
      </c>
      <c r="BO220" s="90" t="str">
        <f t="shared" si="829"/>
        <v/>
      </c>
      <c r="BP220" s="90" t="str">
        <f t="shared" si="830"/>
        <v/>
      </c>
      <c r="BQ220" s="90" t="str">
        <f t="shared" si="831"/>
        <v/>
      </c>
      <c r="BR220" s="90" t="str">
        <f t="shared" si="832"/>
        <v/>
      </c>
      <c r="BS220" s="90" t="str">
        <f t="shared" si="833"/>
        <v/>
      </c>
      <c r="BT220" s="90" t="str">
        <f t="shared" si="834"/>
        <v/>
      </c>
      <c r="BU220" s="90" t="str">
        <f t="shared" si="835"/>
        <v/>
      </c>
      <c r="BV220" s="90" t="str">
        <f t="shared" si="836"/>
        <v/>
      </c>
      <c r="BW220" s="90" t="str">
        <f t="shared" si="837"/>
        <v/>
      </c>
      <c r="BX220" s="90" t="str">
        <f t="shared" si="838"/>
        <v/>
      </c>
      <c r="BY220" s="90" t="str">
        <f t="shared" si="839"/>
        <v/>
      </c>
      <c r="BZ220" s="90" t="str">
        <f t="shared" si="840"/>
        <v/>
      </c>
      <c r="CA220" s="90" t="str">
        <f t="shared" si="841"/>
        <v/>
      </c>
      <c r="CB220" s="90" t="str">
        <f t="shared" si="842"/>
        <v/>
      </c>
      <c r="CC220" s="90" t="str">
        <f t="shared" si="843"/>
        <v/>
      </c>
      <c r="CD220" s="90" t="str">
        <f t="shared" si="844"/>
        <v/>
      </c>
      <c r="CE220" s="90" t="str">
        <f t="shared" si="845"/>
        <v/>
      </c>
      <c r="CF220" s="90" t="str">
        <f t="shared" si="846"/>
        <v/>
      </c>
      <c r="CG220" s="90" t="str">
        <f t="shared" si="847"/>
        <v/>
      </c>
      <c r="CH220" s="90" t="str">
        <f t="shared" si="848"/>
        <v/>
      </c>
      <c r="CI220" s="90" t="str">
        <f t="shared" si="849"/>
        <v/>
      </c>
      <c r="CJ220" s="90" t="str">
        <f t="shared" si="850"/>
        <v/>
      </c>
      <c r="CK220" s="90">
        <f t="shared" si="851"/>
        <v>30357.142857142859</v>
      </c>
      <c r="CL220" s="90">
        <f t="shared" si="852"/>
        <v>30357.142857142859</v>
      </c>
      <c r="CM220" s="90">
        <f t="shared" si="853"/>
        <v>30357.142857142859</v>
      </c>
      <c r="CN220" s="90">
        <f t="shared" si="854"/>
        <v>30357.142857142859</v>
      </c>
      <c r="CO220" s="90">
        <f t="shared" si="855"/>
        <v>30357.142857142859</v>
      </c>
      <c r="CP220" s="90">
        <f t="shared" si="856"/>
        <v>30357.142857142859</v>
      </c>
      <c r="CQ220" s="90">
        <f t="shared" si="857"/>
        <v>30357.142857142859</v>
      </c>
      <c r="CR220" s="90">
        <f t="shared" si="858"/>
        <v>30357.142857142859</v>
      </c>
      <c r="CS220" s="90">
        <f t="shared" si="859"/>
        <v>30357.142857142859</v>
      </c>
      <c r="CT220" s="90">
        <f t="shared" si="860"/>
        <v>30357.142857142859</v>
      </c>
      <c r="CU220" s="90">
        <f t="shared" si="861"/>
        <v>30357.142857142859</v>
      </c>
      <c r="CV220" s="90">
        <f t="shared" si="862"/>
        <v>30357.142857142859</v>
      </c>
      <c r="CW220" s="90">
        <f t="shared" si="863"/>
        <v>30357.142857142859</v>
      </c>
      <c r="CX220" s="90">
        <f t="shared" si="864"/>
        <v>30357.142857142859</v>
      </c>
      <c r="CY220" s="90" t="str">
        <f t="shared" si="865"/>
        <v/>
      </c>
      <c r="CZ220" s="90" t="str">
        <f t="shared" si="866"/>
        <v/>
      </c>
      <c r="DA220" s="90" t="str">
        <f t="shared" si="867"/>
        <v/>
      </c>
      <c r="DB220" s="90" t="str">
        <f t="shared" si="868"/>
        <v/>
      </c>
      <c r="DC220" s="90" t="str">
        <f t="shared" si="869"/>
        <v/>
      </c>
      <c r="DD220" s="90" t="str">
        <f t="shared" si="870"/>
        <v/>
      </c>
      <c r="DE220" s="90" t="str">
        <f t="shared" si="871"/>
        <v/>
      </c>
      <c r="DF220" s="90" t="str">
        <f t="shared" si="872"/>
        <v/>
      </c>
      <c r="DG220" s="90" t="str">
        <f t="shared" si="873"/>
        <v/>
      </c>
      <c r="DH220" s="90" t="str">
        <f t="shared" si="874"/>
        <v/>
      </c>
      <c r="DI220" s="90" t="str">
        <f t="shared" si="875"/>
        <v/>
      </c>
      <c r="DJ220" s="90" t="str">
        <f t="shared" si="876"/>
        <v/>
      </c>
      <c r="DK220" s="90" t="str">
        <f t="shared" si="877"/>
        <v/>
      </c>
      <c r="DL220" s="90" t="str">
        <f t="shared" si="878"/>
        <v/>
      </c>
      <c r="DM220" s="90" t="str">
        <f t="shared" si="879"/>
        <v/>
      </c>
      <c r="DN220" s="90" t="str">
        <f t="shared" si="880"/>
        <v/>
      </c>
      <c r="DO220" s="90" t="str">
        <f t="shared" si="881"/>
        <v/>
      </c>
      <c r="DP220" s="90" t="str">
        <f t="shared" si="882"/>
        <v/>
      </c>
      <c r="DQ220" s="90" t="str">
        <f t="shared" si="883"/>
        <v/>
      </c>
      <c r="DR220" s="90" t="str">
        <f t="shared" si="884"/>
        <v/>
      </c>
      <c r="DS220" s="90" t="str">
        <f t="shared" si="885"/>
        <v/>
      </c>
      <c r="DT220" s="90" t="str">
        <f t="shared" si="886"/>
        <v/>
      </c>
      <c r="DU220" s="90" t="str">
        <f t="shared" si="887"/>
        <v/>
      </c>
      <c r="DV220" s="90" t="str">
        <f t="shared" si="888"/>
        <v/>
      </c>
      <c r="DW220" s="90" t="str">
        <f t="shared" si="889"/>
        <v/>
      </c>
      <c r="DX220" s="90" t="str">
        <f t="shared" si="890"/>
        <v/>
      </c>
      <c r="DY220" s="90" t="str">
        <f t="shared" si="891"/>
        <v/>
      </c>
      <c r="DZ220" s="90" t="str">
        <f t="shared" si="892"/>
        <v/>
      </c>
      <c r="EA220" s="90" t="str">
        <f t="shared" si="893"/>
        <v/>
      </c>
      <c r="EB220" s="90" t="str">
        <f t="shared" si="894"/>
        <v/>
      </c>
      <c r="EC220" s="90" t="str">
        <f t="shared" si="895"/>
        <v/>
      </c>
      <c r="ED220" s="90" t="str">
        <f t="shared" si="896"/>
        <v/>
      </c>
      <c r="EE220" s="90" t="str">
        <f t="shared" si="897"/>
        <v/>
      </c>
      <c r="EF220" s="90" t="str">
        <f t="shared" si="898"/>
        <v/>
      </c>
      <c r="EG220" s="90" t="str">
        <f t="shared" si="899"/>
        <v/>
      </c>
      <c r="EH220" s="90" t="str">
        <f t="shared" si="900"/>
        <v/>
      </c>
      <c r="EI220" s="90" t="str">
        <f t="shared" si="901"/>
        <v/>
      </c>
      <c r="EJ220" s="90" t="str">
        <f t="shared" si="902"/>
        <v/>
      </c>
      <c r="EK220" s="90" t="str">
        <f t="shared" si="903"/>
        <v/>
      </c>
      <c r="EL220" s="90" t="str">
        <f t="shared" si="904"/>
        <v/>
      </c>
      <c r="EM220" s="90" t="str">
        <f t="shared" si="905"/>
        <v/>
      </c>
      <c r="EN220" s="90" t="str">
        <f t="shared" si="906"/>
        <v/>
      </c>
      <c r="EO220" s="90" t="str">
        <f t="shared" si="907"/>
        <v/>
      </c>
      <c r="EP220" s="90" t="str">
        <f t="shared" si="908"/>
        <v/>
      </c>
      <c r="EQ220" s="90" t="str">
        <f t="shared" si="909"/>
        <v/>
      </c>
      <c r="ER220" s="90" t="str">
        <f t="shared" si="910"/>
        <v/>
      </c>
      <c r="ES220" s="90" t="str">
        <f t="shared" si="911"/>
        <v/>
      </c>
      <c r="ET220" s="90" t="str">
        <f t="shared" si="912"/>
        <v/>
      </c>
      <c r="EU220" s="90" t="str">
        <f t="shared" si="913"/>
        <v/>
      </c>
      <c r="EV220" s="90" t="str">
        <f t="shared" si="914"/>
        <v/>
      </c>
      <c r="EW220" s="90" t="str">
        <f t="shared" si="915"/>
        <v/>
      </c>
      <c r="EX220" s="90" t="str">
        <f t="shared" si="916"/>
        <v/>
      </c>
      <c r="EY220" s="90" t="str">
        <f t="shared" si="917"/>
        <v/>
      </c>
      <c r="EZ220" s="90" t="str">
        <f t="shared" si="918"/>
        <v/>
      </c>
      <c r="FA220" s="90" t="str">
        <f t="shared" si="919"/>
        <v/>
      </c>
      <c r="FB220">
        <f>'06_Presupuesto'!J239-'02_Rendimientos'!$B$79+1</f>
        <v>82</v>
      </c>
      <c r="FC220">
        <f>'06_Presupuesto'!K239-'02_Rendimientos'!$B$79+1</f>
        <v>95</v>
      </c>
      <c r="FD220">
        <f t="shared" si="920"/>
        <v>14</v>
      </c>
    </row>
    <row r="221" spans="2:160">
      <c r="B221" s="109" t="str">
        <f>'06_Presupuesto'!K74</f>
        <v>C.1.2.1</v>
      </c>
      <c r="C221" s="109" t="str">
        <f>'06_Presupuesto'!L74</f>
        <v>Tablero Metalico 1200x800x300mm</v>
      </c>
      <c r="D221" s="109" t="str">
        <f>'06_Presupuesto'!M74</f>
        <v>UNI</v>
      </c>
      <c r="E221" s="110">
        <f>'06_Presupuesto'!N74</f>
        <v>1</v>
      </c>
      <c r="F221" s="110">
        <f>'06_Presupuesto'!O74</f>
        <v>525000</v>
      </c>
      <c r="G221" s="110">
        <f>'06_Presupuesto'!P74</f>
        <v>525000</v>
      </c>
      <c r="H221" s="110" t="str">
        <f t="shared" si="771"/>
        <v/>
      </c>
      <c r="I221" s="110" t="str">
        <f t="shared" si="772"/>
        <v/>
      </c>
      <c r="J221" s="110" t="str">
        <f t="shared" si="622"/>
        <v/>
      </c>
      <c r="K221" s="110" t="str">
        <f t="shared" si="773"/>
        <v/>
      </c>
      <c r="L221" s="110" t="str">
        <f t="shared" si="774"/>
        <v/>
      </c>
      <c r="M221" s="110" t="str">
        <f t="shared" si="775"/>
        <v/>
      </c>
      <c r="N221" s="110" t="str">
        <f t="shared" si="776"/>
        <v/>
      </c>
      <c r="O221" s="110" t="str">
        <f t="shared" si="777"/>
        <v/>
      </c>
      <c r="P221" s="110" t="str">
        <f t="shared" si="778"/>
        <v/>
      </c>
      <c r="Q221" s="110" t="str">
        <f t="shared" si="779"/>
        <v/>
      </c>
      <c r="R221" s="110" t="str">
        <f t="shared" si="780"/>
        <v/>
      </c>
      <c r="S221" s="110" t="str">
        <f t="shared" si="781"/>
        <v/>
      </c>
      <c r="T221" s="110" t="str">
        <f t="shared" si="782"/>
        <v/>
      </c>
      <c r="U221" s="110" t="str">
        <f t="shared" si="783"/>
        <v/>
      </c>
      <c r="V221" s="110" t="str">
        <f t="shared" si="784"/>
        <v/>
      </c>
      <c r="W221" s="110" t="str">
        <f t="shared" si="785"/>
        <v/>
      </c>
      <c r="X221" s="110" t="str">
        <f t="shared" si="786"/>
        <v/>
      </c>
      <c r="Y221" s="110" t="str">
        <f t="shared" si="787"/>
        <v/>
      </c>
      <c r="Z221" s="110" t="str">
        <f t="shared" si="788"/>
        <v/>
      </c>
      <c r="AA221" s="110" t="str">
        <f t="shared" si="789"/>
        <v/>
      </c>
      <c r="AB221" s="110" t="str">
        <f t="shared" si="790"/>
        <v/>
      </c>
      <c r="AC221" s="110" t="str">
        <f t="shared" si="791"/>
        <v/>
      </c>
      <c r="AD221" s="110" t="str">
        <f t="shared" si="792"/>
        <v/>
      </c>
      <c r="AE221" s="110" t="str">
        <f t="shared" si="793"/>
        <v/>
      </c>
      <c r="AF221" s="110" t="str">
        <f t="shared" si="794"/>
        <v/>
      </c>
      <c r="AG221" s="110" t="str">
        <f t="shared" si="795"/>
        <v/>
      </c>
      <c r="AH221" s="110" t="str">
        <f t="shared" si="796"/>
        <v/>
      </c>
      <c r="AI221" s="110" t="str">
        <f t="shared" si="797"/>
        <v/>
      </c>
      <c r="AJ221" s="110" t="str">
        <f t="shared" si="798"/>
        <v/>
      </c>
      <c r="AK221" s="110" t="str">
        <f t="shared" si="799"/>
        <v/>
      </c>
      <c r="AL221" s="110" t="str">
        <f t="shared" si="800"/>
        <v/>
      </c>
      <c r="AM221" s="110" t="str">
        <f t="shared" si="801"/>
        <v/>
      </c>
      <c r="AN221" s="110" t="str">
        <f t="shared" si="802"/>
        <v/>
      </c>
      <c r="AO221" s="110" t="str">
        <f t="shared" si="803"/>
        <v/>
      </c>
      <c r="AP221" s="110" t="str">
        <f t="shared" si="804"/>
        <v/>
      </c>
      <c r="AQ221" s="110" t="str">
        <f t="shared" si="805"/>
        <v/>
      </c>
      <c r="AR221" s="110" t="str">
        <f t="shared" si="806"/>
        <v/>
      </c>
      <c r="AS221" s="110" t="str">
        <f t="shared" si="807"/>
        <v/>
      </c>
      <c r="AT221" s="110" t="str">
        <f t="shared" si="808"/>
        <v/>
      </c>
      <c r="AU221" s="110" t="str">
        <f t="shared" si="809"/>
        <v/>
      </c>
      <c r="AV221" s="110" t="str">
        <f t="shared" si="810"/>
        <v/>
      </c>
      <c r="AW221" s="110" t="str">
        <f t="shared" si="811"/>
        <v/>
      </c>
      <c r="AX221" s="110" t="str">
        <f t="shared" si="812"/>
        <v/>
      </c>
      <c r="AY221" s="110" t="str">
        <f t="shared" si="813"/>
        <v/>
      </c>
      <c r="AZ221" s="110" t="str">
        <f t="shared" si="814"/>
        <v/>
      </c>
      <c r="BA221" s="110" t="str">
        <f t="shared" si="815"/>
        <v/>
      </c>
      <c r="BB221" s="110" t="str">
        <f t="shared" si="816"/>
        <v/>
      </c>
      <c r="BC221" s="110" t="str">
        <f t="shared" si="817"/>
        <v/>
      </c>
      <c r="BD221" s="110" t="str">
        <f t="shared" si="818"/>
        <v/>
      </c>
      <c r="BE221" s="110" t="str">
        <f t="shared" si="819"/>
        <v/>
      </c>
      <c r="BF221" s="110" t="str">
        <f t="shared" si="820"/>
        <v/>
      </c>
      <c r="BG221" s="110" t="str">
        <f t="shared" si="821"/>
        <v/>
      </c>
      <c r="BH221" s="110" t="str">
        <f t="shared" si="822"/>
        <v/>
      </c>
      <c r="BI221" s="110" t="str">
        <f t="shared" si="823"/>
        <v/>
      </c>
      <c r="BJ221" s="110" t="str">
        <f t="shared" si="824"/>
        <v/>
      </c>
      <c r="BK221" s="110" t="str">
        <f t="shared" si="825"/>
        <v/>
      </c>
      <c r="BL221" s="110" t="str">
        <f t="shared" si="826"/>
        <v/>
      </c>
      <c r="BM221" s="110" t="str">
        <f t="shared" si="827"/>
        <v/>
      </c>
      <c r="BN221" s="110" t="str">
        <f t="shared" si="828"/>
        <v/>
      </c>
      <c r="BO221" s="110" t="str">
        <f t="shared" si="829"/>
        <v/>
      </c>
      <c r="BP221" s="110" t="str">
        <f t="shared" si="830"/>
        <v/>
      </c>
      <c r="BQ221" s="110" t="str">
        <f t="shared" si="831"/>
        <v/>
      </c>
      <c r="BR221" s="110" t="str">
        <f t="shared" si="832"/>
        <v/>
      </c>
      <c r="BS221" s="110" t="str">
        <f t="shared" si="833"/>
        <v/>
      </c>
      <c r="BT221" s="110" t="str">
        <f t="shared" si="834"/>
        <v/>
      </c>
      <c r="BU221" s="110" t="str">
        <f t="shared" si="835"/>
        <v/>
      </c>
      <c r="BV221" s="110" t="str">
        <f t="shared" si="836"/>
        <v/>
      </c>
      <c r="BW221" s="110" t="str">
        <f t="shared" si="837"/>
        <v/>
      </c>
      <c r="BX221" s="110" t="str">
        <f t="shared" si="838"/>
        <v/>
      </c>
      <c r="BY221" s="110" t="str">
        <f t="shared" si="839"/>
        <v/>
      </c>
      <c r="BZ221" s="110" t="str">
        <f t="shared" si="840"/>
        <v/>
      </c>
      <c r="CA221" s="110" t="str">
        <f t="shared" si="841"/>
        <v/>
      </c>
      <c r="CB221" s="110" t="str">
        <f t="shared" si="842"/>
        <v/>
      </c>
      <c r="CC221" s="110" t="str">
        <f t="shared" si="843"/>
        <v/>
      </c>
      <c r="CD221" s="110" t="str">
        <f t="shared" si="844"/>
        <v/>
      </c>
      <c r="CE221" s="110" t="str">
        <f t="shared" si="845"/>
        <v/>
      </c>
      <c r="CF221" s="110" t="str">
        <f t="shared" si="846"/>
        <v/>
      </c>
      <c r="CG221" s="110" t="str">
        <f t="shared" si="847"/>
        <v/>
      </c>
      <c r="CH221" s="110" t="str">
        <f t="shared" si="848"/>
        <v/>
      </c>
      <c r="CI221" s="110" t="str">
        <f t="shared" si="849"/>
        <v/>
      </c>
      <c r="CJ221" s="110" t="str">
        <f t="shared" si="850"/>
        <v/>
      </c>
      <c r="CK221" s="110">
        <f t="shared" si="851"/>
        <v>37500</v>
      </c>
      <c r="CL221" s="110">
        <f t="shared" si="852"/>
        <v>37500</v>
      </c>
      <c r="CM221" s="110">
        <f t="shared" si="853"/>
        <v>37500</v>
      </c>
      <c r="CN221" s="110">
        <f t="shared" si="854"/>
        <v>37500</v>
      </c>
      <c r="CO221" s="110">
        <f t="shared" si="855"/>
        <v>37500</v>
      </c>
      <c r="CP221" s="110">
        <f t="shared" si="856"/>
        <v>37500</v>
      </c>
      <c r="CQ221" s="110">
        <f t="shared" si="857"/>
        <v>37500</v>
      </c>
      <c r="CR221" s="110">
        <f t="shared" si="858"/>
        <v>37500</v>
      </c>
      <c r="CS221" s="110">
        <f t="shared" si="859"/>
        <v>37500</v>
      </c>
      <c r="CT221" s="110">
        <f t="shared" si="860"/>
        <v>37500</v>
      </c>
      <c r="CU221" s="110">
        <f t="shared" si="861"/>
        <v>37500</v>
      </c>
      <c r="CV221" s="110">
        <f t="shared" si="862"/>
        <v>37500</v>
      </c>
      <c r="CW221" s="110">
        <f t="shared" si="863"/>
        <v>37500</v>
      </c>
      <c r="CX221" s="110">
        <f t="shared" si="864"/>
        <v>37500</v>
      </c>
      <c r="CY221" s="110" t="str">
        <f t="shared" si="865"/>
        <v/>
      </c>
      <c r="CZ221" s="110" t="str">
        <f t="shared" si="866"/>
        <v/>
      </c>
      <c r="DA221" s="110" t="str">
        <f t="shared" si="867"/>
        <v/>
      </c>
      <c r="DB221" s="110" t="str">
        <f t="shared" si="868"/>
        <v/>
      </c>
      <c r="DC221" s="110" t="str">
        <f t="shared" si="869"/>
        <v/>
      </c>
      <c r="DD221" s="110" t="str">
        <f t="shared" si="870"/>
        <v/>
      </c>
      <c r="DE221" s="110" t="str">
        <f t="shared" si="871"/>
        <v/>
      </c>
      <c r="DF221" s="110" t="str">
        <f t="shared" si="872"/>
        <v/>
      </c>
      <c r="DG221" s="110" t="str">
        <f t="shared" si="873"/>
        <v/>
      </c>
      <c r="DH221" s="110" t="str">
        <f t="shared" si="874"/>
        <v/>
      </c>
      <c r="DI221" s="110" t="str">
        <f t="shared" si="875"/>
        <v/>
      </c>
      <c r="DJ221" s="110" t="str">
        <f t="shared" si="876"/>
        <v/>
      </c>
      <c r="DK221" s="110" t="str">
        <f t="shared" si="877"/>
        <v/>
      </c>
      <c r="DL221" s="110" t="str">
        <f t="shared" si="878"/>
        <v/>
      </c>
      <c r="DM221" s="110" t="str">
        <f t="shared" si="879"/>
        <v/>
      </c>
      <c r="DN221" s="110" t="str">
        <f t="shared" si="880"/>
        <v/>
      </c>
      <c r="DO221" s="110" t="str">
        <f t="shared" si="881"/>
        <v/>
      </c>
      <c r="DP221" s="110" t="str">
        <f t="shared" si="882"/>
        <v/>
      </c>
      <c r="DQ221" s="110" t="str">
        <f t="shared" si="883"/>
        <v/>
      </c>
      <c r="DR221" s="110" t="str">
        <f t="shared" si="884"/>
        <v/>
      </c>
      <c r="DS221" s="110" t="str">
        <f t="shared" si="885"/>
        <v/>
      </c>
      <c r="DT221" s="110" t="str">
        <f t="shared" si="886"/>
        <v/>
      </c>
      <c r="DU221" s="110" t="str">
        <f t="shared" si="887"/>
        <v/>
      </c>
      <c r="DV221" s="110" t="str">
        <f t="shared" si="888"/>
        <v/>
      </c>
      <c r="DW221" s="110" t="str">
        <f t="shared" si="889"/>
        <v/>
      </c>
      <c r="DX221" s="110" t="str">
        <f t="shared" si="890"/>
        <v/>
      </c>
      <c r="DY221" s="110" t="str">
        <f t="shared" si="891"/>
        <v/>
      </c>
      <c r="DZ221" s="110" t="str">
        <f t="shared" si="892"/>
        <v/>
      </c>
      <c r="EA221" s="110" t="str">
        <f t="shared" si="893"/>
        <v/>
      </c>
      <c r="EB221" s="110" t="str">
        <f t="shared" si="894"/>
        <v/>
      </c>
      <c r="EC221" s="110" t="str">
        <f t="shared" si="895"/>
        <v/>
      </c>
      <c r="ED221" s="110" t="str">
        <f t="shared" si="896"/>
        <v/>
      </c>
      <c r="EE221" s="110" t="str">
        <f t="shared" si="897"/>
        <v/>
      </c>
      <c r="EF221" s="110" t="str">
        <f t="shared" si="898"/>
        <v/>
      </c>
      <c r="EG221" s="110" t="str">
        <f t="shared" si="899"/>
        <v/>
      </c>
      <c r="EH221" s="110" t="str">
        <f t="shared" si="900"/>
        <v/>
      </c>
      <c r="EI221" s="110" t="str">
        <f t="shared" si="901"/>
        <v/>
      </c>
      <c r="EJ221" s="110" t="str">
        <f t="shared" si="902"/>
        <v/>
      </c>
      <c r="EK221" s="110" t="str">
        <f t="shared" si="903"/>
        <v/>
      </c>
      <c r="EL221" s="110" t="str">
        <f t="shared" si="904"/>
        <v/>
      </c>
      <c r="EM221" s="110" t="str">
        <f t="shared" si="905"/>
        <v/>
      </c>
      <c r="EN221" s="110" t="str">
        <f t="shared" si="906"/>
        <v/>
      </c>
      <c r="EO221" s="110" t="str">
        <f t="shared" si="907"/>
        <v/>
      </c>
      <c r="EP221" s="110" t="str">
        <f t="shared" si="908"/>
        <v/>
      </c>
      <c r="EQ221" s="110" t="str">
        <f t="shared" si="909"/>
        <v/>
      </c>
      <c r="ER221" s="110" t="str">
        <f t="shared" si="910"/>
        <v/>
      </c>
      <c r="ES221" s="110" t="str">
        <f t="shared" si="911"/>
        <v/>
      </c>
      <c r="ET221" s="110" t="str">
        <f t="shared" si="912"/>
        <v/>
      </c>
      <c r="EU221" s="110" t="str">
        <f t="shared" si="913"/>
        <v/>
      </c>
      <c r="EV221" s="110" t="str">
        <f t="shared" si="914"/>
        <v/>
      </c>
      <c r="EW221" s="110" t="str">
        <f t="shared" si="915"/>
        <v/>
      </c>
      <c r="EX221" s="110" t="str">
        <f t="shared" si="916"/>
        <v/>
      </c>
      <c r="EY221" s="110" t="str">
        <f t="shared" si="917"/>
        <v/>
      </c>
      <c r="EZ221" s="110" t="str">
        <f t="shared" si="918"/>
        <v/>
      </c>
      <c r="FA221" s="110" t="str">
        <f t="shared" si="919"/>
        <v/>
      </c>
      <c r="FB221">
        <f>'06_Presupuesto'!J240-'02_Rendimientos'!$B$79+1</f>
        <v>82</v>
      </c>
      <c r="FC221">
        <f>'06_Presupuesto'!K240-'02_Rendimientos'!$B$79+1</f>
        <v>95</v>
      </c>
      <c r="FD221">
        <f t="shared" si="920"/>
        <v>14</v>
      </c>
    </row>
    <row r="222" spans="2:160">
      <c r="B222" t="str">
        <f>'06_Presupuesto'!K75</f>
        <v>C.1.2.4</v>
      </c>
      <c r="C222" t="str">
        <f>'06_Presupuesto'!L75</f>
        <v>Automaticos 25A</v>
      </c>
      <c r="D222" t="str">
        <f>'06_Presupuesto'!M75</f>
        <v>UNI</v>
      </c>
      <c r="E222" s="90">
        <f>'06_Presupuesto'!N75</f>
        <v>1</v>
      </c>
      <c r="F222" s="90">
        <f>'06_Presupuesto'!O75</f>
        <v>23125</v>
      </c>
      <c r="G222" s="90">
        <f>'06_Presupuesto'!P75</f>
        <v>23125</v>
      </c>
      <c r="H222" s="90" t="str">
        <f t="shared" si="771"/>
        <v/>
      </c>
      <c r="I222" s="90" t="str">
        <f t="shared" si="772"/>
        <v/>
      </c>
      <c r="J222" s="90" t="str">
        <f t="shared" si="622"/>
        <v/>
      </c>
      <c r="K222" s="90" t="str">
        <f t="shared" si="773"/>
        <v/>
      </c>
      <c r="L222" s="90" t="str">
        <f t="shared" si="774"/>
        <v/>
      </c>
      <c r="M222" s="90" t="str">
        <f t="shared" si="775"/>
        <v/>
      </c>
      <c r="N222" s="90" t="str">
        <f t="shared" si="776"/>
        <v/>
      </c>
      <c r="O222" s="90" t="str">
        <f t="shared" si="777"/>
        <v/>
      </c>
      <c r="P222" s="90" t="str">
        <f t="shared" si="778"/>
        <v/>
      </c>
      <c r="Q222" s="90" t="str">
        <f t="shared" si="779"/>
        <v/>
      </c>
      <c r="R222" s="90" t="str">
        <f t="shared" si="780"/>
        <v/>
      </c>
      <c r="S222" s="90" t="str">
        <f t="shared" si="781"/>
        <v/>
      </c>
      <c r="T222" s="90" t="str">
        <f t="shared" si="782"/>
        <v/>
      </c>
      <c r="U222" s="90" t="str">
        <f t="shared" si="783"/>
        <v/>
      </c>
      <c r="V222" s="90" t="str">
        <f t="shared" si="784"/>
        <v/>
      </c>
      <c r="W222" s="90" t="str">
        <f t="shared" si="785"/>
        <v/>
      </c>
      <c r="X222" s="90" t="str">
        <f t="shared" si="786"/>
        <v/>
      </c>
      <c r="Y222" s="90" t="str">
        <f t="shared" si="787"/>
        <v/>
      </c>
      <c r="Z222" s="90" t="str">
        <f t="shared" si="788"/>
        <v/>
      </c>
      <c r="AA222" s="90" t="str">
        <f t="shared" si="789"/>
        <v/>
      </c>
      <c r="AB222" s="90" t="str">
        <f t="shared" si="790"/>
        <v/>
      </c>
      <c r="AC222" s="90" t="str">
        <f t="shared" si="791"/>
        <v/>
      </c>
      <c r="AD222" s="90" t="str">
        <f t="shared" si="792"/>
        <v/>
      </c>
      <c r="AE222" s="90" t="str">
        <f t="shared" si="793"/>
        <v/>
      </c>
      <c r="AF222" s="90" t="str">
        <f t="shared" si="794"/>
        <v/>
      </c>
      <c r="AG222" s="90" t="str">
        <f t="shared" si="795"/>
        <v/>
      </c>
      <c r="AH222" s="90" t="str">
        <f t="shared" si="796"/>
        <v/>
      </c>
      <c r="AI222" s="90" t="str">
        <f t="shared" si="797"/>
        <v/>
      </c>
      <c r="AJ222" s="90" t="str">
        <f t="shared" si="798"/>
        <v/>
      </c>
      <c r="AK222" s="90" t="str">
        <f t="shared" si="799"/>
        <v/>
      </c>
      <c r="AL222" s="90" t="str">
        <f t="shared" si="800"/>
        <v/>
      </c>
      <c r="AM222" s="90" t="str">
        <f t="shared" si="801"/>
        <v/>
      </c>
      <c r="AN222" s="90" t="str">
        <f t="shared" si="802"/>
        <v/>
      </c>
      <c r="AO222" s="90" t="str">
        <f t="shared" si="803"/>
        <v/>
      </c>
      <c r="AP222" s="90" t="str">
        <f t="shared" si="804"/>
        <v/>
      </c>
      <c r="AQ222" s="90" t="str">
        <f t="shared" si="805"/>
        <v/>
      </c>
      <c r="AR222" s="90" t="str">
        <f t="shared" si="806"/>
        <v/>
      </c>
      <c r="AS222" s="90" t="str">
        <f t="shared" si="807"/>
        <v/>
      </c>
      <c r="AT222" s="90" t="str">
        <f t="shared" si="808"/>
        <v/>
      </c>
      <c r="AU222" s="90" t="str">
        <f t="shared" si="809"/>
        <v/>
      </c>
      <c r="AV222" s="90" t="str">
        <f t="shared" si="810"/>
        <v/>
      </c>
      <c r="AW222" s="90" t="str">
        <f t="shared" si="811"/>
        <v/>
      </c>
      <c r="AX222" s="90" t="str">
        <f t="shared" si="812"/>
        <v/>
      </c>
      <c r="AY222" s="90" t="str">
        <f t="shared" si="813"/>
        <v/>
      </c>
      <c r="AZ222" s="90" t="str">
        <f t="shared" si="814"/>
        <v/>
      </c>
      <c r="BA222" s="90" t="str">
        <f t="shared" si="815"/>
        <v/>
      </c>
      <c r="BB222" s="90" t="str">
        <f t="shared" si="816"/>
        <v/>
      </c>
      <c r="BC222" s="90" t="str">
        <f t="shared" si="817"/>
        <v/>
      </c>
      <c r="BD222" s="90" t="str">
        <f t="shared" si="818"/>
        <v/>
      </c>
      <c r="BE222" s="90" t="str">
        <f t="shared" si="819"/>
        <v/>
      </c>
      <c r="BF222" s="90" t="str">
        <f t="shared" si="820"/>
        <v/>
      </c>
      <c r="BG222" s="90" t="str">
        <f t="shared" si="821"/>
        <v/>
      </c>
      <c r="BH222" s="90" t="str">
        <f t="shared" si="822"/>
        <v/>
      </c>
      <c r="BI222" s="90" t="str">
        <f t="shared" si="823"/>
        <v/>
      </c>
      <c r="BJ222" s="90" t="str">
        <f t="shared" si="824"/>
        <v/>
      </c>
      <c r="BK222" s="90" t="str">
        <f t="shared" si="825"/>
        <v/>
      </c>
      <c r="BL222" s="90" t="str">
        <f t="shared" si="826"/>
        <v/>
      </c>
      <c r="BM222" s="90" t="str">
        <f t="shared" si="827"/>
        <v/>
      </c>
      <c r="BN222" s="90" t="str">
        <f t="shared" si="828"/>
        <v/>
      </c>
      <c r="BO222" s="90" t="str">
        <f t="shared" si="829"/>
        <v/>
      </c>
      <c r="BP222" s="90" t="str">
        <f t="shared" si="830"/>
        <v/>
      </c>
      <c r="BQ222" s="90" t="str">
        <f t="shared" si="831"/>
        <v/>
      </c>
      <c r="BR222" s="90" t="str">
        <f t="shared" si="832"/>
        <v/>
      </c>
      <c r="BS222" s="90" t="str">
        <f t="shared" si="833"/>
        <v/>
      </c>
      <c r="BT222" s="90" t="str">
        <f t="shared" si="834"/>
        <v/>
      </c>
      <c r="BU222" s="90" t="str">
        <f t="shared" si="835"/>
        <v/>
      </c>
      <c r="BV222" s="90" t="str">
        <f t="shared" si="836"/>
        <v/>
      </c>
      <c r="BW222" s="90" t="str">
        <f t="shared" si="837"/>
        <v/>
      </c>
      <c r="BX222" s="90" t="str">
        <f t="shared" si="838"/>
        <v/>
      </c>
      <c r="BY222" s="90" t="str">
        <f t="shared" si="839"/>
        <v/>
      </c>
      <c r="BZ222" s="90" t="str">
        <f t="shared" si="840"/>
        <v/>
      </c>
      <c r="CA222" s="90" t="str">
        <f t="shared" si="841"/>
        <v/>
      </c>
      <c r="CB222" s="90" t="str">
        <f t="shared" si="842"/>
        <v/>
      </c>
      <c r="CC222" s="90" t="str">
        <f t="shared" si="843"/>
        <v/>
      </c>
      <c r="CD222" s="90" t="str">
        <f t="shared" si="844"/>
        <v/>
      </c>
      <c r="CE222" s="90" t="str">
        <f t="shared" si="845"/>
        <v/>
      </c>
      <c r="CF222" s="90" t="str">
        <f t="shared" si="846"/>
        <v/>
      </c>
      <c r="CG222" s="90" t="str">
        <f t="shared" si="847"/>
        <v/>
      </c>
      <c r="CH222" s="90" t="str">
        <f t="shared" si="848"/>
        <v/>
      </c>
      <c r="CI222" s="90" t="str">
        <f t="shared" si="849"/>
        <v/>
      </c>
      <c r="CJ222" s="90" t="str">
        <f t="shared" si="850"/>
        <v/>
      </c>
      <c r="CK222" s="90">
        <f t="shared" si="851"/>
        <v>1651.7857142857142</v>
      </c>
      <c r="CL222" s="90">
        <f t="shared" si="852"/>
        <v>1651.7857142857142</v>
      </c>
      <c r="CM222" s="90">
        <f t="shared" si="853"/>
        <v>1651.7857142857142</v>
      </c>
      <c r="CN222" s="90">
        <f t="shared" si="854"/>
        <v>1651.7857142857142</v>
      </c>
      <c r="CO222" s="90">
        <f t="shared" si="855"/>
        <v>1651.7857142857142</v>
      </c>
      <c r="CP222" s="90">
        <f t="shared" si="856"/>
        <v>1651.7857142857142</v>
      </c>
      <c r="CQ222" s="90">
        <f t="shared" si="857"/>
        <v>1651.7857142857142</v>
      </c>
      <c r="CR222" s="90">
        <f t="shared" si="858"/>
        <v>1651.7857142857142</v>
      </c>
      <c r="CS222" s="90">
        <f t="shared" si="859"/>
        <v>1651.7857142857142</v>
      </c>
      <c r="CT222" s="90">
        <f t="shared" si="860"/>
        <v>1651.7857142857142</v>
      </c>
      <c r="CU222" s="90">
        <f t="shared" si="861"/>
        <v>1651.7857142857142</v>
      </c>
      <c r="CV222" s="90">
        <f t="shared" si="862"/>
        <v>1651.7857142857142</v>
      </c>
      <c r="CW222" s="90">
        <f t="shared" si="863"/>
        <v>1651.7857142857142</v>
      </c>
      <c r="CX222" s="90">
        <f t="shared" si="864"/>
        <v>1651.7857142857142</v>
      </c>
      <c r="CY222" s="90" t="str">
        <f t="shared" si="865"/>
        <v/>
      </c>
      <c r="CZ222" s="90" t="str">
        <f t="shared" si="866"/>
        <v/>
      </c>
      <c r="DA222" s="90" t="str">
        <f t="shared" si="867"/>
        <v/>
      </c>
      <c r="DB222" s="90" t="str">
        <f t="shared" si="868"/>
        <v/>
      </c>
      <c r="DC222" s="90" t="str">
        <f t="shared" si="869"/>
        <v/>
      </c>
      <c r="DD222" s="90" t="str">
        <f t="shared" si="870"/>
        <v/>
      </c>
      <c r="DE222" s="90" t="str">
        <f t="shared" si="871"/>
        <v/>
      </c>
      <c r="DF222" s="90" t="str">
        <f t="shared" si="872"/>
        <v/>
      </c>
      <c r="DG222" s="90" t="str">
        <f t="shared" si="873"/>
        <v/>
      </c>
      <c r="DH222" s="90" t="str">
        <f t="shared" si="874"/>
        <v/>
      </c>
      <c r="DI222" s="90" t="str">
        <f t="shared" si="875"/>
        <v/>
      </c>
      <c r="DJ222" s="90" t="str">
        <f t="shared" si="876"/>
        <v/>
      </c>
      <c r="DK222" s="90" t="str">
        <f t="shared" si="877"/>
        <v/>
      </c>
      <c r="DL222" s="90" t="str">
        <f t="shared" si="878"/>
        <v/>
      </c>
      <c r="DM222" s="90" t="str">
        <f t="shared" si="879"/>
        <v/>
      </c>
      <c r="DN222" s="90" t="str">
        <f t="shared" si="880"/>
        <v/>
      </c>
      <c r="DO222" s="90" t="str">
        <f t="shared" si="881"/>
        <v/>
      </c>
      <c r="DP222" s="90" t="str">
        <f t="shared" si="882"/>
        <v/>
      </c>
      <c r="DQ222" s="90" t="str">
        <f t="shared" si="883"/>
        <v/>
      </c>
      <c r="DR222" s="90" t="str">
        <f t="shared" si="884"/>
        <v/>
      </c>
      <c r="DS222" s="90" t="str">
        <f t="shared" si="885"/>
        <v/>
      </c>
      <c r="DT222" s="90" t="str">
        <f t="shared" si="886"/>
        <v/>
      </c>
      <c r="DU222" s="90" t="str">
        <f t="shared" si="887"/>
        <v/>
      </c>
      <c r="DV222" s="90" t="str">
        <f t="shared" si="888"/>
        <v/>
      </c>
      <c r="DW222" s="90" t="str">
        <f t="shared" si="889"/>
        <v/>
      </c>
      <c r="DX222" s="90" t="str">
        <f t="shared" si="890"/>
        <v/>
      </c>
      <c r="DY222" s="90" t="str">
        <f t="shared" si="891"/>
        <v/>
      </c>
      <c r="DZ222" s="90" t="str">
        <f t="shared" si="892"/>
        <v/>
      </c>
      <c r="EA222" s="90" t="str">
        <f t="shared" si="893"/>
        <v/>
      </c>
      <c r="EB222" s="90" t="str">
        <f t="shared" si="894"/>
        <v/>
      </c>
      <c r="EC222" s="90" t="str">
        <f t="shared" si="895"/>
        <v/>
      </c>
      <c r="ED222" s="90" t="str">
        <f t="shared" si="896"/>
        <v/>
      </c>
      <c r="EE222" s="90" t="str">
        <f t="shared" si="897"/>
        <v/>
      </c>
      <c r="EF222" s="90" t="str">
        <f t="shared" si="898"/>
        <v/>
      </c>
      <c r="EG222" s="90" t="str">
        <f t="shared" si="899"/>
        <v/>
      </c>
      <c r="EH222" s="90" t="str">
        <f t="shared" si="900"/>
        <v/>
      </c>
      <c r="EI222" s="90" t="str">
        <f t="shared" si="901"/>
        <v/>
      </c>
      <c r="EJ222" s="90" t="str">
        <f t="shared" si="902"/>
        <v/>
      </c>
      <c r="EK222" s="90" t="str">
        <f t="shared" si="903"/>
        <v/>
      </c>
      <c r="EL222" s="90" t="str">
        <f t="shared" si="904"/>
        <v/>
      </c>
      <c r="EM222" s="90" t="str">
        <f t="shared" si="905"/>
        <v/>
      </c>
      <c r="EN222" s="90" t="str">
        <f t="shared" si="906"/>
        <v/>
      </c>
      <c r="EO222" s="90" t="str">
        <f t="shared" si="907"/>
        <v/>
      </c>
      <c r="EP222" s="90" t="str">
        <f t="shared" si="908"/>
        <v/>
      </c>
      <c r="EQ222" s="90" t="str">
        <f t="shared" si="909"/>
        <v/>
      </c>
      <c r="ER222" s="90" t="str">
        <f t="shared" si="910"/>
        <v/>
      </c>
      <c r="ES222" s="90" t="str">
        <f t="shared" si="911"/>
        <v/>
      </c>
      <c r="ET222" s="90" t="str">
        <f t="shared" si="912"/>
        <v/>
      </c>
      <c r="EU222" s="90" t="str">
        <f t="shared" si="913"/>
        <v/>
      </c>
      <c r="EV222" s="90" t="str">
        <f t="shared" si="914"/>
        <v/>
      </c>
      <c r="EW222" s="90" t="str">
        <f t="shared" si="915"/>
        <v/>
      </c>
      <c r="EX222" s="90" t="str">
        <f t="shared" si="916"/>
        <v/>
      </c>
      <c r="EY222" s="90" t="str">
        <f t="shared" si="917"/>
        <v/>
      </c>
      <c r="EZ222" s="90" t="str">
        <f t="shared" si="918"/>
        <v/>
      </c>
      <c r="FA222" s="90" t="str">
        <f t="shared" si="919"/>
        <v/>
      </c>
      <c r="FB222">
        <f>'06_Presupuesto'!J241-'02_Rendimientos'!$B$79+1</f>
        <v>82</v>
      </c>
      <c r="FC222">
        <f>'06_Presupuesto'!K241-'02_Rendimientos'!$B$79+1</f>
        <v>95</v>
      </c>
      <c r="FD222">
        <f t="shared" si="920"/>
        <v>14</v>
      </c>
    </row>
    <row r="223" spans="2:160">
      <c r="B223" s="109" t="str">
        <f>'06_Presupuesto'!K76</f>
        <v>C.1.2.5</v>
      </c>
      <c r="C223" s="109" t="str">
        <f>'06_Presupuesto'!L76</f>
        <v>Automaticos 16A</v>
      </c>
      <c r="D223" s="109" t="str">
        <f>'06_Presupuesto'!M76</f>
        <v>UNI</v>
      </c>
      <c r="E223" s="110">
        <f>'06_Presupuesto'!N76</f>
        <v>2</v>
      </c>
      <c r="F223" s="110">
        <f>'06_Presupuesto'!O76</f>
        <v>21874.999999999996</v>
      </c>
      <c r="G223" s="110">
        <f>'06_Presupuesto'!P76</f>
        <v>43749.999999999993</v>
      </c>
      <c r="H223" s="110" t="str">
        <f t="shared" si="771"/>
        <v/>
      </c>
      <c r="I223" s="110" t="str">
        <f t="shared" si="772"/>
        <v/>
      </c>
      <c r="J223" s="110" t="str">
        <f t="shared" si="622"/>
        <v/>
      </c>
      <c r="K223" s="110" t="str">
        <f t="shared" si="773"/>
        <v/>
      </c>
      <c r="L223" s="110" t="str">
        <f t="shared" si="774"/>
        <v/>
      </c>
      <c r="M223" s="110" t="str">
        <f t="shared" si="775"/>
        <v/>
      </c>
      <c r="N223" s="110" t="str">
        <f t="shared" si="776"/>
        <v/>
      </c>
      <c r="O223" s="110" t="str">
        <f t="shared" si="777"/>
        <v/>
      </c>
      <c r="P223" s="110" t="str">
        <f t="shared" si="778"/>
        <v/>
      </c>
      <c r="Q223" s="110" t="str">
        <f t="shared" si="779"/>
        <v/>
      </c>
      <c r="R223" s="110" t="str">
        <f t="shared" si="780"/>
        <v/>
      </c>
      <c r="S223" s="110" t="str">
        <f t="shared" si="781"/>
        <v/>
      </c>
      <c r="T223" s="110" t="str">
        <f t="shared" si="782"/>
        <v/>
      </c>
      <c r="U223" s="110" t="str">
        <f t="shared" si="783"/>
        <v/>
      </c>
      <c r="V223" s="110" t="str">
        <f t="shared" si="784"/>
        <v/>
      </c>
      <c r="W223" s="110" t="str">
        <f t="shared" si="785"/>
        <v/>
      </c>
      <c r="X223" s="110" t="str">
        <f t="shared" si="786"/>
        <v/>
      </c>
      <c r="Y223" s="110" t="str">
        <f t="shared" si="787"/>
        <v/>
      </c>
      <c r="Z223" s="110" t="str">
        <f t="shared" si="788"/>
        <v/>
      </c>
      <c r="AA223" s="110" t="str">
        <f t="shared" si="789"/>
        <v/>
      </c>
      <c r="AB223" s="110" t="str">
        <f t="shared" si="790"/>
        <v/>
      </c>
      <c r="AC223" s="110" t="str">
        <f t="shared" si="791"/>
        <v/>
      </c>
      <c r="AD223" s="110" t="str">
        <f t="shared" si="792"/>
        <v/>
      </c>
      <c r="AE223" s="110" t="str">
        <f t="shared" si="793"/>
        <v/>
      </c>
      <c r="AF223" s="110" t="str">
        <f t="shared" si="794"/>
        <v/>
      </c>
      <c r="AG223" s="110" t="str">
        <f t="shared" si="795"/>
        <v/>
      </c>
      <c r="AH223" s="110" t="str">
        <f t="shared" si="796"/>
        <v/>
      </c>
      <c r="AI223" s="110" t="str">
        <f t="shared" si="797"/>
        <v/>
      </c>
      <c r="AJ223" s="110" t="str">
        <f t="shared" si="798"/>
        <v/>
      </c>
      <c r="AK223" s="110" t="str">
        <f t="shared" si="799"/>
        <v/>
      </c>
      <c r="AL223" s="110" t="str">
        <f t="shared" si="800"/>
        <v/>
      </c>
      <c r="AM223" s="110" t="str">
        <f t="shared" si="801"/>
        <v/>
      </c>
      <c r="AN223" s="110" t="str">
        <f t="shared" si="802"/>
        <v/>
      </c>
      <c r="AO223" s="110" t="str">
        <f t="shared" si="803"/>
        <v/>
      </c>
      <c r="AP223" s="110" t="str">
        <f t="shared" si="804"/>
        <v/>
      </c>
      <c r="AQ223" s="110" t="str">
        <f t="shared" si="805"/>
        <v/>
      </c>
      <c r="AR223" s="110" t="str">
        <f t="shared" si="806"/>
        <v/>
      </c>
      <c r="AS223" s="110" t="str">
        <f t="shared" si="807"/>
        <v/>
      </c>
      <c r="AT223" s="110" t="str">
        <f t="shared" si="808"/>
        <v/>
      </c>
      <c r="AU223" s="110" t="str">
        <f t="shared" si="809"/>
        <v/>
      </c>
      <c r="AV223" s="110" t="str">
        <f t="shared" si="810"/>
        <v/>
      </c>
      <c r="AW223" s="110" t="str">
        <f t="shared" si="811"/>
        <v/>
      </c>
      <c r="AX223" s="110" t="str">
        <f t="shared" si="812"/>
        <v/>
      </c>
      <c r="AY223" s="110" t="str">
        <f t="shared" si="813"/>
        <v/>
      </c>
      <c r="AZ223" s="110" t="str">
        <f t="shared" si="814"/>
        <v/>
      </c>
      <c r="BA223" s="110" t="str">
        <f t="shared" si="815"/>
        <v/>
      </c>
      <c r="BB223" s="110" t="str">
        <f t="shared" si="816"/>
        <v/>
      </c>
      <c r="BC223" s="110" t="str">
        <f t="shared" si="817"/>
        <v/>
      </c>
      <c r="BD223" s="110" t="str">
        <f t="shared" si="818"/>
        <v/>
      </c>
      <c r="BE223" s="110" t="str">
        <f t="shared" si="819"/>
        <v/>
      </c>
      <c r="BF223" s="110" t="str">
        <f t="shared" si="820"/>
        <v/>
      </c>
      <c r="BG223" s="110" t="str">
        <f t="shared" si="821"/>
        <v/>
      </c>
      <c r="BH223" s="110" t="str">
        <f t="shared" si="822"/>
        <v/>
      </c>
      <c r="BI223" s="110" t="str">
        <f t="shared" si="823"/>
        <v/>
      </c>
      <c r="BJ223" s="110" t="str">
        <f t="shared" si="824"/>
        <v/>
      </c>
      <c r="BK223" s="110" t="str">
        <f t="shared" si="825"/>
        <v/>
      </c>
      <c r="BL223" s="110" t="str">
        <f t="shared" si="826"/>
        <v/>
      </c>
      <c r="BM223" s="110" t="str">
        <f t="shared" si="827"/>
        <v/>
      </c>
      <c r="BN223" s="110" t="str">
        <f t="shared" si="828"/>
        <v/>
      </c>
      <c r="BO223" s="110" t="str">
        <f t="shared" si="829"/>
        <v/>
      </c>
      <c r="BP223" s="110" t="str">
        <f t="shared" si="830"/>
        <v/>
      </c>
      <c r="BQ223" s="110" t="str">
        <f t="shared" si="831"/>
        <v/>
      </c>
      <c r="BR223" s="110" t="str">
        <f t="shared" si="832"/>
        <v/>
      </c>
      <c r="BS223" s="110" t="str">
        <f t="shared" si="833"/>
        <v/>
      </c>
      <c r="BT223" s="110" t="str">
        <f t="shared" si="834"/>
        <v/>
      </c>
      <c r="BU223" s="110" t="str">
        <f t="shared" si="835"/>
        <v/>
      </c>
      <c r="BV223" s="110" t="str">
        <f t="shared" si="836"/>
        <v/>
      </c>
      <c r="BW223" s="110" t="str">
        <f t="shared" si="837"/>
        <v/>
      </c>
      <c r="BX223" s="110" t="str">
        <f t="shared" si="838"/>
        <v/>
      </c>
      <c r="BY223" s="110" t="str">
        <f t="shared" si="839"/>
        <v/>
      </c>
      <c r="BZ223" s="110" t="str">
        <f t="shared" si="840"/>
        <v/>
      </c>
      <c r="CA223" s="110" t="str">
        <f t="shared" si="841"/>
        <v/>
      </c>
      <c r="CB223" s="110" t="str">
        <f t="shared" si="842"/>
        <v/>
      </c>
      <c r="CC223" s="110" t="str">
        <f t="shared" si="843"/>
        <v/>
      </c>
      <c r="CD223" s="110" t="str">
        <f t="shared" si="844"/>
        <v/>
      </c>
      <c r="CE223" s="110" t="str">
        <f t="shared" si="845"/>
        <v/>
      </c>
      <c r="CF223" s="110" t="str">
        <f t="shared" si="846"/>
        <v/>
      </c>
      <c r="CG223" s="110" t="str">
        <f t="shared" si="847"/>
        <v/>
      </c>
      <c r="CH223" s="110" t="str">
        <f t="shared" si="848"/>
        <v/>
      </c>
      <c r="CI223" s="110" t="str">
        <f t="shared" si="849"/>
        <v/>
      </c>
      <c r="CJ223" s="110" t="str">
        <f t="shared" si="850"/>
        <v/>
      </c>
      <c r="CK223" s="110">
        <f t="shared" si="851"/>
        <v>3124.9999999999995</v>
      </c>
      <c r="CL223" s="110">
        <f t="shared" si="852"/>
        <v>3124.9999999999995</v>
      </c>
      <c r="CM223" s="110">
        <f t="shared" si="853"/>
        <v>3124.9999999999995</v>
      </c>
      <c r="CN223" s="110">
        <f t="shared" si="854"/>
        <v>3124.9999999999995</v>
      </c>
      <c r="CO223" s="110">
        <f t="shared" si="855"/>
        <v>3124.9999999999995</v>
      </c>
      <c r="CP223" s="110">
        <f t="shared" si="856"/>
        <v>3124.9999999999995</v>
      </c>
      <c r="CQ223" s="110">
        <f t="shared" si="857"/>
        <v>3124.9999999999995</v>
      </c>
      <c r="CR223" s="110">
        <f t="shared" si="858"/>
        <v>3124.9999999999995</v>
      </c>
      <c r="CS223" s="110">
        <f t="shared" si="859"/>
        <v>3124.9999999999995</v>
      </c>
      <c r="CT223" s="110">
        <f t="shared" si="860"/>
        <v>3124.9999999999995</v>
      </c>
      <c r="CU223" s="110">
        <f t="shared" si="861"/>
        <v>3124.9999999999995</v>
      </c>
      <c r="CV223" s="110">
        <f t="shared" si="862"/>
        <v>3124.9999999999995</v>
      </c>
      <c r="CW223" s="110">
        <f t="shared" si="863"/>
        <v>3124.9999999999995</v>
      </c>
      <c r="CX223" s="110">
        <f t="shared" si="864"/>
        <v>3124.9999999999995</v>
      </c>
      <c r="CY223" s="110" t="str">
        <f t="shared" si="865"/>
        <v/>
      </c>
      <c r="CZ223" s="110" t="str">
        <f t="shared" si="866"/>
        <v/>
      </c>
      <c r="DA223" s="110" t="str">
        <f t="shared" si="867"/>
        <v/>
      </c>
      <c r="DB223" s="110" t="str">
        <f t="shared" si="868"/>
        <v/>
      </c>
      <c r="DC223" s="110" t="str">
        <f t="shared" si="869"/>
        <v/>
      </c>
      <c r="DD223" s="110" t="str">
        <f t="shared" si="870"/>
        <v/>
      </c>
      <c r="DE223" s="110" t="str">
        <f t="shared" si="871"/>
        <v/>
      </c>
      <c r="DF223" s="110" t="str">
        <f t="shared" si="872"/>
        <v/>
      </c>
      <c r="DG223" s="110" t="str">
        <f t="shared" si="873"/>
        <v/>
      </c>
      <c r="DH223" s="110" t="str">
        <f t="shared" si="874"/>
        <v/>
      </c>
      <c r="DI223" s="110" t="str">
        <f t="shared" si="875"/>
        <v/>
      </c>
      <c r="DJ223" s="110" t="str">
        <f t="shared" si="876"/>
        <v/>
      </c>
      <c r="DK223" s="110" t="str">
        <f t="shared" si="877"/>
        <v/>
      </c>
      <c r="DL223" s="110" t="str">
        <f t="shared" si="878"/>
        <v/>
      </c>
      <c r="DM223" s="110" t="str">
        <f t="shared" si="879"/>
        <v/>
      </c>
      <c r="DN223" s="110" t="str">
        <f t="shared" si="880"/>
        <v/>
      </c>
      <c r="DO223" s="110" t="str">
        <f t="shared" si="881"/>
        <v/>
      </c>
      <c r="DP223" s="110" t="str">
        <f t="shared" si="882"/>
        <v/>
      </c>
      <c r="DQ223" s="110" t="str">
        <f t="shared" si="883"/>
        <v/>
      </c>
      <c r="DR223" s="110" t="str">
        <f t="shared" si="884"/>
        <v/>
      </c>
      <c r="DS223" s="110" t="str">
        <f t="shared" si="885"/>
        <v/>
      </c>
      <c r="DT223" s="110" t="str">
        <f t="shared" si="886"/>
        <v/>
      </c>
      <c r="DU223" s="110" t="str">
        <f t="shared" si="887"/>
        <v/>
      </c>
      <c r="DV223" s="110" t="str">
        <f t="shared" si="888"/>
        <v/>
      </c>
      <c r="DW223" s="110" t="str">
        <f t="shared" si="889"/>
        <v/>
      </c>
      <c r="DX223" s="110" t="str">
        <f t="shared" si="890"/>
        <v/>
      </c>
      <c r="DY223" s="110" t="str">
        <f t="shared" si="891"/>
        <v/>
      </c>
      <c r="DZ223" s="110" t="str">
        <f t="shared" si="892"/>
        <v/>
      </c>
      <c r="EA223" s="110" t="str">
        <f t="shared" si="893"/>
        <v/>
      </c>
      <c r="EB223" s="110" t="str">
        <f t="shared" si="894"/>
        <v/>
      </c>
      <c r="EC223" s="110" t="str">
        <f t="shared" si="895"/>
        <v/>
      </c>
      <c r="ED223" s="110" t="str">
        <f t="shared" si="896"/>
        <v/>
      </c>
      <c r="EE223" s="110" t="str">
        <f t="shared" si="897"/>
        <v/>
      </c>
      <c r="EF223" s="110" t="str">
        <f t="shared" si="898"/>
        <v/>
      </c>
      <c r="EG223" s="110" t="str">
        <f t="shared" si="899"/>
        <v/>
      </c>
      <c r="EH223" s="110" t="str">
        <f t="shared" si="900"/>
        <v/>
      </c>
      <c r="EI223" s="110" t="str">
        <f t="shared" si="901"/>
        <v/>
      </c>
      <c r="EJ223" s="110" t="str">
        <f t="shared" si="902"/>
        <v/>
      </c>
      <c r="EK223" s="110" t="str">
        <f t="shared" si="903"/>
        <v/>
      </c>
      <c r="EL223" s="110" t="str">
        <f t="shared" si="904"/>
        <v/>
      </c>
      <c r="EM223" s="110" t="str">
        <f t="shared" si="905"/>
        <v/>
      </c>
      <c r="EN223" s="110" t="str">
        <f t="shared" si="906"/>
        <v/>
      </c>
      <c r="EO223" s="110" t="str">
        <f t="shared" si="907"/>
        <v/>
      </c>
      <c r="EP223" s="110" t="str">
        <f t="shared" si="908"/>
        <v/>
      </c>
      <c r="EQ223" s="110" t="str">
        <f t="shared" si="909"/>
        <v/>
      </c>
      <c r="ER223" s="110" t="str">
        <f t="shared" si="910"/>
        <v/>
      </c>
      <c r="ES223" s="110" t="str">
        <f t="shared" si="911"/>
        <v/>
      </c>
      <c r="ET223" s="110" t="str">
        <f t="shared" si="912"/>
        <v/>
      </c>
      <c r="EU223" s="110" t="str">
        <f t="shared" si="913"/>
        <v/>
      </c>
      <c r="EV223" s="110" t="str">
        <f t="shared" si="914"/>
        <v/>
      </c>
      <c r="EW223" s="110" t="str">
        <f t="shared" si="915"/>
        <v/>
      </c>
      <c r="EX223" s="110" t="str">
        <f t="shared" si="916"/>
        <v/>
      </c>
      <c r="EY223" s="110" t="str">
        <f t="shared" si="917"/>
        <v/>
      </c>
      <c r="EZ223" s="110" t="str">
        <f t="shared" si="918"/>
        <v/>
      </c>
      <c r="FA223" s="110" t="str">
        <f t="shared" si="919"/>
        <v/>
      </c>
      <c r="FB223">
        <f>'06_Presupuesto'!J242-'02_Rendimientos'!$B$79+1</f>
        <v>82</v>
      </c>
      <c r="FC223">
        <f>'06_Presupuesto'!K242-'02_Rendimientos'!$B$79+1</f>
        <v>95</v>
      </c>
      <c r="FD223">
        <f t="shared" si="920"/>
        <v>14</v>
      </c>
    </row>
    <row r="224" spans="2:160">
      <c r="B224" t="str">
        <f>'06_Presupuesto'!K77</f>
        <v>C.1.2.6</v>
      </c>
      <c r="C224" t="str">
        <f>'06_Presupuesto'!L77</f>
        <v>Automaticos 10A</v>
      </c>
      <c r="D224" t="str">
        <f>'06_Presupuesto'!M77</f>
        <v>UNI</v>
      </c>
      <c r="E224" s="90">
        <f>'06_Presupuesto'!N77</f>
        <v>2</v>
      </c>
      <c r="F224" s="90">
        <f>'06_Presupuesto'!O77</f>
        <v>21874.999999999996</v>
      </c>
      <c r="G224" s="90">
        <f>'06_Presupuesto'!P77</f>
        <v>43749.999999999993</v>
      </c>
      <c r="H224" s="90" t="str">
        <f t="shared" si="771"/>
        <v/>
      </c>
      <c r="I224" s="90" t="str">
        <f t="shared" si="772"/>
        <v/>
      </c>
      <c r="J224" s="90" t="str">
        <f t="shared" si="622"/>
        <v/>
      </c>
      <c r="K224" s="90" t="str">
        <f t="shared" si="773"/>
        <v/>
      </c>
      <c r="L224" s="90" t="str">
        <f t="shared" si="774"/>
        <v/>
      </c>
      <c r="M224" s="90" t="str">
        <f t="shared" si="775"/>
        <v/>
      </c>
      <c r="N224" s="90" t="str">
        <f t="shared" si="776"/>
        <v/>
      </c>
      <c r="O224" s="90" t="str">
        <f t="shared" si="777"/>
        <v/>
      </c>
      <c r="P224" s="90" t="str">
        <f t="shared" si="778"/>
        <v/>
      </c>
      <c r="Q224" s="90" t="str">
        <f t="shared" si="779"/>
        <v/>
      </c>
      <c r="R224" s="90" t="str">
        <f t="shared" si="780"/>
        <v/>
      </c>
      <c r="S224" s="90" t="str">
        <f t="shared" si="781"/>
        <v/>
      </c>
      <c r="T224" s="90" t="str">
        <f t="shared" si="782"/>
        <v/>
      </c>
      <c r="U224" s="90" t="str">
        <f t="shared" si="783"/>
        <v/>
      </c>
      <c r="V224" s="90" t="str">
        <f t="shared" si="784"/>
        <v/>
      </c>
      <c r="W224" s="90" t="str">
        <f t="shared" si="785"/>
        <v/>
      </c>
      <c r="X224" s="90" t="str">
        <f t="shared" si="786"/>
        <v/>
      </c>
      <c r="Y224" s="90" t="str">
        <f t="shared" si="787"/>
        <v/>
      </c>
      <c r="Z224" s="90" t="str">
        <f t="shared" si="788"/>
        <v/>
      </c>
      <c r="AA224" s="90" t="str">
        <f t="shared" si="789"/>
        <v/>
      </c>
      <c r="AB224" s="90" t="str">
        <f t="shared" si="790"/>
        <v/>
      </c>
      <c r="AC224" s="90" t="str">
        <f t="shared" si="791"/>
        <v/>
      </c>
      <c r="AD224" s="90" t="str">
        <f t="shared" si="792"/>
        <v/>
      </c>
      <c r="AE224" s="90" t="str">
        <f t="shared" si="793"/>
        <v/>
      </c>
      <c r="AF224" s="90" t="str">
        <f t="shared" si="794"/>
        <v/>
      </c>
      <c r="AG224" s="90" t="str">
        <f t="shared" si="795"/>
        <v/>
      </c>
      <c r="AH224" s="90" t="str">
        <f t="shared" si="796"/>
        <v/>
      </c>
      <c r="AI224" s="90" t="str">
        <f t="shared" si="797"/>
        <v/>
      </c>
      <c r="AJ224" s="90" t="str">
        <f t="shared" si="798"/>
        <v/>
      </c>
      <c r="AK224" s="90" t="str">
        <f t="shared" si="799"/>
        <v/>
      </c>
      <c r="AL224" s="90" t="str">
        <f t="shared" si="800"/>
        <v/>
      </c>
      <c r="AM224" s="90" t="str">
        <f t="shared" si="801"/>
        <v/>
      </c>
      <c r="AN224" s="90" t="str">
        <f t="shared" si="802"/>
        <v/>
      </c>
      <c r="AO224" s="90" t="str">
        <f t="shared" si="803"/>
        <v/>
      </c>
      <c r="AP224" s="90" t="str">
        <f t="shared" si="804"/>
        <v/>
      </c>
      <c r="AQ224" s="90" t="str">
        <f t="shared" si="805"/>
        <v/>
      </c>
      <c r="AR224" s="90" t="str">
        <f t="shared" si="806"/>
        <v/>
      </c>
      <c r="AS224" s="90" t="str">
        <f t="shared" si="807"/>
        <v/>
      </c>
      <c r="AT224" s="90" t="str">
        <f t="shared" si="808"/>
        <v/>
      </c>
      <c r="AU224" s="90" t="str">
        <f t="shared" si="809"/>
        <v/>
      </c>
      <c r="AV224" s="90" t="str">
        <f t="shared" si="810"/>
        <v/>
      </c>
      <c r="AW224" s="90" t="str">
        <f t="shared" si="811"/>
        <v/>
      </c>
      <c r="AX224" s="90" t="str">
        <f t="shared" si="812"/>
        <v/>
      </c>
      <c r="AY224" s="90" t="str">
        <f t="shared" si="813"/>
        <v/>
      </c>
      <c r="AZ224" s="90" t="str">
        <f t="shared" si="814"/>
        <v/>
      </c>
      <c r="BA224" s="90" t="str">
        <f t="shared" si="815"/>
        <v/>
      </c>
      <c r="BB224" s="90" t="str">
        <f t="shared" si="816"/>
        <v/>
      </c>
      <c r="BC224" s="90" t="str">
        <f t="shared" si="817"/>
        <v/>
      </c>
      <c r="BD224" s="90" t="str">
        <f t="shared" si="818"/>
        <v/>
      </c>
      <c r="BE224" s="90" t="str">
        <f t="shared" si="819"/>
        <v/>
      </c>
      <c r="BF224" s="90" t="str">
        <f t="shared" si="820"/>
        <v/>
      </c>
      <c r="BG224" s="90" t="str">
        <f t="shared" si="821"/>
        <v/>
      </c>
      <c r="BH224" s="90" t="str">
        <f t="shared" si="822"/>
        <v/>
      </c>
      <c r="BI224" s="90" t="str">
        <f t="shared" si="823"/>
        <v/>
      </c>
      <c r="BJ224" s="90" t="str">
        <f t="shared" si="824"/>
        <v/>
      </c>
      <c r="BK224" s="90" t="str">
        <f t="shared" si="825"/>
        <v/>
      </c>
      <c r="BL224" s="90" t="str">
        <f t="shared" si="826"/>
        <v/>
      </c>
      <c r="BM224" s="90" t="str">
        <f t="shared" si="827"/>
        <v/>
      </c>
      <c r="BN224" s="90" t="str">
        <f t="shared" si="828"/>
        <v/>
      </c>
      <c r="BO224" s="90" t="str">
        <f t="shared" si="829"/>
        <v/>
      </c>
      <c r="BP224" s="90" t="str">
        <f t="shared" si="830"/>
        <v/>
      </c>
      <c r="BQ224" s="90" t="str">
        <f t="shared" si="831"/>
        <v/>
      </c>
      <c r="BR224" s="90" t="str">
        <f t="shared" si="832"/>
        <v/>
      </c>
      <c r="BS224" s="90" t="str">
        <f t="shared" si="833"/>
        <v/>
      </c>
      <c r="BT224" s="90" t="str">
        <f t="shared" si="834"/>
        <v/>
      </c>
      <c r="BU224" s="90" t="str">
        <f t="shared" si="835"/>
        <v/>
      </c>
      <c r="BV224" s="90" t="str">
        <f t="shared" si="836"/>
        <v/>
      </c>
      <c r="BW224" s="90" t="str">
        <f t="shared" si="837"/>
        <v/>
      </c>
      <c r="BX224" s="90" t="str">
        <f t="shared" si="838"/>
        <v/>
      </c>
      <c r="BY224" s="90" t="str">
        <f t="shared" si="839"/>
        <v/>
      </c>
      <c r="BZ224" s="90" t="str">
        <f t="shared" si="840"/>
        <v/>
      </c>
      <c r="CA224" s="90" t="str">
        <f t="shared" si="841"/>
        <v/>
      </c>
      <c r="CB224" s="90" t="str">
        <f t="shared" si="842"/>
        <v/>
      </c>
      <c r="CC224" s="90" t="str">
        <f t="shared" si="843"/>
        <v/>
      </c>
      <c r="CD224" s="90" t="str">
        <f t="shared" si="844"/>
        <v/>
      </c>
      <c r="CE224" s="90" t="str">
        <f t="shared" si="845"/>
        <v/>
      </c>
      <c r="CF224" s="90" t="str">
        <f t="shared" si="846"/>
        <v/>
      </c>
      <c r="CG224" s="90" t="str">
        <f t="shared" si="847"/>
        <v/>
      </c>
      <c r="CH224" s="90" t="str">
        <f t="shared" si="848"/>
        <v/>
      </c>
      <c r="CI224" s="90" t="str">
        <f t="shared" si="849"/>
        <v/>
      </c>
      <c r="CJ224" s="90" t="str">
        <f t="shared" si="850"/>
        <v/>
      </c>
      <c r="CK224" s="90">
        <f t="shared" si="851"/>
        <v>3124.9999999999995</v>
      </c>
      <c r="CL224" s="90">
        <f t="shared" si="852"/>
        <v>3124.9999999999995</v>
      </c>
      <c r="CM224" s="90">
        <f t="shared" si="853"/>
        <v>3124.9999999999995</v>
      </c>
      <c r="CN224" s="90">
        <f t="shared" si="854"/>
        <v>3124.9999999999995</v>
      </c>
      <c r="CO224" s="90">
        <f t="shared" si="855"/>
        <v>3124.9999999999995</v>
      </c>
      <c r="CP224" s="90">
        <f t="shared" si="856"/>
        <v>3124.9999999999995</v>
      </c>
      <c r="CQ224" s="90">
        <f t="shared" si="857"/>
        <v>3124.9999999999995</v>
      </c>
      <c r="CR224" s="90">
        <f t="shared" si="858"/>
        <v>3124.9999999999995</v>
      </c>
      <c r="CS224" s="90">
        <f t="shared" si="859"/>
        <v>3124.9999999999995</v>
      </c>
      <c r="CT224" s="90">
        <f t="shared" si="860"/>
        <v>3124.9999999999995</v>
      </c>
      <c r="CU224" s="90">
        <f t="shared" si="861"/>
        <v>3124.9999999999995</v>
      </c>
      <c r="CV224" s="90">
        <f t="shared" si="862"/>
        <v>3124.9999999999995</v>
      </c>
      <c r="CW224" s="90">
        <f t="shared" si="863"/>
        <v>3124.9999999999995</v>
      </c>
      <c r="CX224" s="90">
        <f t="shared" si="864"/>
        <v>3124.9999999999995</v>
      </c>
      <c r="CY224" s="90" t="str">
        <f t="shared" si="865"/>
        <v/>
      </c>
      <c r="CZ224" s="90" t="str">
        <f t="shared" si="866"/>
        <v/>
      </c>
      <c r="DA224" s="90" t="str">
        <f t="shared" si="867"/>
        <v/>
      </c>
      <c r="DB224" s="90" t="str">
        <f t="shared" si="868"/>
        <v/>
      </c>
      <c r="DC224" s="90" t="str">
        <f t="shared" si="869"/>
        <v/>
      </c>
      <c r="DD224" s="90" t="str">
        <f t="shared" si="870"/>
        <v/>
      </c>
      <c r="DE224" s="90" t="str">
        <f t="shared" si="871"/>
        <v/>
      </c>
      <c r="DF224" s="90" t="str">
        <f t="shared" si="872"/>
        <v/>
      </c>
      <c r="DG224" s="90" t="str">
        <f t="shared" si="873"/>
        <v/>
      </c>
      <c r="DH224" s="90" t="str">
        <f t="shared" si="874"/>
        <v/>
      </c>
      <c r="DI224" s="90" t="str">
        <f t="shared" si="875"/>
        <v/>
      </c>
      <c r="DJ224" s="90" t="str">
        <f t="shared" si="876"/>
        <v/>
      </c>
      <c r="DK224" s="90" t="str">
        <f t="shared" si="877"/>
        <v/>
      </c>
      <c r="DL224" s="90" t="str">
        <f t="shared" si="878"/>
        <v/>
      </c>
      <c r="DM224" s="90" t="str">
        <f t="shared" si="879"/>
        <v/>
      </c>
      <c r="DN224" s="90" t="str">
        <f t="shared" si="880"/>
        <v/>
      </c>
      <c r="DO224" s="90" t="str">
        <f t="shared" si="881"/>
        <v/>
      </c>
      <c r="DP224" s="90" t="str">
        <f t="shared" si="882"/>
        <v/>
      </c>
      <c r="DQ224" s="90" t="str">
        <f t="shared" si="883"/>
        <v/>
      </c>
      <c r="DR224" s="90" t="str">
        <f t="shared" si="884"/>
        <v/>
      </c>
      <c r="DS224" s="90" t="str">
        <f t="shared" si="885"/>
        <v/>
      </c>
      <c r="DT224" s="90" t="str">
        <f t="shared" si="886"/>
        <v/>
      </c>
      <c r="DU224" s="90" t="str">
        <f t="shared" si="887"/>
        <v/>
      </c>
      <c r="DV224" s="90" t="str">
        <f t="shared" si="888"/>
        <v/>
      </c>
      <c r="DW224" s="90" t="str">
        <f t="shared" si="889"/>
        <v/>
      </c>
      <c r="DX224" s="90" t="str">
        <f t="shared" si="890"/>
        <v/>
      </c>
      <c r="DY224" s="90" t="str">
        <f t="shared" si="891"/>
        <v/>
      </c>
      <c r="DZ224" s="90" t="str">
        <f t="shared" si="892"/>
        <v/>
      </c>
      <c r="EA224" s="90" t="str">
        <f t="shared" si="893"/>
        <v/>
      </c>
      <c r="EB224" s="90" t="str">
        <f t="shared" si="894"/>
        <v/>
      </c>
      <c r="EC224" s="90" t="str">
        <f t="shared" si="895"/>
        <v/>
      </c>
      <c r="ED224" s="90" t="str">
        <f t="shared" si="896"/>
        <v/>
      </c>
      <c r="EE224" s="90" t="str">
        <f t="shared" si="897"/>
        <v/>
      </c>
      <c r="EF224" s="90" t="str">
        <f t="shared" si="898"/>
        <v/>
      </c>
      <c r="EG224" s="90" t="str">
        <f t="shared" si="899"/>
        <v/>
      </c>
      <c r="EH224" s="90" t="str">
        <f t="shared" si="900"/>
        <v/>
      </c>
      <c r="EI224" s="90" t="str">
        <f t="shared" si="901"/>
        <v/>
      </c>
      <c r="EJ224" s="90" t="str">
        <f t="shared" si="902"/>
        <v/>
      </c>
      <c r="EK224" s="90" t="str">
        <f t="shared" si="903"/>
        <v/>
      </c>
      <c r="EL224" s="90" t="str">
        <f t="shared" si="904"/>
        <v/>
      </c>
      <c r="EM224" s="90" t="str">
        <f t="shared" si="905"/>
        <v/>
      </c>
      <c r="EN224" s="90" t="str">
        <f t="shared" si="906"/>
        <v/>
      </c>
      <c r="EO224" s="90" t="str">
        <f t="shared" si="907"/>
        <v/>
      </c>
      <c r="EP224" s="90" t="str">
        <f t="shared" si="908"/>
        <v/>
      </c>
      <c r="EQ224" s="90" t="str">
        <f t="shared" si="909"/>
        <v/>
      </c>
      <c r="ER224" s="90" t="str">
        <f t="shared" si="910"/>
        <v/>
      </c>
      <c r="ES224" s="90" t="str">
        <f t="shared" si="911"/>
        <v/>
      </c>
      <c r="ET224" s="90" t="str">
        <f t="shared" si="912"/>
        <v/>
      </c>
      <c r="EU224" s="90" t="str">
        <f t="shared" si="913"/>
        <v/>
      </c>
      <c r="EV224" s="90" t="str">
        <f t="shared" si="914"/>
        <v/>
      </c>
      <c r="EW224" s="90" t="str">
        <f t="shared" si="915"/>
        <v/>
      </c>
      <c r="EX224" s="90" t="str">
        <f t="shared" si="916"/>
        <v/>
      </c>
      <c r="EY224" s="90" t="str">
        <f t="shared" si="917"/>
        <v/>
      </c>
      <c r="EZ224" s="90" t="str">
        <f t="shared" si="918"/>
        <v/>
      </c>
      <c r="FA224" s="90" t="str">
        <f t="shared" si="919"/>
        <v/>
      </c>
      <c r="FB224">
        <f>'06_Presupuesto'!J243-'02_Rendimientos'!$B$79+1</f>
        <v>82</v>
      </c>
      <c r="FC224">
        <f>'06_Presupuesto'!K243-'02_Rendimientos'!$B$79+1</f>
        <v>95</v>
      </c>
      <c r="FD224">
        <f t="shared" si="920"/>
        <v>14</v>
      </c>
    </row>
    <row r="225" spans="2:160">
      <c r="B225" s="109" t="str">
        <f>'06_Presupuesto'!K78</f>
        <v>C.1.2.7</v>
      </c>
      <c r="C225" s="109" t="str">
        <f>'06_Presupuesto'!L78</f>
        <v>P. Diferencial 2x25A</v>
      </c>
      <c r="D225" s="109" t="str">
        <f>'06_Presupuesto'!M78</f>
        <v>UNI</v>
      </c>
      <c r="E225" s="110">
        <f>'06_Presupuesto'!N78</f>
        <v>2</v>
      </c>
      <c r="F225" s="110">
        <f>'06_Presupuesto'!O78</f>
        <v>49375</v>
      </c>
      <c r="G225" s="110">
        <f>'06_Presupuesto'!P78</f>
        <v>98750</v>
      </c>
      <c r="H225" s="110" t="str">
        <f t="shared" si="771"/>
        <v/>
      </c>
      <c r="I225" s="110" t="str">
        <f t="shared" si="772"/>
        <v/>
      </c>
      <c r="J225" s="110" t="str">
        <f t="shared" si="622"/>
        <v/>
      </c>
      <c r="K225" s="110" t="str">
        <f t="shared" si="773"/>
        <v/>
      </c>
      <c r="L225" s="110" t="str">
        <f t="shared" si="774"/>
        <v/>
      </c>
      <c r="M225" s="110" t="str">
        <f t="shared" si="775"/>
        <v/>
      </c>
      <c r="N225" s="110" t="str">
        <f t="shared" si="776"/>
        <v/>
      </c>
      <c r="O225" s="110" t="str">
        <f t="shared" si="777"/>
        <v/>
      </c>
      <c r="P225" s="110" t="str">
        <f t="shared" si="778"/>
        <v/>
      </c>
      <c r="Q225" s="110" t="str">
        <f t="shared" si="779"/>
        <v/>
      </c>
      <c r="R225" s="110" t="str">
        <f t="shared" si="780"/>
        <v/>
      </c>
      <c r="S225" s="110" t="str">
        <f t="shared" si="781"/>
        <v/>
      </c>
      <c r="T225" s="110" t="str">
        <f t="shared" si="782"/>
        <v/>
      </c>
      <c r="U225" s="110" t="str">
        <f t="shared" si="783"/>
        <v/>
      </c>
      <c r="V225" s="110" t="str">
        <f t="shared" si="784"/>
        <v/>
      </c>
      <c r="W225" s="110" t="str">
        <f t="shared" si="785"/>
        <v/>
      </c>
      <c r="X225" s="110" t="str">
        <f t="shared" si="786"/>
        <v/>
      </c>
      <c r="Y225" s="110" t="str">
        <f t="shared" si="787"/>
        <v/>
      </c>
      <c r="Z225" s="110" t="str">
        <f t="shared" si="788"/>
        <v/>
      </c>
      <c r="AA225" s="110" t="str">
        <f t="shared" si="789"/>
        <v/>
      </c>
      <c r="AB225" s="110" t="str">
        <f t="shared" si="790"/>
        <v/>
      </c>
      <c r="AC225" s="110" t="str">
        <f t="shared" si="791"/>
        <v/>
      </c>
      <c r="AD225" s="110" t="str">
        <f t="shared" si="792"/>
        <v/>
      </c>
      <c r="AE225" s="110" t="str">
        <f t="shared" si="793"/>
        <v/>
      </c>
      <c r="AF225" s="110" t="str">
        <f t="shared" si="794"/>
        <v/>
      </c>
      <c r="AG225" s="110" t="str">
        <f t="shared" si="795"/>
        <v/>
      </c>
      <c r="AH225" s="110" t="str">
        <f t="shared" si="796"/>
        <v/>
      </c>
      <c r="AI225" s="110" t="str">
        <f t="shared" si="797"/>
        <v/>
      </c>
      <c r="AJ225" s="110" t="str">
        <f t="shared" si="798"/>
        <v/>
      </c>
      <c r="AK225" s="110" t="str">
        <f t="shared" si="799"/>
        <v/>
      </c>
      <c r="AL225" s="110" t="str">
        <f t="shared" si="800"/>
        <v/>
      </c>
      <c r="AM225" s="110" t="str">
        <f t="shared" si="801"/>
        <v/>
      </c>
      <c r="AN225" s="110" t="str">
        <f t="shared" si="802"/>
        <v/>
      </c>
      <c r="AO225" s="110" t="str">
        <f t="shared" si="803"/>
        <v/>
      </c>
      <c r="AP225" s="110" t="str">
        <f t="shared" si="804"/>
        <v/>
      </c>
      <c r="AQ225" s="110" t="str">
        <f t="shared" si="805"/>
        <v/>
      </c>
      <c r="AR225" s="110" t="str">
        <f t="shared" si="806"/>
        <v/>
      </c>
      <c r="AS225" s="110" t="str">
        <f t="shared" si="807"/>
        <v/>
      </c>
      <c r="AT225" s="110" t="str">
        <f t="shared" si="808"/>
        <v/>
      </c>
      <c r="AU225" s="110" t="str">
        <f t="shared" si="809"/>
        <v/>
      </c>
      <c r="AV225" s="110" t="str">
        <f t="shared" si="810"/>
        <v/>
      </c>
      <c r="AW225" s="110" t="str">
        <f t="shared" si="811"/>
        <v/>
      </c>
      <c r="AX225" s="110" t="str">
        <f t="shared" si="812"/>
        <v/>
      </c>
      <c r="AY225" s="110" t="str">
        <f t="shared" si="813"/>
        <v/>
      </c>
      <c r="AZ225" s="110" t="str">
        <f t="shared" si="814"/>
        <v/>
      </c>
      <c r="BA225" s="110" t="str">
        <f t="shared" si="815"/>
        <v/>
      </c>
      <c r="BB225" s="110" t="str">
        <f t="shared" si="816"/>
        <v/>
      </c>
      <c r="BC225" s="110" t="str">
        <f t="shared" si="817"/>
        <v/>
      </c>
      <c r="BD225" s="110" t="str">
        <f t="shared" si="818"/>
        <v/>
      </c>
      <c r="BE225" s="110" t="str">
        <f t="shared" si="819"/>
        <v/>
      </c>
      <c r="BF225" s="110" t="str">
        <f t="shared" si="820"/>
        <v/>
      </c>
      <c r="BG225" s="110" t="str">
        <f t="shared" si="821"/>
        <v/>
      </c>
      <c r="BH225" s="110" t="str">
        <f t="shared" si="822"/>
        <v/>
      </c>
      <c r="BI225" s="110" t="str">
        <f t="shared" si="823"/>
        <v/>
      </c>
      <c r="BJ225" s="110" t="str">
        <f t="shared" si="824"/>
        <v/>
      </c>
      <c r="BK225" s="110" t="str">
        <f t="shared" si="825"/>
        <v/>
      </c>
      <c r="BL225" s="110" t="str">
        <f t="shared" si="826"/>
        <v/>
      </c>
      <c r="BM225" s="110" t="str">
        <f t="shared" si="827"/>
        <v/>
      </c>
      <c r="BN225" s="110" t="str">
        <f t="shared" si="828"/>
        <v/>
      </c>
      <c r="BO225" s="110" t="str">
        <f t="shared" si="829"/>
        <v/>
      </c>
      <c r="BP225" s="110" t="str">
        <f t="shared" si="830"/>
        <v/>
      </c>
      <c r="BQ225" s="110" t="str">
        <f t="shared" si="831"/>
        <v/>
      </c>
      <c r="BR225" s="110" t="str">
        <f t="shared" si="832"/>
        <v/>
      </c>
      <c r="BS225" s="110" t="str">
        <f t="shared" si="833"/>
        <v/>
      </c>
      <c r="BT225" s="110" t="str">
        <f t="shared" si="834"/>
        <v/>
      </c>
      <c r="BU225" s="110" t="str">
        <f t="shared" si="835"/>
        <v/>
      </c>
      <c r="BV225" s="110" t="str">
        <f t="shared" si="836"/>
        <v/>
      </c>
      <c r="BW225" s="110" t="str">
        <f t="shared" si="837"/>
        <v/>
      </c>
      <c r="BX225" s="110" t="str">
        <f t="shared" si="838"/>
        <v/>
      </c>
      <c r="BY225" s="110" t="str">
        <f t="shared" si="839"/>
        <v/>
      </c>
      <c r="BZ225" s="110" t="str">
        <f t="shared" si="840"/>
        <v/>
      </c>
      <c r="CA225" s="110" t="str">
        <f t="shared" si="841"/>
        <v/>
      </c>
      <c r="CB225" s="110" t="str">
        <f t="shared" si="842"/>
        <v/>
      </c>
      <c r="CC225" s="110" t="str">
        <f t="shared" si="843"/>
        <v/>
      </c>
      <c r="CD225" s="110" t="str">
        <f t="shared" si="844"/>
        <v/>
      </c>
      <c r="CE225" s="110" t="str">
        <f t="shared" si="845"/>
        <v/>
      </c>
      <c r="CF225" s="110" t="str">
        <f t="shared" si="846"/>
        <v/>
      </c>
      <c r="CG225" s="110" t="str">
        <f t="shared" si="847"/>
        <v/>
      </c>
      <c r="CH225" s="110" t="str">
        <f t="shared" si="848"/>
        <v/>
      </c>
      <c r="CI225" s="110" t="str">
        <f t="shared" si="849"/>
        <v/>
      </c>
      <c r="CJ225" s="110" t="str">
        <f t="shared" si="850"/>
        <v/>
      </c>
      <c r="CK225" s="110">
        <f t="shared" si="851"/>
        <v>7053.5714285714284</v>
      </c>
      <c r="CL225" s="110">
        <f t="shared" si="852"/>
        <v>7053.5714285714284</v>
      </c>
      <c r="CM225" s="110">
        <f t="shared" si="853"/>
        <v>7053.5714285714284</v>
      </c>
      <c r="CN225" s="110">
        <f t="shared" si="854"/>
        <v>7053.5714285714284</v>
      </c>
      <c r="CO225" s="110">
        <f t="shared" si="855"/>
        <v>7053.5714285714284</v>
      </c>
      <c r="CP225" s="110">
        <f t="shared" si="856"/>
        <v>7053.5714285714284</v>
      </c>
      <c r="CQ225" s="110">
        <f t="shared" si="857"/>
        <v>7053.5714285714284</v>
      </c>
      <c r="CR225" s="110">
        <f t="shared" si="858"/>
        <v>7053.5714285714284</v>
      </c>
      <c r="CS225" s="110">
        <f t="shared" si="859"/>
        <v>7053.5714285714284</v>
      </c>
      <c r="CT225" s="110">
        <f t="shared" si="860"/>
        <v>7053.5714285714284</v>
      </c>
      <c r="CU225" s="110">
        <f t="shared" si="861"/>
        <v>7053.5714285714284</v>
      </c>
      <c r="CV225" s="110">
        <f t="shared" si="862"/>
        <v>7053.5714285714284</v>
      </c>
      <c r="CW225" s="110">
        <f t="shared" si="863"/>
        <v>7053.5714285714284</v>
      </c>
      <c r="CX225" s="110">
        <f t="shared" si="864"/>
        <v>7053.5714285714284</v>
      </c>
      <c r="CY225" s="110" t="str">
        <f t="shared" si="865"/>
        <v/>
      </c>
      <c r="CZ225" s="110" t="str">
        <f t="shared" si="866"/>
        <v/>
      </c>
      <c r="DA225" s="110" t="str">
        <f t="shared" si="867"/>
        <v/>
      </c>
      <c r="DB225" s="110" t="str">
        <f t="shared" si="868"/>
        <v/>
      </c>
      <c r="DC225" s="110" t="str">
        <f t="shared" si="869"/>
        <v/>
      </c>
      <c r="DD225" s="110" t="str">
        <f t="shared" si="870"/>
        <v/>
      </c>
      <c r="DE225" s="110" t="str">
        <f t="shared" si="871"/>
        <v/>
      </c>
      <c r="DF225" s="110" t="str">
        <f t="shared" si="872"/>
        <v/>
      </c>
      <c r="DG225" s="110" t="str">
        <f t="shared" si="873"/>
        <v/>
      </c>
      <c r="DH225" s="110" t="str">
        <f t="shared" si="874"/>
        <v/>
      </c>
      <c r="DI225" s="110" t="str">
        <f t="shared" si="875"/>
        <v/>
      </c>
      <c r="DJ225" s="110" t="str">
        <f t="shared" si="876"/>
        <v/>
      </c>
      <c r="DK225" s="110" t="str">
        <f t="shared" si="877"/>
        <v/>
      </c>
      <c r="DL225" s="110" t="str">
        <f t="shared" si="878"/>
        <v/>
      </c>
      <c r="DM225" s="110" t="str">
        <f t="shared" si="879"/>
        <v/>
      </c>
      <c r="DN225" s="110" t="str">
        <f t="shared" si="880"/>
        <v/>
      </c>
      <c r="DO225" s="110" t="str">
        <f t="shared" si="881"/>
        <v/>
      </c>
      <c r="DP225" s="110" t="str">
        <f t="shared" si="882"/>
        <v/>
      </c>
      <c r="DQ225" s="110" t="str">
        <f t="shared" si="883"/>
        <v/>
      </c>
      <c r="DR225" s="110" t="str">
        <f t="shared" si="884"/>
        <v/>
      </c>
      <c r="DS225" s="110" t="str">
        <f t="shared" si="885"/>
        <v/>
      </c>
      <c r="DT225" s="110" t="str">
        <f t="shared" si="886"/>
        <v/>
      </c>
      <c r="DU225" s="110" t="str">
        <f t="shared" si="887"/>
        <v/>
      </c>
      <c r="DV225" s="110" t="str">
        <f t="shared" si="888"/>
        <v/>
      </c>
      <c r="DW225" s="110" t="str">
        <f t="shared" si="889"/>
        <v/>
      </c>
      <c r="DX225" s="110" t="str">
        <f t="shared" si="890"/>
        <v/>
      </c>
      <c r="DY225" s="110" t="str">
        <f t="shared" si="891"/>
        <v/>
      </c>
      <c r="DZ225" s="110" t="str">
        <f t="shared" si="892"/>
        <v/>
      </c>
      <c r="EA225" s="110" t="str">
        <f t="shared" si="893"/>
        <v/>
      </c>
      <c r="EB225" s="110" t="str">
        <f t="shared" si="894"/>
        <v/>
      </c>
      <c r="EC225" s="110" t="str">
        <f t="shared" si="895"/>
        <v/>
      </c>
      <c r="ED225" s="110" t="str">
        <f t="shared" si="896"/>
        <v/>
      </c>
      <c r="EE225" s="110" t="str">
        <f t="shared" si="897"/>
        <v/>
      </c>
      <c r="EF225" s="110" t="str">
        <f t="shared" si="898"/>
        <v/>
      </c>
      <c r="EG225" s="110" t="str">
        <f t="shared" si="899"/>
        <v/>
      </c>
      <c r="EH225" s="110" t="str">
        <f t="shared" si="900"/>
        <v/>
      </c>
      <c r="EI225" s="110" t="str">
        <f t="shared" si="901"/>
        <v/>
      </c>
      <c r="EJ225" s="110" t="str">
        <f t="shared" si="902"/>
        <v/>
      </c>
      <c r="EK225" s="110" t="str">
        <f t="shared" si="903"/>
        <v/>
      </c>
      <c r="EL225" s="110" t="str">
        <f t="shared" si="904"/>
        <v/>
      </c>
      <c r="EM225" s="110" t="str">
        <f t="shared" si="905"/>
        <v/>
      </c>
      <c r="EN225" s="110" t="str">
        <f t="shared" si="906"/>
        <v/>
      </c>
      <c r="EO225" s="110" t="str">
        <f t="shared" si="907"/>
        <v/>
      </c>
      <c r="EP225" s="110" t="str">
        <f t="shared" si="908"/>
        <v/>
      </c>
      <c r="EQ225" s="110" t="str">
        <f t="shared" si="909"/>
        <v/>
      </c>
      <c r="ER225" s="110" t="str">
        <f t="shared" si="910"/>
        <v/>
      </c>
      <c r="ES225" s="110" t="str">
        <f t="shared" si="911"/>
        <v/>
      </c>
      <c r="ET225" s="110" t="str">
        <f t="shared" si="912"/>
        <v/>
      </c>
      <c r="EU225" s="110" t="str">
        <f t="shared" si="913"/>
        <v/>
      </c>
      <c r="EV225" s="110" t="str">
        <f t="shared" si="914"/>
        <v/>
      </c>
      <c r="EW225" s="110" t="str">
        <f t="shared" si="915"/>
        <v/>
      </c>
      <c r="EX225" s="110" t="str">
        <f t="shared" si="916"/>
        <v/>
      </c>
      <c r="EY225" s="110" t="str">
        <f t="shared" si="917"/>
        <v/>
      </c>
      <c r="EZ225" s="110" t="str">
        <f t="shared" si="918"/>
        <v/>
      </c>
      <c r="FA225" s="110" t="str">
        <f t="shared" si="919"/>
        <v/>
      </c>
      <c r="FB225">
        <f>'06_Presupuesto'!J244-'02_Rendimientos'!$B$79+1</f>
        <v>82</v>
      </c>
      <c r="FC225">
        <f>'06_Presupuesto'!K244-'02_Rendimientos'!$B$79+1</f>
        <v>95</v>
      </c>
      <c r="FD225">
        <f t="shared" si="920"/>
        <v>14</v>
      </c>
    </row>
    <row r="226" spans="2:160">
      <c r="B226" t="str">
        <f>'06_Presupuesto'!K79</f>
        <v>C.1.3.1</v>
      </c>
      <c r="C226" t="str">
        <f>'06_Presupuesto'!L79</f>
        <v>Conductor libre halógeno (EVA) 2.5MM</v>
      </c>
      <c r="D226" t="str">
        <f>'06_Presupuesto'!M79</f>
        <v>ML</v>
      </c>
      <c r="E226" s="90">
        <f>'06_Presupuesto'!N79</f>
        <v>150</v>
      </c>
      <c r="F226" s="90">
        <f>'06_Presupuesto'!O79</f>
        <v>2624.9999999999995</v>
      </c>
      <c r="G226" s="90">
        <f>'06_Presupuesto'!P79</f>
        <v>393749.99999999994</v>
      </c>
      <c r="H226" s="90" t="str">
        <f t="shared" si="771"/>
        <v/>
      </c>
      <c r="I226" s="90" t="str">
        <f t="shared" si="772"/>
        <v/>
      </c>
      <c r="J226" s="90" t="str">
        <f t="shared" si="622"/>
        <v/>
      </c>
      <c r="K226" s="90" t="str">
        <f t="shared" si="773"/>
        <v/>
      </c>
      <c r="L226" s="90" t="str">
        <f t="shared" si="774"/>
        <v/>
      </c>
      <c r="M226" s="90" t="str">
        <f t="shared" si="775"/>
        <v/>
      </c>
      <c r="N226" s="90" t="str">
        <f t="shared" si="776"/>
        <v/>
      </c>
      <c r="O226" s="90" t="str">
        <f t="shared" si="777"/>
        <v/>
      </c>
      <c r="P226" s="90" t="str">
        <f t="shared" si="778"/>
        <v/>
      </c>
      <c r="Q226" s="90" t="str">
        <f t="shared" si="779"/>
        <v/>
      </c>
      <c r="R226" s="90" t="str">
        <f t="shared" si="780"/>
        <v/>
      </c>
      <c r="S226" s="90" t="str">
        <f t="shared" si="781"/>
        <v/>
      </c>
      <c r="T226" s="90" t="str">
        <f t="shared" si="782"/>
        <v/>
      </c>
      <c r="U226" s="90" t="str">
        <f t="shared" si="783"/>
        <v/>
      </c>
      <c r="V226" s="90" t="str">
        <f t="shared" si="784"/>
        <v/>
      </c>
      <c r="W226" s="90" t="str">
        <f t="shared" si="785"/>
        <v/>
      </c>
      <c r="X226" s="90" t="str">
        <f t="shared" si="786"/>
        <v/>
      </c>
      <c r="Y226" s="90" t="str">
        <f t="shared" si="787"/>
        <v/>
      </c>
      <c r="Z226" s="90" t="str">
        <f t="shared" si="788"/>
        <v/>
      </c>
      <c r="AA226" s="90" t="str">
        <f t="shared" si="789"/>
        <v/>
      </c>
      <c r="AB226" s="90" t="str">
        <f t="shared" si="790"/>
        <v/>
      </c>
      <c r="AC226" s="90" t="str">
        <f t="shared" si="791"/>
        <v/>
      </c>
      <c r="AD226" s="90" t="str">
        <f t="shared" si="792"/>
        <v/>
      </c>
      <c r="AE226" s="90" t="str">
        <f t="shared" si="793"/>
        <v/>
      </c>
      <c r="AF226" s="90" t="str">
        <f t="shared" si="794"/>
        <v/>
      </c>
      <c r="AG226" s="90" t="str">
        <f t="shared" si="795"/>
        <v/>
      </c>
      <c r="AH226" s="90" t="str">
        <f t="shared" si="796"/>
        <v/>
      </c>
      <c r="AI226" s="90" t="str">
        <f t="shared" si="797"/>
        <v/>
      </c>
      <c r="AJ226" s="90" t="str">
        <f t="shared" si="798"/>
        <v/>
      </c>
      <c r="AK226" s="90" t="str">
        <f t="shared" si="799"/>
        <v/>
      </c>
      <c r="AL226" s="90" t="str">
        <f t="shared" si="800"/>
        <v/>
      </c>
      <c r="AM226" s="90" t="str">
        <f t="shared" si="801"/>
        <v/>
      </c>
      <c r="AN226" s="90" t="str">
        <f t="shared" si="802"/>
        <v/>
      </c>
      <c r="AO226" s="90" t="str">
        <f t="shared" si="803"/>
        <v/>
      </c>
      <c r="AP226" s="90" t="str">
        <f t="shared" si="804"/>
        <v/>
      </c>
      <c r="AQ226" s="90" t="str">
        <f t="shared" si="805"/>
        <v/>
      </c>
      <c r="AR226" s="90" t="str">
        <f t="shared" si="806"/>
        <v/>
      </c>
      <c r="AS226" s="90" t="str">
        <f t="shared" si="807"/>
        <v/>
      </c>
      <c r="AT226" s="90" t="str">
        <f t="shared" si="808"/>
        <v/>
      </c>
      <c r="AU226" s="90" t="str">
        <f t="shared" si="809"/>
        <v/>
      </c>
      <c r="AV226" s="90" t="str">
        <f t="shared" si="810"/>
        <v/>
      </c>
      <c r="AW226" s="90" t="str">
        <f t="shared" si="811"/>
        <v/>
      </c>
      <c r="AX226" s="90" t="str">
        <f t="shared" si="812"/>
        <v/>
      </c>
      <c r="AY226" s="90" t="str">
        <f t="shared" si="813"/>
        <v/>
      </c>
      <c r="AZ226" s="90" t="str">
        <f t="shared" si="814"/>
        <v/>
      </c>
      <c r="BA226" s="90" t="str">
        <f t="shared" si="815"/>
        <v/>
      </c>
      <c r="BB226" s="90" t="str">
        <f t="shared" si="816"/>
        <v/>
      </c>
      <c r="BC226" s="90" t="str">
        <f t="shared" si="817"/>
        <v/>
      </c>
      <c r="BD226" s="90" t="str">
        <f t="shared" si="818"/>
        <v/>
      </c>
      <c r="BE226" s="90" t="str">
        <f t="shared" si="819"/>
        <v/>
      </c>
      <c r="BF226" s="90" t="str">
        <f t="shared" si="820"/>
        <v/>
      </c>
      <c r="BG226" s="90" t="str">
        <f t="shared" si="821"/>
        <v/>
      </c>
      <c r="BH226" s="90" t="str">
        <f t="shared" si="822"/>
        <v/>
      </c>
      <c r="BI226" s="90" t="str">
        <f t="shared" si="823"/>
        <v/>
      </c>
      <c r="BJ226" s="90" t="str">
        <f t="shared" si="824"/>
        <v/>
      </c>
      <c r="BK226" s="90" t="str">
        <f t="shared" si="825"/>
        <v/>
      </c>
      <c r="BL226" s="90" t="str">
        <f t="shared" si="826"/>
        <v/>
      </c>
      <c r="BM226" s="90" t="str">
        <f t="shared" si="827"/>
        <v/>
      </c>
      <c r="BN226" s="90" t="str">
        <f t="shared" si="828"/>
        <v/>
      </c>
      <c r="BO226" s="90" t="str">
        <f t="shared" si="829"/>
        <v/>
      </c>
      <c r="BP226" s="90" t="str">
        <f t="shared" si="830"/>
        <v/>
      </c>
      <c r="BQ226" s="90" t="str">
        <f t="shared" si="831"/>
        <v/>
      </c>
      <c r="BR226" s="90" t="str">
        <f t="shared" si="832"/>
        <v/>
      </c>
      <c r="BS226" s="90" t="str">
        <f t="shared" si="833"/>
        <v/>
      </c>
      <c r="BT226" s="90" t="str">
        <f t="shared" si="834"/>
        <v/>
      </c>
      <c r="BU226" s="90" t="str">
        <f t="shared" si="835"/>
        <v/>
      </c>
      <c r="BV226" s="90" t="str">
        <f t="shared" si="836"/>
        <v/>
      </c>
      <c r="BW226" s="90" t="str">
        <f t="shared" si="837"/>
        <v/>
      </c>
      <c r="BX226" s="90" t="str">
        <f t="shared" si="838"/>
        <v/>
      </c>
      <c r="BY226" s="90" t="str">
        <f t="shared" si="839"/>
        <v/>
      </c>
      <c r="BZ226" s="90" t="str">
        <f t="shared" si="840"/>
        <v/>
      </c>
      <c r="CA226" s="90" t="str">
        <f t="shared" si="841"/>
        <v/>
      </c>
      <c r="CB226" s="90" t="str">
        <f t="shared" si="842"/>
        <v/>
      </c>
      <c r="CC226" s="90" t="str">
        <f t="shared" si="843"/>
        <v/>
      </c>
      <c r="CD226" s="90" t="str">
        <f t="shared" si="844"/>
        <v/>
      </c>
      <c r="CE226" s="90" t="str">
        <f t="shared" si="845"/>
        <v/>
      </c>
      <c r="CF226" s="90" t="str">
        <f t="shared" si="846"/>
        <v/>
      </c>
      <c r="CG226" s="90" t="str">
        <f t="shared" si="847"/>
        <v/>
      </c>
      <c r="CH226" s="90" t="str">
        <f t="shared" si="848"/>
        <v/>
      </c>
      <c r="CI226" s="90" t="str">
        <f t="shared" si="849"/>
        <v/>
      </c>
      <c r="CJ226" s="90" t="str">
        <f t="shared" si="850"/>
        <v/>
      </c>
      <c r="CK226" s="90">
        <f t="shared" si="851"/>
        <v>28124.999999999996</v>
      </c>
      <c r="CL226" s="90">
        <f t="shared" si="852"/>
        <v>28124.999999999996</v>
      </c>
      <c r="CM226" s="90">
        <f t="shared" si="853"/>
        <v>28124.999999999996</v>
      </c>
      <c r="CN226" s="90">
        <f t="shared" si="854"/>
        <v>28124.999999999996</v>
      </c>
      <c r="CO226" s="90">
        <f t="shared" si="855"/>
        <v>28124.999999999996</v>
      </c>
      <c r="CP226" s="90">
        <f t="shared" si="856"/>
        <v>28124.999999999996</v>
      </c>
      <c r="CQ226" s="90">
        <f t="shared" si="857"/>
        <v>28124.999999999996</v>
      </c>
      <c r="CR226" s="90">
        <f t="shared" si="858"/>
        <v>28124.999999999996</v>
      </c>
      <c r="CS226" s="90">
        <f t="shared" si="859"/>
        <v>28124.999999999996</v>
      </c>
      <c r="CT226" s="90">
        <f t="shared" si="860"/>
        <v>28124.999999999996</v>
      </c>
      <c r="CU226" s="90">
        <f t="shared" si="861"/>
        <v>28124.999999999996</v>
      </c>
      <c r="CV226" s="90">
        <f t="shared" si="862"/>
        <v>28124.999999999996</v>
      </c>
      <c r="CW226" s="90">
        <f t="shared" si="863"/>
        <v>28124.999999999996</v>
      </c>
      <c r="CX226" s="90">
        <f t="shared" si="864"/>
        <v>28124.999999999996</v>
      </c>
      <c r="CY226" s="90" t="str">
        <f t="shared" si="865"/>
        <v/>
      </c>
      <c r="CZ226" s="90" t="str">
        <f t="shared" si="866"/>
        <v/>
      </c>
      <c r="DA226" s="90" t="str">
        <f t="shared" si="867"/>
        <v/>
      </c>
      <c r="DB226" s="90" t="str">
        <f t="shared" si="868"/>
        <v/>
      </c>
      <c r="DC226" s="90" t="str">
        <f t="shared" si="869"/>
        <v/>
      </c>
      <c r="DD226" s="90" t="str">
        <f t="shared" si="870"/>
        <v/>
      </c>
      <c r="DE226" s="90" t="str">
        <f t="shared" si="871"/>
        <v/>
      </c>
      <c r="DF226" s="90" t="str">
        <f t="shared" si="872"/>
        <v/>
      </c>
      <c r="DG226" s="90" t="str">
        <f t="shared" si="873"/>
        <v/>
      </c>
      <c r="DH226" s="90" t="str">
        <f t="shared" si="874"/>
        <v/>
      </c>
      <c r="DI226" s="90" t="str">
        <f t="shared" si="875"/>
        <v/>
      </c>
      <c r="DJ226" s="90" t="str">
        <f t="shared" si="876"/>
        <v/>
      </c>
      <c r="DK226" s="90" t="str">
        <f t="shared" si="877"/>
        <v/>
      </c>
      <c r="DL226" s="90" t="str">
        <f t="shared" si="878"/>
        <v/>
      </c>
      <c r="DM226" s="90" t="str">
        <f t="shared" si="879"/>
        <v/>
      </c>
      <c r="DN226" s="90" t="str">
        <f t="shared" si="880"/>
        <v/>
      </c>
      <c r="DO226" s="90" t="str">
        <f t="shared" si="881"/>
        <v/>
      </c>
      <c r="DP226" s="90" t="str">
        <f t="shared" si="882"/>
        <v/>
      </c>
      <c r="DQ226" s="90" t="str">
        <f t="shared" si="883"/>
        <v/>
      </c>
      <c r="DR226" s="90" t="str">
        <f t="shared" si="884"/>
        <v/>
      </c>
      <c r="DS226" s="90" t="str">
        <f t="shared" si="885"/>
        <v/>
      </c>
      <c r="DT226" s="90" t="str">
        <f t="shared" si="886"/>
        <v/>
      </c>
      <c r="DU226" s="90" t="str">
        <f t="shared" si="887"/>
        <v/>
      </c>
      <c r="DV226" s="90" t="str">
        <f t="shared" si="888"/>
        <v/>
      </c>
      <c r="DW226" s="90" t="str">
        <f t="shared" si="889"/>
        <v/>
      </c>
      <c r="DX226" s="90" t="str">
        <f t="shared" si="890"/>
        <v/>
      </c>
      <c r="DY226" s="90" t="str">
        <f t="shared" si="891"/>
        <v/>
      </c>
      <c r="DZ226" s="90" t="str">
        <f t="shared" si="892"/>
        <v/>
      </c>
      <c r="EA226" s="90" t="str">
        <f t="shared" si="893"/>
        <v/>
      </c>
      <c r="EB226" s="90" t="str">
        <f t="shared" si="894"/>
        <v/>
      </c>
      <c r="EC226" s="90" t="str">
        <f t="shared" si="895"/>
        <v/>
      </c>
      <c r="ED226" s="90" t="str">
        <f t="shared" si="896"/>
        <v/>
      </c>
      <c r="EE226" s="90" t="str">
        <f t="shared" si="897"/>
        <v/>
      </c>
      <c r="EF226" s="90" t="str">
        <f t="shared" si="898"/>
        <v/>
      </c>
      <c r="EG226" s="90" t="str">
        <f t="shared" si="899"/>
        <v/>
      </c>
      <c r="EH226" s="90" t="str">
        <f t="shared" si="900"/>
        <v/>
      </c>
      <c r="EI226" s="90" t="str">
        <f t="shared" si="901"/>
        <v/>
      </c>
      <c r="EJ226" s="90" t="str">
        <f t="shared" si="902"/>
        <v/>
      </c>
      <c r="EK226" s="90" t="str">
        <f t="shared" si="903"/>
        <v/>
      </c>
      <c r="EL226" s="90" t="str">
        <f t="shared" si="904"/>
        <v/>
      </c>
      <c r="EM226" s="90" t="str">
        <f t="shared" si="905"/>
        <v/>
      </c>
      <c r="EN226" s="90" t="str">
        <f t="shared" si="906"/>
        <v/>
      </c>
      <c r="EO226" s="90" t="str">
        <f t="shared" si="907"/>
        <v/>
      </c>
      <c r="EP226" s="90" t="str">
        <f t="shared" si="908"/>
        <v/>
      </c>
      <c r="EQ226" s="90" t="str">
        <f t="shared" si="909"/>
        <v/>
      </c>
      <c r="ER226" s="90" t="str">
        <f t="shared" si="910"/>
        <v/>
      </c>
      <c r="ES226" s="90" t="str">
        <f t="shared" si="911"/>
        <v/>
      </c>
      <c r="ET226" s="90" t="str">
        <f t="shared" si="912"/>
        <v/>
      </c>
      <c r="EU226" s="90" t="str">
        <f t="shared" si="913"/>
        <v/>
      </c>
      <c r="EV226" s="90" t="str">
        <f t="shared" si="914"/>
        <v/>
      </c>
      <c r="EW226" s="90" t="str">
        <f t="shared" si="915"/>
        <v/>
      </c>
      <c r="EX226" s="90" t="str">
        <f t="shared" si="916"/>
        <v/>
      </c>
      <c r="EY226" s="90" t="str">
        <f t="shared" si="917"/>
        <v/>
      </c>
      <c r="EZ226" s="90" t="str">
        <f t="shared" si="918"/>
        <v/>
      </c>
      <c r="FA226" s="90" t="str">
        <f t="shared" si="919"/>
        <v/>
      </c>
      <c r="FB226">
        <f>'06_Presupuesto'!J245-'02_Rendimientos'!$B$79+1</f>
        <v>82</v>
      </c>
      <c r="FC226">
        <f>'06_Presupuesto'!K245-'02_Rendimientos'!$B$79+1</f>
        <v>95</v>
      </c>
      <c r="FD226">
        <f t="shared" si="920"/>
        <v>14</v>
      </c>
    </row>
    <row r="227" spans="2:160">
      <c r="B227" s="109" t="str">
        <f>'06_Presupuesto'!K80</f>
        <v>C.1.3.2</v>
      </c>
      <c r="C227" s="109" t="str">
        <f>'06_Presupuesto'!L80</f>
        <v>Tuberías libre halógeno 20MMx3MTS</v>
      </c>
      <c r="D227" s="109" t="str">
        <f>'06_Presupuesto'!M80</f>
        <v>ML</v>
      </c>
      <c r="E227" s="110">
        <f>'06_Presupuesto'!N80</f>
        <v>50</v>
      </c>
      <c r="F227" s="110">
        <f>'06_Presupuesto'!O80</f>
        <v>3874.9999999999995</v>
      </c>
      <c r="G227" s="110">
        <f>'06_Presupuesto'!P80</f>
        <v>193749.99999999997</v>
      </c>
      <c r="H227" s="110" t="str">
        <f t="shared" si="771"/>
        <v/>
      </c>
      <c r="I227" s="110" t="str">
        <f t="shared" si="772"/>
        <v/>
      </c>
      <c r="J227" s="110" t="str">
        <f t="shared" ref="J227:J258" si="921">IF(AND(J$152&gt;=FB227,J$152&lt;=FC227),IFERROR($G227/FD227,0),"")</f>
        <v/>
      </c>
      <c r="K227" s="110" t="str">
        <f t="shared" si="773"/>
        <v/>
      </c>
      <c r="L227" s="110" t="str">
        <f t="shared" si="774"/>
        <v/>
      </c>
      <c r="M227" s="110" t="str">
        <f t="shared" si="775"/>
        <v/>
      </c>
      <c r="N227" s="110" t="str">
        <f t="shared" si="776"/>
        <v/>
      </c>
      <c r="O227" s="110" t="str">
        <f t="shared" si="777"/>
        <v/>
      </c>
      <c r="P227" s="110" t="str">
        <f t="shared" si="778"/>
        <v/>
      </c>
      <c r="Q227" s="110" t="str">
        <f t="shared" si="779"/>
        <v/>
      </c>
      <c r="R227" s="110" t="str">
        <f t="shared" si="780"/>
        <v/>
      </c>
      <c r="S227" s="110" t="str">
        <f t="shared" si="781"/>
        <v/>
      </c>
      <c r="T227" s="110" t="str">
        <f t="shared" si="782"/>
        <v/>
      </c>
      <c r="U227" s="110" t="str">
        <f t="shared" si="783"/>
        <v/>
      </c>
      <c r="V227" s="110" t="str">
        <f t="shared" si="784"/>
        <v/>
      </c>
      <c r="W227" s="110" t="str">
        <f t="shared" si="785"/>
        <v/>
      </c>
      <c r="X227" s="110" t="str">
        <f t="shared" si="786"/>
        <v/>
      </c>
      <c r="Y227" s="110" t="str">
        <f t="shared" si="787"/>
        <v/>
      </c>
      <c r="Z227" s="110" t="str">
        <f t="shared" si="788"/>
        <v/>
      </c>
      <c r="AA227" s="110" t="str">
        <f t="shared" si="789"/>
        <v/>
      </c>
      <c r="AB227" s="110" t="str">
        <f t="shared" si="790"/>
        <v/>
      </c>
      <c r="AC227" s="110" t="str">
        <f t="shared" si="791"/>
        <v/>
      </c>
      <c r="AD227" s="110" t="str">
        <f t="shared" si="792"/>
        <v/>
      </c>
      <c r="AE227" s="110" t="str">
        <f t="shared" si="793"/>
        <v/>
      </c>
      <c r="AF227" s="110" t="str">
        <f t="shared" si="794"/>
        <v/>
      </c>
      <c r="AG227" s="110" t="str">
        <f t="shared" si="795"/>
        <v/>
      </c>
      <c r="AH227" s="110" t="str">
        <f t="shared" si="796"/>
        <v/>
      </c>
      <c r="AI227" s="110" t="str">
        <f t="shared" si="797"/>
        <v/>
      </c>
      <c r="AJ227" s="110" t="str">
        <f t="shared" si="798"/>
        <v/>
      </c>
      <c r="AK227" s="110" t="str">
        <f t="shared" si="799"/>
        <v/>
      </c>
      <c r="AL227" s="110" t="str">
        <f t="shared" si="800"/>
        <v/>
      </c>
      <c r="AM227" s="110" t="str">
        <f t="shared" si="801"/>
        <v/>
      </c>
      <c r="AN227" s="110" t="str">
        <f t="shared" si="802"/>
        <v/>
      </c>
      <c r="AO227" s="110" t="str">
        <f t="shared" si="803"/>
        <v/>
      </c>
      <c r="AP227" s="110" t="str">
        <f t="shared" si="804"/>
        <v/>
      </c>
      <c r="AQ227" s="110" t="str">
        <f t="shared" si="805"/>
        <v/>
      </c>
      <c r="AR227" s="110" t="str">
        <f t="shared" si="806"/>
        <v/>
      </c>
      <c r="AS227" s="110" t="str">
        <f t="shared" si="807"/>
        <v/>
      </c>
      <c r="AT227" s="110" t="str">
        <f t="shared" si="808"/>
        <v/>
      </c>
      <c r="AU227" s="110" t="str">
        <f t="shared" si="809"/>
        <v/>
      </c>
      <c r="AV227" s="110" t="str">
        <f t="shared" si="810"/>
        <v/>
      </c>
      <c r="AW227" s="110" t="str">
        <f t="shared" si="811"/>
        <v/>
      </c>
      <c r="AX227" s="110" t="str">
        <f t="shared" si="812"/>
        <v/>
      </c>
      <c r="AY227" s="110" t="str">
        <f t="shared" si="813"/>
        <v/>
      </c>
      <c r="AZ227" s="110" t="str">
        <f t="shared" si="814"/>
        <v/>
      </c>
      <c r="BA227" s="110" t="str">
        <f t="shared" si="815"/>
        <v/>
      </c>
      <c r="BB227" s="110" t="str">
        <f t="shared" si="816"/>
        <v/>
      </c>
      <c r="BC227" s="110" t="str">
        <f t="shared" si="817"/>
        <v/>
      </c>
      <c r="BD227" s="110" t="str">
        <f t="shared" si="818"/>
        <v/>
      </c>
      <c r="BE227" s="110" t="str">
        <f t="shared" si="819"/>
        <v/>
      </c>
      <c r="BF227" s="110" t="str">
        <f t="shared" si="820"/>
        <v/>
      </c>
      <c r="BG227" s="110" t="str">
        <f t="shared" si="821"/>
        <v/>
      </c>
      <c r="BH227" s="110" t="str">
        <f t="shared" si="822"/>
        <v/>
      </c>
      <c r="BI227" s="110" t="str">
        <f t="shared" si="823"/>
        <v/>
      </c>
      <c r="BJ227" s="110" t="str">
        <f t="shared" si="824"/>
        <v/>
      </c>
      <c r="BK227" s="110" t="str">
        <f t="shared" si="825"/>
        <v/>
      </c>
      <c r="BL227" s="110" t="str">
        <f t="shared" si="826"/>
        <v/>
      </c>
      <c r="BM227" s="110" t="str">
        <f t="shared" si="827"/>
        <v/>
      </c>
      <c r="BN227" s="110" t="str">
        <f t="shared" si="828"/>
        <v/>
      </c>
      <c r="BO227" s="110" t="str">
        <f t="shared" si="829"/>
        <v/>
      </c>
      <c r="BP227" s="110" t="str">
        <f t="shared" si="830"/>
        <v/>
      </c>
      <c r="BQ227" s="110" t="str">
        <f t="shared" si="831"/>
        <v/>
      </c>
      <c r="BR227" s="110" t="str">
        <f t="shared" si="832"/>
        <v/>
      </c>
      <c r="BS227" s="110" t="str">
        <f t="shared" si="833"/>
        <v/>
      </c>
      <c r="BT227" s="110" t="str">
        <f t="shared" si="834"/>
        <v/>
      </c>
      <c r="BU227" s="110" t="str">
        <f t="shared" si="835"/>
        <v/>
      </c>
      <c r="BV227" s="110" t="str">
        <f t="shared" si="836"/>
        <v/>
      </c>
      <c r="BW227" s="110" t="str">
        <f t="shared" si="837"/>
        <v/>
      </c>
      <c r="BX227" s="110" t="str">
        <f t="shared" si="838"/>
        <v/>
      </c>
      <c r="BY227" s="110" t="str">
        <f t="shared" si="839"/>
        <v/>
      </c>
      <c r="BZ227" s="110" t="str">
        <f t="shared" si="840"/>
        <v/>
      </c>
      <c r="CA227" s="110" t="str">
        <f t="shared" si="841"/>
        <v/>
      </c>
      <c r="CB227" s="110" t="str">
        <f t="shared" si="842"/>
        <v/>
      </c>
      <c r="CC227" s="110" t="str">
        <f t="shared" si="843"/>
        <v/>
      </c>
      <c r="CD227" s="110" t="str">
        <f t="shared" si="844"/>
        <v/>
      </c>
      <c r="CE227" s="110" t="str">
        <f t="shared" si="845"/>
        <v/>
      </c>
      <c r="CF227" s="110" t="str">
        <f t="shared" si="846"/>
        <v/>
      </c>
      <c r="CG227" s="110" t="str">
        <f t="shared" si="847"/>
        <v/>
      </c>
      <c r="CH227" s="110" t="str">
        <f t="shared" si="848"/>
        <v/>
      </c>
      <c r="CI227" s="110" t="str">
        <f t="shared" si="849"/>
        <v/>
      </c>
      <c r="CJ227" s="110" t="str">
        <f t="shared" si="850"/>
        <v/>
      </c>
      <c r="CK227" s="110">
        <f t="shared" si="851"/>
        <v>13839.285714285712</v>
      </c>
      <c r="CL227" s="110">
        <f t="shared" si="852"/>
        <v>13839.285714285712</v>
      </c>
      <c r="CM227" s="110">
        <f t="shared" si="853"/>
        <v>13839.285714285712</v>
      </c>
      <c r="CN227" s="110">
        <f t="shared" si="854"/>
        <v>13839.285714285712</v>
      </c>
      <c r="CO227" s="110">
        <f t="shared" si="855"/>
        <v>13839.285714285712</v>
      </c>
      <c r="CP227" s="110">
        <f t="shared" si="856"/>
        <v>13839.285714285712</v>
      </c>
      <c r="CQ227" s="110">
        <f t="shared" si="857"/>
        <v>13839.285714285712</v>
      </c>
      <c r="CR227" s="110">
        <f t="shared" si="858"/>
        <v>13839.285714285712</v>
      </c>
      <c r="CS227" s="110">
        <f t="shared" si="859"/>
        <v>13839.285714285712</v>
      </c>
      <c r="CT227" s="110">
        <f t="shared" si="860"/>
        <v>13839.285714285712</v>
      </c>
      <c r="CU227" s="110">
        <f t="shared" si="861"/>
        <v>13839.285714285712</v>
      </c>
      <c r="CV227" s="110">
        <f t="shared" si="862"/>
        <v>13839.285714285712</v>
      </c>
      <c r="CW227" s="110">
        <f t="shared" si="863"/>
        <v>13839.285714285712</v>
      </c>
      <c r="CX227" s="110">
        <f t="shared" si="864"/>
        <v>13839.285714285712</v>
      </c>
      <c r="CY227" s="110" t="str">
        <f t="shared" si="865"/>
        <v/>
      </c>
      <c r="CZ227" s="110" t="str">
        <f t="shared" si="866"/>
        <v/>
      </c>
      <c r="DA227" s="110" t="str">
        <f t="shared" si="867"/>
        <v/>
      </c>
      <c r="DB227" s="110" t="str">
        <f t="shared" si="868"/>
        <v/>
      </c>
      <c r="DC227" s="110" t="str">
        <f t="shared" si="869"/>
        <v/>
      </c>
      <c r="DD227" s="110" t="str">
        <f t="shared" si="870"/>
        <v/>
      </c>
      <c r="DE227" s="110" t="str">
        <f t="shared" si="871"/>
        <v/>
      </c>
      <c r="DF227" s="110" t="str">
        <f t="shared" si="872"/>
        <v/>
      </c>
      <c r="DG227" s="110" t="str">
        <f t="shared" si="873"/>
        <v/>
      </c>
      <c r="DH227" s="110" t="str">
        <f t="shared" si="874"/>
        <v/>
      </c>
      <c r="DI227" s="110" t="str">
        <f t="shared" si="875"/>
        <v/>
      </c>
      <c r="DJ227" s="110" t="str">
        <f t="shared" si="876"/>
        <v/>
      </c>
      <c r="DK227" s="110" t="str">
        <f t="shared" si="877"/>
        <v/>
      </c>
      <c r="DL227" s="110" t="str">
        <f t="shared" si="878"/>
        <v/>
      </c>
      <c r="DM227" s="110" t="str">
        <f t="shared" si="879"/>
        <v/>
      </c>
      <c r="DN227" s="110" t="str">
        <f t="shared" si="880"/>
        <v/>
      </c>
      <c r="DO227" s="110" t="str">
        <f t="shared" si="881"/>
        <v/>
      </c>
      <c r="DP227" s="110" t="str">
        <f t="shared" si="882"/>
        <v/>
      </c>
      <c r="DQ227" s="110" t="str">
        <f t="shared" si="883"/>
        <v/>
      </c>
      <c r="DR227" s="110" t="str">
        <f t="shared" si="884"/>
        <v/>
      </c>
      <c r="DS227" s="110" t="str">
        <f t="shared" si="885"/>
        <v/>
      </c>
      <c r="DT227" s="110" t="str">
        <f t="shared" si="886"/>
        <v/>
      </c>
      <c r="DU227" s="110" t="str">
        <f t="shared" si="887"/>
        <v/>
      </c>
      <c r="DV227" s="110" t="str">
        <f t="shared" si="888"/>
        <v/>
      </c>
      <c r="DW227" s="110" t="str">
        <f t="shared" si="889"/>
        <v/>
      </c>
      <c r="DX227" s="110" t="str">
        <f t="shared" si="890"/>
        <v/>
      </c>
      <c r="DY227" s="110" t="str">
        <f t="shared" si="891"/>
        <v/>
      </c>
      <c r="DZ227" s="110" t="str">
        <f t="shared" si="892"/>
        <v/>
      </c>
      <c r="EA227" s="110" t="str">
        <f t="shared" si="893"/>
        <v/>
      </c>
      <c r="EB227" s="110" t="str">
        <f t="shared" si="894"/>
        <v/>
      </c>
      <c r="EC227" s="110" t="str">
        <f t="shared" si="895"/>
        <v/>
      </c>
      <c r="ED227" s="110" t="str">
        <f t="shared" si="896"/>
        <v/>
      </c>
      <c r="EE227" s="110" t="str">
        <f t="shared" si="897"/>
        <v/>
      </c>
      <c r="EF227" s="110" t="str">
        <f t="shared" si="898"/>
        <v/>
      </c>
      <c r="EG227" s="110" t="str">
        <f t="shared" si="899"/>
        <v/>
      </c>
      <c r="EH227" s="110" t="str">
        <f t="shared" si="900"/>
        <v/>
      </c>
      <c r="EI227" s="110" t="str">
        <f t="shared" si="901"/>
        <v/>
      </c>
      <c r="EJ227" s="110" t="str">
        <f t="shared" si="902"/>
        <v/>
      </c>
      <c r="EK227" s="110" t="str">
        <f t="shared" si="903"/>
        <v/>
      </c>
      <c r="EL227" s="110" t="str">
        <f t="shared" si="904"/>
        <v/>
      </c>
      <c r="EM227" s="110" t="str">
        <f t="shared" si="905"/>
        <v/>
      </c>
      <c r="EN227" s="110" t="str">
        <f t="shared" si="906"/>
        <v/>
      </c>
      <c r="EO227" s="110" t="str">
        <f t="shared" si="907"/>
        <v/>
      </c>
      <c r="EP227" s="110" t="str">
        <f t="shared" si="908"/>
        <v/>
      </c>
      <c r="EQ227" s="110" t="str">
        <f t="shared" si="909"/>
        <v/>
      </c>
      <c r="ER227" s="110" t="str">
        <f t="shared" si="910"/>
        <v/>
      </c>
      <c r="ES227" s="110" t="str">
        <f t="shared" si="911"/>
        <v/>
      </c>
      <c r="ET227" s="110" t="str">
        <f t="shared" si="912"/>
        <v/>
      </c>
      <c r="EU227" s="110" t="str">
        <f t="shared" si="913"/>
        <v/>
      </c>
      <c r="EV227" s="110" t="str">
        <f t="shared" si="914"/>
        <v/>
      </c>
      <c r="EW227" s="110" t="str">
        <f t="shared" si="915"/>
        <v/>
      </c>
      <c r="EX227" s="110" t="str">
        <f t="shared" si="916"/>
        <v/>
      </c>
      <c r="EY227" s="110" t="str">
        <f t="shared" si="917"/>
        <v/>
      </c>
      <c r="EZ227" s="110" t="str">
        <f t="shared" si="918"/>
        <v/>
      </c>
      <c r="FA227" s="110" t="str">
        <f t="shared" si="919"/>
        <v/>
      </c>
      <c r="FB227">
        <f>'06_Presupuesto'!J246-'02_Rendimientos'!$B$79+1</f>
        <v>82</v>
      </c>
      <c r="FC227">
        <f>'06_Presupuesto'!K246-'02_Rendimientos'!$B$79+1</f>
        <v>95</v>
      </c>
      <c r="FD227">
        <f t="shared" si="920"/>
        <v>14</v>
      </c>
    </row>
    <row r="228" spans="2:160">
      <c r="B228" t="str">
        <f>'06_Presupuesto'!K81</f>
        <v>C.1.3.3</v>
      </c>
      <c r="C228" t="str">
        <f>'06_Presupuesto'!L81</f>
        <v>Caja de derivación</v>
      </c>
      <c r="D228" t="str">
        <f>'06_Presupuesto'!M81</f>
        <v>UNI</v>
      </c>
      <c r="E228" s="90">
        <f>'06_Presupuesto'!N81</f>
        <v>11</v>
      </c>
      <c r="F228" s="90">
        <f>'06_Presupuesto'!O81</f>
        <v>9750</v>
      </c>
      <c r="G228" s="90">
        <f>'06_Presupuesto'!P81</f>
        <v>107250</v>
      </c>
      <c r="H228" s="90" t="str">
        <f t="shared" si="771"/>
        <v/>
      </c>
      <c r="I228" s="90" t="str">
        <f t="shared" si="772"/>
        <v/>
      </c>
      <c r="J228" s="90" t="str">
        <f t="shared" si="921"/>
        <v/>
      </c>
      <c r="K228" s="90" t="str">
        <f t="shared" si="773"/>
        <v/>
      </c>
      <c r="L228" s="90" t="str">
        <f t="shared" si="774"/>
        <v/>
      </c>
      <c r="M228" s="90" t="str">
        <f t="shared" si="775"/>
        <v/>
      </c>
      <c r="N228" s="90" t="str">
        <f t="shared" si="776"/>
        <v/>
      </c>
      <c r="O228" s="90" t="str">
        <f t="shared" si="777"/>
        <v/>
      </c>
      <c r="P228" s="90" t="str">
        <f t="shared" si="778"/>
        <v/>
      </c>
      <c r="Q228" s="90" t="str">
        <f t="shared" si="779"/>
        <v/>
      </c>
      <c r="R228" s="90" t="str">
        <f t="shared" si="780"/>
        <v/>
      </c>
      <c r="S228" s="90" t="str">
        <f t="shared" si="781"/>
        <v/>
      </c>
      <c r="T228" s="90" t="str">
        <f t="shared" si="782"/>
        <v/>
      </c>
      <c r="U228" s="90" t="str">
        <f t="shared" si="783"/>
        <v/>
      </c>
      <c r="V228" s="90" t="str">
        <f t="shared" si="784"/>
        <v/>
      </c>
      <c r="W228" s="90" t="str">
        <f t="shared" si="785"/>
        <v/>
      </c>
      <c r="X228" s="90" t="str">
        <f t="shared" si="786"/>
        <v/>
      </c>
      <c r="Y228" s="90" t="str">
        <f t="shared" si="787"/>
        <v/>
      </c>
      <c r="Z228" s="90" t="str">
        <f t="shared" si="788"/>
        <v/>
      </c>
      <c r="AA228" s="90" t="str">
        <f t="shared" si="789"/>
        <v/>
      </c>
      <c r="AB228" s="90" t="str">
        <f t="shared" si="790"/>
        <v/>
      </c>
      <c r="AC228" s="90" t="str">
        <f t="shared" si="791"/>
        <v/>
      </c>
      <c r="AD228" s="90" t="str">
        <f t="shared" si="792"/>
        <v/>
      </c>
      <c r="AE228" s="90" t="str">
        <f t="shared" si="793"/>
        <v/>
      </c>
      <c r="AF228" s="90" t="str">
        <f t="shared" si="794"/>
        <v/>
      </c>
      <c r="AG228" s="90" t="str">
        <f t="shared" si="795"/>
        <v/>
      </c>
      <c r="AH228" s="90" t="str">
        <f t="shared" si="796"/>
        <v/>
      </c>
      <c r="AI228" s="90" t="str">
        <f t="shared" si="797"/>
        <v/>
      </c>
      <c r="AJ228" s="90" t="str">
        <f t="shared" si="798"/>
        <v/>
      </c>
      <c r="AK228" s="90" t="str">
        <f t="shared" si="799"/>
        <v/>
      </c>
      <c r="AL228" s="90" t="str">
        <f t="shared" si="800"/>
        <v/>
      </c>
      <c r="AM228" s="90" t="str">
        <f t="shared" si="801"/>
        <v/>
      </c>
      <c r="AN228" s="90" t="str">
        <f t="shared" si="802"/>
        <v/>
      </c>
      <c r="AO228" s="90" t="str">
        <f t="shared" si="803"/>
        <v/>
      </c>
      <c r="AP228" s="90" t="str">
        <f t="shared" si="804"/>
        <v/>
      </c>
      <c r="AQ228" s="90" t="str">
        <f t="shared" si="805"/>
        <v/>
      </c>
      <c r="AR228" s="90" t="str">
        <f t="shared" si="806"/>
        <v/>
      </c>
      <c r="AS228" s="90" t="str">
        <f t="shared" si="807"/>
        <v/>
      </c>
      <c r="AT228" s="90" t="str">
        <f t="shared" si="808"/>
        <v/>
      </c>
      <c r="AU228" s="90" t="str">
        <f t="shared" si="809"/>
        <v/>
      </c>
      <c r="AV228" s="90" t="str">
        <f t="shared" si="810"/>
        <v/>
      </c>
      <c r="AW228" s="90" t="str">
        <f t="shared" si="811"/>
        <v/>
      </c>
      <c r="AX228" s="90" t="str">
        <f t="shared" si="812"/>
        <v/>
      </c>
      <c r="AY228" s="90" t="str">
        <f t="shared" si="813"/>
        <v/>
      </c>
      <c r="AZ228" s="90" t="str">
        <f t="shared" si="814"/>
        <v/>
      </c>
      <c r="BA228" s="90" t="str">
        <f t="shared" si="815"/>
        <v/>
      </c>
      <c r="BB228" s="90" t="str">
        <f t="shared" si="816"/>
        <v/>
      </c>
      <c r="BC228" s="90" t="str">
        <f t="shared" si="817"/>
        <v/>
      </c>
      <c r="BD228" s="90" t="str">
        <f t="shared" si="818"/>
        <v/>
      </c>
      <c r="BE228" s="90" t="str">
        <f t="shared" si="819"/>
        <v/>
      </c>
      <c r="BF228" s="90" t="str">
        <f t="shared" si="820"/>
        <v/>
      </c>
      <c r="BG228" s="90" t="str">
        <f t="shared" si="821"/>
        <v/>
      </c>
      <c r="BH228" s="90" t="str">
        <f t="shared" si="822"/>
        <v/>
      </c>
      <c r="BI228" s="90" t="str">
        <f t="shared" si="823"/>
        <v/>
      </c>
      <c r="BJ228" s="90" t="str">
        <f t="shared" si="824"/>
        <v/>
      </c>
      <c r="BK228" s="90" t="str">
        <f t="shared" si="825"/>
        <v/>
      </c>
      <c r="BL228" s="90" t="str">
        <f t="shared" si="826"/>
        <v/>
      </c>
      <c r="BM228" s="90" t="str">
        <f t="shared" si="827"/>
        <v/>
      </c>
      <c r="BN228" s="90" t="str">
        <f t="shared" si="828"/>
        <v/>
      </c>
      <c r="BO228" s="90" t="str">
        <f t="shared" si="829"/>
        <v/>
      </c>
      <c r="BP228" s="90" t="str">
        <f t="shared" si="830"/>
        <v/>
      </c>
      <c r="BQ228" s="90" t="str">
        <f t="shared" si="831"/>
        <v/>
      </c>
      <c r="BR228" s="90" t="str">
        <f t="shared" si="832"/>
        <v/>
      </c>
      <c r="BS228" s="90" t="str">
        <f t="shared" si="833"/>
        <v/>
      </c>
      <c r="BT228" s="90" t="str">
        <f t="shared" si="834"/>
        <v/>
      </c>
      <c r="BU228" s="90" t="str">
        <f t="shared" si="835"/>
        <v/>
      </c>
      <c r="BV228" s="90" t="str">
        <f t="shared" si="836"/>
        <v/>
      </c>
      <c r="BW228" s="90" t="str">
        <f t="shared" si="837"/>
        <v/>
      </c>
      <c r="BX228" s="90" t="str">
        <f t="shared" si="838"/>
        <v/>
      </c>
      <c r="BY228" s="90" t="str">
        <f t="shared" si="839"/>
        <v/>
      </c>
      <c r="BZ228" s="90" t="str">
        <f t="shared" si="840"/>
        <v/>
      </c>
      <c r="CA228" s="90" t="str">
        <f t="shared" si="841"/>
        <v/>
      </c>
      <c r="CB228" s="90" t="str">
        <f t="shared" si="842"/>
        <v/>
      </c>
      <c r="CC228" s="90" t="str">
        <f t="shared" si="843"/>
        <v/>
      </c>
      <c r="CD228" s="90" t="str">
        <f t="shared" si="844"/>
        <v/>
      </c>
      <c r="CE228" s="90" t="str">
        <f t="shared" si="845"/>
        <v/>
      </c>
      <c r="CF228" s="90" t="str">
        <f t="shared" si="846"/>
        <v/>
      </c>
      <c r="CG228" s="90" t="str">
        <f t="shared" si="847"/>
        <v/>
      </c>
      <c r="CH228" s="90" t="str">
        <f t="shared" si="848"/>
        <v/>
      </c>
      <c r="CI228" s="90" t="str">
        <f t="shared" si="849"/>
        <v/>
      </c>
      <c r="CJ228" s="90" t="str">
        <f t="shared" si="850"/>
        <v/>
      </c>
      <c r="CK228" s="90">
        <f t="shared" si="851"/>
        <v>7660.7142857142853</v>
      </c>
      <c r="CL228" s="90">
        <f t="shared" si="852"/>
        <v>7660.7142857142853</v>
      </c>
      <c r="CM228" s="90">
        <f t="shared" si="853"/>
        <v>7660.7142857142853</v>
      </c>
      <c r="CN228" s="90">
        <f t="shared" si="854"/>
        <v>7660.7142857142853</v>
      </c>
      <c r="CO228" s="90">
        <f t="shared" si="855"/>
        <v>7660.7142857142853</v>
      </c>
      <c r="CP228" s="90">
        <f t="shared" si="856"/>
        <v>7660.7142857142853</v>
      </c>
      <c r="CQ228" s="90">
        <f t="shared" si="857"/>
        <v>7660.7142857142853</v>
      </c>
      <c r="CR228" s="90">
        <f t="shared" si="858"/>
        <v>7660.7142857142853</v>
      </c>
      <c r="CS228" s="90">
        <f t="shared" si="859"/>
        <v>7660.7142857142853</v>
      </c>
      <c r="CT228" s="90">
        <f t="shared" si="860"/>
        <v>7660.7142857142853</v>
      </c>
      <c r="CU228" s="90">
        <f t="shared" si="861"/>
        <v>7660.7142857142853</v>
      </c>
      <c r="CV228" s="90">
        <f t="shared" si="862"/>
        <v>7660.7142857142853</v>
      </c>
      <c r="CW228" s="90">
        <f t="shared" si="863"/>
        <v>7660.7142857142853</v>
      </c>
      <c r="CX228" s="90">
        <f t="shared" si="864"/>
        <v>7660.7142857142853</v>
      </c>
      <c r="CY228" s="90" t="str">
        <f t="shared" si="865"/>
        <v/>
      </c>
      <c r="CZ228" s="90" t="str">
        <f t="shared" si="866"/>
        <v/>
      </c>
      <c r="DA228" s="90" t="str">
        <f t="shared" si="867"/>
        <v/>
      </c>
      <c r="DB228" s="90" t="str">
        <f t="shared" si="868"/>
        <v/>
      </c>
      <c r="DC228" s="90" t="str">
        <f t="shared" si="869"/>
        <v/>
      </c>
      <c r="DD228" s="90" t="str">
        <f t="shared" si="870"/>
        <v/>
      </c>
      <c r="DE228" s="90" t="str">
        <f t="shared" si="871"/>
        <v/>
      </c>
      <c r="DF228" s="90" t="str">
        <f t="shared" si="872"/>
        <v/>
      </c>
      <c r="DG228" s="90" t="str">
        <f t="shared" si="873"/>
        <v/>
      </c>
      <c r="DH228" s="90" t="str">
        <f t="shared" si="874"/>
        <v/>
      </c>
      <c r="DI228" s="90" t="str">
        <f t="shared" si="875"/>
        <v/>
      </c>
      <c r="DJ228" s="90" t="str">
        <f t="shared" si="876"/>
        <v/>
      </c>
      <c r="DK228" s="90" t="str">
        <f t="shared" si="877"/>
        <v/>
      </c>
      <c r="DL228" s="90" t="str">
        <f t="shared" si="878"/>
        <v/>
      </c>
      <c r="DM228" s="90" t="str">
        <f t="shared" si="879"/>
        <v/>
      </c>
      <c r="DN228" s="90" t="str">
        <f t="shared" si="880"/>
        <v/>
      </c>
      <c r="DO228" s="90" t="str">
        <f t="shared" si="881"/>
        <v/>
      </c>
      <c r="DP228" s="90" t="str">
        <f t="shared" si="882"/>
        <v/>
      </c>
      <c r="DQ228" s="90" t="str">
        <f t="shared" si="883"/>
        <v/>
      </c>
      <c r="DR228" s="90" t="str">
        <f t="shared" si="884"/>
        <v/>
      </c>
      <c r="DS228" s="90" t="str">
        <f t="shared" si="885"/>
        <v/>
      </c>
      <c r="DT228" s="90" t="str">
        <f t="shared" si="886"/>
        <v/>
      </c>
      <c r="DU228" s="90" t="str">
        <f t="shared" si="887"/>
        <v/>
      </c>
      <c r="DV228" s="90" t="str">
        <f t="shared" si="888"/>
        <v/>
      </c>
      <c r="DW228" s="90" t="str">
        <f t="shared" si="889"/>
        <v/>
      </c>
      <c r="DX228" s="90" t="str">
        <f t="shared" si="890"/>
        <v/>
      </c>
      <c r="DY228" s="90" t="str">
        <f t="shared" si="891"/>
        <v/>
      </c>
      <c r="DZ228" s="90" t="str">
        <f t="shared" si="892"/>
        <v/>
      </c>
      <c r="EA228" s="90" t="str">
        <f t="shared" si="893"/>
        <v/>
      </c>
      <c r="EB228" s="90" t="str">
        <f t="shared" si="894"/>
        <v/>
      </c>
      <c r="EC228" s="90" t="str">
        <f t="shared" si="895"/>
        <v/>
      </c>
      <c r="ED228" s="90" t="str">
        <f t="shared" si="896"/>
        <v/>
      </c>
      <c r="EE228" s="90" t="str">
        <f t="shared" si="897"/>
        <v/>
      </c>
      <c r="EF228" s="90" t="str">
        <f t="shared" si="898"/>
        <v/>
      </c>
      <c r="EG228" s="90" t="str">
        <f t="shared" si="899"/>
        <v/>
      </c>
      <c r="EH228" s="90" t="str">
        <f t="shared" si="900"/>
        <v/>
      </c>
      <c r="EI228" s="90" t="str">
        <f t="shared" si="901"/>
        <v/>
      </c>
      <c r="EJ228" s="90" t="str">
        <f t="shared" si="902"/>
        <v/>
      </c>
      <c r="EK228" s="90" t="str">
        <f t="shared" si="903"/>
        <v/>
      </c>
      <c r="EL228" s="90" t="str">
        <f t="shared" si="904"/>
        <v/>
      </c>
      <c r="EM228" s="90" t="str">
        <f t="shared" si="905"/>
        <v/>
      </c>
      <c r="EN228" s="90" t="str">
        <f t="shared" si="906"/>
        <v/>
      </c>
      <c r="EO228" s="90" t="str">
        <f t="shared" si="907"/>
        <v/>
      </c>
      <c r="EP228" s="90" t="str">
        <f t="shared" si="908"/>
        <v/>
      </c>
      <c r="EQ228" s="90" t="str">
        <f t="shared" si="909"/>
        <v/>
      </c>
      <c r="ER228" s="90" t="str">
        <f t="shared" si="910"/>
        <v/>
      </c>
      <c r="ES228" s="90" t="str">
        <f t="shared" si="911"/>
        <v/>
      </c>
      <c r="ET228" s="90" t="str">
        <f t="shared" si="912"/>
        <v/>
      </c>
      <c r="EU228" s="90" t="str">
        <f t="shared" si="913"/>
        <v/>
      </c>
      <c r="EV228" s="90" t="str">
        <f t="shared" si="914"/>
        <v/>
      </c>
      <c r="EW228" s="90" t="str">
        <f t="shared" si="915"/>
        <v/>
      </c>
      <c r="EX228" s="90" t="str">
        <f t="shared" si="916"/>
        <v/>
      </c>
      <c r="EY228" s="90" t="str">
        <f t="shared" si="917"/>
        <v/>
      </c>
      <c r="EZ228" s="90" t="str">
        <f t="shared" si="918"/>
        <v/>
      </c>
      <c r="FA228" s="90" t="str">
        <f t="shared" si="919"/>
        <v/>
      </c>
      <c r="FB228">
        <f>'06_Presupuesto'!J247-'02_Rendimientos'!$B$79+1</f>
        <v>82</v>
      </c>
      <c r="FC228">
        <f>'06_Presupuesto'!K247-'02_Rendimientos'!$B$79+1</f>
        <v>95</v>
      </c>
      <c r="FD228">
        <f t="shared" si="920"/>
        <v>14</v>
      </c>
    </row>
    <row r="229" spans="2:160">
      <c r="B229" s="109" t="str">
        <f>'06_Presupuesto'!K82</f>
        <v>C.1.3.4</v>
      </c>
      <c r="C229" s="109" t="str">
        <f>'06_Presupuesto'!L82</f>
        <v>Enchufe triple</v>
      </c>
      <c r="D229" s="109" t="str">
        <f>'06_Presupuesto'!M82</f>
        <v>UNI</v>
      </c>
      <c r="E229" s="110">
        <f>'06_Presupuesto'!N82</f>
        <v>8</v>
      </c>
      <c r="F229" s="110">
        <f>'06_Presupuesto'!O82</f>
        <v>24374.999999999996</v>
      </c>
      <c r="G229" s="110">
        <f>'06_Presupuesto'!P82</f>
        <v>194999.99999999997</v>
      </c>
      <c r="H229" s="110" t="str">
        <f t="shared" si="771"/>
        <v/>
      </c>
      <c r="I229" s="110" t="str">
        <f t="shared" si="772"/>
        <v/>
      </c>
      <c r="J229" s="110" t="str">
        <f t="shared" si="921"/>
        <v/>
      </c>
      <c r="K229" s="110" t="str">
        <f t="shared" si="773"/>
        <v/>
      </c>
      <c r="L229" s="110" t="str">
        <f t="shared" si="774"/>
        <v/>
      </c>
      <c r="M229" s="110" t="str">
        <f t="shared" si="775"/>
        <v/>
      </c>
      <c r="N229" s="110" t="str">
        <f t="shared" si="776"/>
        <v/>
      </c>
      <c r="O229" s="110" t="str">
        <f t="shared" si="777"/>
        <v/>
      </c>
      <c r="P229" s="110" t="str">
        <f t="shared" si="778"/>
        <v/>
      </c>
      <c r="Q229" s="110" t="str">
        <f t="shared" si="779"/>
        <v/>
      </c>
      <c r="R229" s="110" t="str">
        <f t="shared" si="780"/>
        <v/>
      </c>
      <c r="S229" s="110" t="str">
        <f t="shared" si="781"/>
        <v/>
      </c>
      <c r="T229" s="110" t="str">
        <f t="shared" si="782"/>
        <v/>
      </c>
      <c r="U229" s="110" t="str">
        <f t="shared" si="783"/>
        <v/>
      </c>
      <c r="V229" s="110" t="str">
        <f t="shared" si="784"/>
        <v/>
      </c>
      <c r="W229" s="110" t="str">
        <f t="shared" si="785"/>
        <v/>
      </c>
      <c r="X229" s="110" t="str">
        <f t="shared" si="786"/>
        <v/>
      </c>
      <c r="Y229" s="110" t="str">
        <f t="shared" si="787"/>
        <v/>
      </c>
      <c r="Z229" s="110" t="str">
        <f t="shared" si="788"/>
        <v/>
      </c>
      <c r="AA229" s="110" t="str">
        <f t="shared" si="789"/>
        <v/>
      </c>
      <c r="AB229" s="110" t="str">
        <f t="shared" si="790"/>
        <v/>
      </c>
      <c r="AC229" s="110" t="str">
        <f t="shared" si="791"/>
        <v/>
      </c>
      <c r="AD229" s="110" t="str">
        <f t="shared" si="792"/>
        <v/>
      </c>
      <c r="AE229" s="110" t="str">
        <f t="shared" si="793"/>
        <v/>
      </c>
      <c r="AF229" s="110" t="str">
        <f t="shared" si="794"/>
        <v/>
      </c>
      <c r="AG229" s="110" t="str">
        <f t="shared" si="795"/>
        <v/>
      </c>
      <c r="AH229" s="110" t="str">
        <f t="shared" si="796"/>
        <v/>
      </c>
      <c r="AI229" s="110" t="str">
        <f t="shared" si="797"/>
        <v/>
      </c>
      <c r="AJ229" s="110" t="str">
        <f t="shared" si="798"/>
        <v/>
      </c>
      <c r="AK229" s="110" t="str">
        <f t="shared" si="799"/>
        <v/>
      </c>
      <c r="AL229" s="110" t="str">
        <f t="shared" si="800"/>
        <v/>
      </c>
      <c r="AM229" s="110" t="str">
        <f t="shared" si="801"/>
        <v/>
      </c>
      <c r="AN229" s="110" t="str">
        <f t="shared" si="802"/>
        <v/>
      </c>
      <c r="AO229" s="110" t="str">
        <f t="shared" si="803"/>
        <v/>
      </c>
      <c r="AP229" s="110" t="str">
        <f t="shared" si="804"/>
        <v/>
      </c>
      <c r="AQ229" s="110" t="str">
        <f t="shared" si="805"/>
        <v/>
      </c>
      <c r="AR229" s="110" t="str">
        <f t="shared" si="806"/>
        <v/>
      </c>
      <c r="AS229" s="110" t="str">
        <f t="shared" si="807"/>
        <v/>
      </c>
      <c r="AT229" s="110" t="str">
        <f t="shared" si="808"/>
        <v/>
      </c>
      <c r="AU229" s="110" t="str">
        <f t="shared" si="809"/>
        <v/>
      </c>
      <c r="AV229" s="110" t="str">
        <f t="shared" si="810"/>
        <v/>
      </c>
      <c r="AW229" s="110" t="str">
        <f t="shared" si="811"/>
        <v/>
      </c>
      <c r="AX229" s="110" t="str">
        <f t="shared" si="812"/>
        <v/>
      </c>
      <c r="AY229" s="110" t="str">
        <f t="shared" si="813"/>
        <v/>
      </c>
      <c r="AZ229" s="110" t="str">
        <f t="shared" si="814"/>
        <v/>
      </c>
      <c r="BA229" s="110" t="str">
        <f t="shared" si="815"/>
        <v/>
      </c>
      <c r="BB229" s="110" t="str">
        <f t="shared" si="816"/>
        <v/>
      </c>
      <c r="BC229" s="110" t="str">
        <f t="shared" si="817"/>
        <v/>
      </c>
      <c r="BD229" s="110" t="str">
        <f t="shared" si="818"/>
        <v/>
      </c>
      <c r="BE229" s="110" t="str">
        <f t="shared" si="819"/>
        <v/>
      </c>
      <c r="BF229" s="110" t="str">
        <f t="shared" si="820"/>
        <v/>
      </c>
      <c r="BG229" s="110" t="str">
        <f t="shared" si="821"/>
        <v/>
      </c>
      <c r="BH229" s="110" t="str">
        <f t="shared" si="822"/>
        <v/>
      </c>
      <c r="BI229" s="110" t="str">
        <f t="shared" si="823"/>
        <v/>
      </c>
      <c r="BJ229" s="110" t="str">
        <f t="shared" si="824"/>
        <v/>
      </c>
      <c r="BK229" s="110" t="str">
        <f t="shared" si="825"/>
        <v/>
      </c>
      <c r="BL229" s="110" t="str">
        <f t="shared" si="826"/>
        <v/>
      </c>
      <c r="BM229" s="110" t="str">
        <f t="shared" si="827"/>
        <v/>
      </c>
      <c r="BN229" s="110" t="str">
        <f t="shared" si="828"/>
        <v/>
      </c>
      <c r="BO229" s="110" t="str">
        <f t="shared" si="829"/>
        <v/>
      </c>
      <c r="BP229" s="110" t="str">
        <f t="shared" si="830"/>
        <v/>
      </c>
      <c r="BQ229" s="110" t="str">
        <f t="shared" si="831"/>
        <v/>
      </c>
      <c r="BR229" s="110" t="str">
        <f t="shared" si="832"/>
        <v/>
      </c>
      <c r="BS229" s="110" t="str">
        <f t="shared" si="833"/>
        <v/>
      </c>
      <c r="BT229" s="110" t="str">
        <f t="shared" si="834"/>
        <v/>
      </c>
      <c r="BU229" s="110" t="str">
        <f t="shared" si="835"/>
        <v/>
      </c>
      <c r="BV229" s="110" t="str">
        <f t="shared" si="836"/>
        <v/>
      </c>
      <c r="BW229" s="110" t="str">
        <f t="shared" si="837"/>
        <v/>
      </c>
      <c r="BX229" s="110" t="str">
        <f t="shared" si="838"/>
        <v/>
      </c>
      <c r="BY229" s="110" t="str">
        <f t="shared" si="839"/>
        <v/>
      </c>
      <c r="BZ229" s="110" t="str">
        <f t="shared" si="840"/>
        <v/>
      </c>
      <c r="CA229" s="110" t="str">
        <f t="shared" si="841"/>
        <v/>
      </c>
      <c r="CB229" s="110" t="str">
        <f t="shared" si="842"/>
        <v/>
      </c>
      <c r="CC229" s="110" t="str">
        <f t="shared" si="843"/>
        <v/>
      </c>
      <c r="CD229" s="110" t="str">
        <f t="shared" si="844"/>
        <v/>
      </c>
      <c r="CE229" s="110" t="str">
        <f t="shared" si="845"/>
        <v/>
      </c>
      <c r="CF229" s="110" t="str">
        <f t="shared" si="846"/>
        <v/>
      </c>
      <c r="CG229" s="110" t="str">
        <f t="shared" si="847"/>
        <v/>
      </c>
      <c r="CH229" s="110" t="str">
        <f t="shared" si="848"/>
        <v/>
      </c>
      <c r="CI229" s="110" t="str">
        <f t="shared" si="849"/>
        <v/>
      </c>
      <c r="CJ229" s="110" t="str">
        <f t="shared" si="850"/>
        <v/>
      </c>
      <c r="CK229" s="110">
        <f t="shared" si="851"/>
        <v>13928.571428571426</v>
      </c>
      <c r="CL229" s="110">
        <f t="shared" si="852"/>
        <v>13928.571428571426</v>
      </c>
      <c r="CM229" s="110">
        <f t="shared" si="853"/>
        <v>13928.571428571426</v>
      </c>
      <c r="CN229" s="110">
        <f t="shared" si="854"/>
        <v>13928.571428571426</v>
      </c>
      <c r="CO229" s="110">
        <f t="shared" si="855"/>
        <v>13928.571428571426</v>
      </c>
      <c r="CP229" s="110">
        <f t="shared" si="856"/>
        <v>13928.571428571426</v>
      </c>
      <c r="CQ229" s="110">
        <f t="shared" si="857"/>
        <v>13928.571428571426</v>
      </c>
      <c r="CR229" s="110">
        <f t="shared" si="858"/>
        <v>13928.571428571426</v>
      </c>
      <c r="CS229" s="110">
        <f t="shared" si="859"/>
        <v>13928.571428571426</v>
      </c>
      <c r="CT229" s="110">
        <f t="shared" si="860"/>
        <v>13928.571428571426</v>
      </c>
      <c r="CU229" s="110">
        <f t="shared" si="861"/>
        <v>13928.571428571426</v>
      </c>
      <c r="CV229" s="110">
        <f t="shared" si="862"/>
        <v>13928.571428571426</v>
      </c>
      <c r="CW229" s="110">
        <f t="shared" si="863"/>
        <v>13928.571428571426</v>
      </c>
      <c r="CX229" s="110">
        <f t="shared" si="864"/>
        <v>13928.571428571426</v>
      </c>
      <c r="CY229" s="110" t="str">
        <f t="shared" si="865"/>
        <v/>
      </c>
      <c r="CZ229" s="110" t="str">
        <f t="shared" si="866"/>
        <v/>
      </c>
      <c r="DA229" s="110" t="str">
        <f t="shared" si="867"/>
        <v/>
      </c>
      <c r="DB229" s="110" t="str">
        <f t="shared" si="868"/>
        <v/>
      </c>
      <c r="DC229" s="110" t="str">
        <f t="shared" si="869"/>
        <v/>
      </c>
      <c r="DD229" s="110" t="str">
        <f t="shared" si="870"/>
        <v/>
      </c>
      <c r="DE229" s="110" t="str">
        <f t="shared" si="871"/>
        <v/>
      </c>
      <c r="DF229" s="110" t="str">
        <f t="shared" si="872"/>
        <v/>
      </c>
      <c r="DG229" s="110" t="str">
        <f t="shared" si="873"/>
        <v/>
      </c>
      <c r="DH229" s="110" t="str">
        <f t="shared" si="874"/>
        <v/>
      </c>
      <c r="DI229" s="110" t="str">
        <f t="shared" si="875"/>
        <v/>
      </c>
      <c r="DJ229" s="110" t="str">
        <f t="shared" si="876"/>
        <v/>
      </c>
      <c r="DK229" s="110" t="str">
        <f t="shared" si="877"/>
        <v/>
      </c>
      <c r="DL229" s="110" t="str">
        <f t="shared" si="878"/>
        <v/>
      </c>
      <c r="DM229" s="110" t="str">
        <f t="shared" si="879"/>
        <v/>
      </c>
      <c r="DN229" s="110" t="str">
        <f t="shared" si="880"/>
        <v/>
      </c>
      <c r="DO229" s="110" t="str">
        <f t="shared" si="881"/>
        <v/>
      </c>
      <c r="DP229" s="110" t="str">
        <f t="shared" si="882"/>
        <v/>
      </c>
      <c r="DQ229" s="110" t="str">
        <f t="shared" si="883"/>
        <v/>
      </c>
      <c r="DR229" s="110" t="str">
        <f t="shared" si="884"/>
        <v/>
      </c>
      <c r="DS229" s="110" t="str">
        <f t="shared" si="885"/>
        <v/>
      </c>
      <c r="DT229" s="110" t="str">
        <f t="shared" si="886"/>
        <v/>
      </c>
      <c r="DU229" s="110" t="str">
        <f t="shared" si="887"/>
        <v/>
      </c>
      <c r="DV229" s="110" t="str">
        <f t="shared" si="888"/>
        <v/>
      </c>
      <c r="DW229" s="110" t="str">
        <f t="shared" si="889"/>
        <v/>
      </c>
      <c r="DX229" s="110" t="str">
        <f t="shared" si="890"/>
        <v/>
      </c>
      <c r="DY229" s="110" t="str">
        <f t="shared" si="891"/>
        <v/>
      </c>
      <c r="DZ229" s="110" t="str">
        <f t="shared" si="892"/>
        <v/>
      </c>
      <c r="EA229" s="110" t="str">
        <f t="shared" si="893"/>
        <v/>
      </c>
      <c r="EB229" s="110" t="str">
        <f t="shared" si="894"/>
        <v/>
      </c>
      <c r="EC229" s="110" t="str">
        <f t="shared" si="895"/>
        <v/>
      </c>
      <c r="ED229" s="110" t="str">
        <f t="shared" si="896"/>
        <v/>
      </c>
      <c r="EE229" s="110" t="str">
        <f t="shared" si="897"/>
        <v/>
      </c>
      <c r="EF229" s="110" t="str">
        <f t="shared" si="898"/>
        <v/>
      </c>
      <c r="EG229" s="110" t="str">
        <f t="shared" si="899"/>
        <v/>
      </c>
      <c r="EH229" s="110" t="str">
        <f t="shared" si="900"/>
        <v/>
      </c>
      <c r="EI229" s="110" t="str">
        <f t="shared" si="901"/>
        <v/>
      </c>
      <c r="EJ229" s="110" t="str">
        <f t="shared" si="902"/>
        <v/>
      </c>
      <c r="EK229" s="110" t="str">
        <f t="shared" si="903"/>
        <v/>
      </c>
      <c r="EL229" s="110" t="str">
        <f t="shared" si="904"/>
        <v/>
      </c>
      <c r="EM229" s="110" t="str">
        <f t="shared" si="905"/>
        <v/>
      </c>
      <c r="EN229" s="110" t="str">
        <f t="shared" si="906"/>
        <v/>
      </c>
      <c r="EO229" s="110" t="str">
        <f t="shared" si="907"/>
        <v/>
      </c>
      <c r="EP229" s="110" t="str">
        <f t="shared" si="908"/>
        <v/>
      </c>
      <c r="EQ229" s="110" t="str">
        <f t="shared" si="909"/>
        <v/>
      </c>
      <c r="ER229" s="110" t="str">
        <f t="shared" si="910"/>
        <v/>
      </c>
      <c r="ES229" s="110" t="str">
        <f t="shared" si="911"/>
        <v/>
      </c>
      <c r="ET229" s="110" t="str">
        <f t="shared" si="912"/>
        <v/>
      </c>
      <c r="EU229" s="110" t="str">
        <f t="shared" si="913"/>
        <v/>
      </c>
      <c r="EV229" s="110" t="str">
        <f t="shared" si="914"/>
        <v/>
      </c>
      <c r="EW229" s="110" t="str">
        <f t="shared" si="915"/>
        <v/>
      </c>
      <c r="EX229" s="110" t="str">
        <f t="shared" si="916"/>
        <v/>
      </c>
      <c r="EY229" s="110" t="str">
        <f t="shared" si="917"/>
        <v/>
      </c>
      <c r="EZ229" s="110" t="str">
        <f t="shared" si="918"/>
        <v/>
      </c>
      <c r="FA229" s="110" t="str">
        <f t="shared" si="919"/>
        <v/>
      </c>
      <c r="FB229">
        <f>'06_Presupuesto'!J248-'02_Rendimientos'!$B$79+1</f>
        <v>82</v>
      </c>
      <c r="FC229">
        <f>'06_Presupuesto'!K248-'02_Rendimientos'!$B$79+1</f>
        <v>95</v>
      </c>
      <c r="FD229">
        <f t="shared" si="920"/>
        <v>14</v>
      </c>
    </row>
    <row r="230" spans="2:160">
      <c r="B230" t="str">
        <f>'06_Presupuesto'!K83</f>
        <v>C.1.4.1</v>
      </c>
      <c r="C230" t="str">
        <f>'06_Presupuesto'!L83</f>
        <v>Conductor libre halógeno (EVA) 1.5MM</v>
      </c>
      <c r="D230" t="str">
        <f>'06_Presupuesto'!M83</f>
        <v>ML</v>
      </c>
      <c r="E230" s="90">
        <f>'06_Presupuesto'!N83</f>
        <v>540</v>
      </c>
      <c r="F230" s="90">
        <f>'06_Presupuesto'!O83</f>
        <v>2062.5</v>
      </c>
      <c r="G230" s="90">
        <f>'06_Presupuesto'!P83</f>
        <v>1113750</v>
      </c>
      <c r="H230" s="90" t="str">
        <f t="shared" si="771"/>
        <v/>
      </c>
      <c r="I230" s="90" t="str">
        <f t="shared" si="772"/>
        <v/>
      </c>
      <c r="J230" s="90" t="str">
        <f t="shared" si="921"/>
        <v/>
      </c>
      <c r="K230" s="90" t="str">
        <f t="shared" si="773"/>
        <v/>
      </c>
      <c r="L230" s="90" t="str">
        <f t="shared" si="774"/>
        <v/>
      </c>
      <c r="M230" s="90" t="str">
        <f t="shared" si="775"/>
        <v/>
      </c>
      <c r="N230" s="90" t="str">
        <f t="shared" si="776"/>
        <v/>
      </c>
      <c r="O230" s="90" t="str">
        <f t="shared" si="777"/>
        <v/>
      </c>
      <c r="P230" s="90" t="str">
        <f t="shared" si="778"/>
        <v/>
      </c>
      <c r="Q230" s="90" t="str">
        <f t="shared" si="779"/>
        <v/>
      </c>
      <c r="R230" s="90" t="str">
        <f t="shared" si="780"/>
        <v/>
      </c>
      <c r="S230" s="90" t="str">
        <f t="shared" si="781"/>
        <v/>
      </c>
      <c r="T230" s="90" t="str">
        <f t="shared" si="782"/>
        <v/>
      </c>
      <c r="U230" s="90" t="str">
        <f t="shared" si="783"/>
        <v/>
      </c>
      <c r="V230" s="90" t="str">
        <f t="shared" si="784"/>
        <v/>
      </c>
      <c r="W230" s="90" t="str">
        <f t="shared" si="785"/>
        <v/>
      </c>
      <c r="X230" s="90" t="str">
        <f t="shared" si="786"/>
        <v/>
      </c>
      <c r="Y230" s="90" t="str">
        <f t="shared" si="787"/>
        <v/>
      </c>
      <c r="Z230" s="90" t="str">
        <f t="shared" si="788"/>
        <v/>
      </c>
      <c r="AA230" s="90" t="str">
        <f t="shared" si="789"/>
        <v/>
      </c>
      <c r="AB230" s="90" t="str">
        <f t="shared" si="790"/>
        <v/>
      </c>
      <c r="AC230" s="90" t="str">
        <f t="shared" si="791"/>
        <v/>
      </c>
      <c r="AD230" s="90" t="str">
        <f t="shared" si="792"/>
        <v/>
      </c>
      <c r="AE230" s="90" t="str">
        <f t="shared" si="793"/>
        <v/>
      </c>
      <c r="AF230" s="90" t="str">
        <f t="shared" si="794"/>
        <v/>
      </c>
      <c r="AG230" s="90" t="str">
        <f t="shared" si="795"/>
        <v/>
      </c>
      <c r="AH230" s="90" t="str">
        <f t="shared" si="796"/>
        <v/>
      </c>
      <c r="AI230" s="90" t="str">
        <f t="shared" si="797"/>
        <v/>
      </c>
      <c r="AJ230" s="90" t="str">
        <f t="shared" si="798"/>
        <v/>
      </c>
      <c r="AK230" s="90" t="str">
        <f t="shared" si="799"/>
        <v/>
      </c>
      <c r="AL230" s="90" t="str">
        <f t="shared" si="800"/>
        <v/>
      </c>
      <c r="AM230" s="90" t="str">
        <f t="shared" si="801"/>
        <v/>
      </c>
      <c r="AN230" s="90" t="str">
        <f t="shared" si="802"/>
        <v/>
      </c>
      <c r="AO230" s="90" t="str">
        <f t="shared" si="803"/>
        <v/>
      </c>
      <c r="AP230" s="90" t="str">
        <f t="shared" si="804"/>
        <v/>
      </c>
      <c r="AQ230" s="90" t="str">
        <f t="shared" si="805"/>
        <v/>
      </c>
      <c r="AR230" s="90" t="str">
        <f t="shared" si="806"/>
        <v/>
      </c>
      <c r="AS230" s="90" t="str">
        <f t="shared" si="807"/>
        <v/>
      </c>
      <c r="AT230" s="90" t="str">
        <f t="shared" si="808"/>
        <v/>
      </c>
      <c r="AU230" s="90" t="str">
        <f t="shared" si="809"/>
        <v/>
      </c>
      <c r="AV230" s="90" t="str">
        <f t="shared" si="810"/>
        <v/>
      </c>
      <c r="AW230" s="90" t="str">
        <f t="shared" si="811"/>
        <v/>
      </c>
      <c r="AX230" s="90" t="str">
        <f t="shared" si="812"/>
        <v/>
      </c>
      <c r="AY230" s="90" t="str">
        <f t="shared" si="813"/>
        <v/>
      </c>
      <c r="AZ230" s="90" t="str">
        <f t="shared" si="814"/>
        <v/>
      </c>
      <c r="BA230" s="90" t="str">
        <f t="shared" si="815"/>
        <v/>
      </c>
      <c r="BB230" s="90" t="str">
        <f t="shared" si="816"/>
        <v/>
      </c>
      <c r="BC230" s="90" t="str">
        <f t="shared" si="817"/>
        <v/>
      </c>
      <c r="BD230" s="90" t="str">
        <f t="shared" si="818"/>
        <v/>
      </c>
      <c r="BE230" s="90" t="str">
        <f t="shared" si="819"/>
        <v/>
      </c>
      <c r="BF230" s="90" t="str">
        <f t="shared" si="820"/>
        <v/>
      </c>
      <c r="BG230" s="90" t="str">
        <f t="shared" si="821"/>
        <v/>
      </c>
      <c r="BH230" s="90" t="str">
        <f t="shared" si="822"/>
        <v/>
      </c>
      <c r="BI230" s="90" t="str">
        <f t="shared" si="823"/>
        <v/>
      </c>
      <c r="BJ230" s="90" t="str">
        <f t="shared" si="824"/>
        <v/>
      </c>
      <c r="BK230" s="90" t="str">
        <f t="shared" si="825"/>
        <v/>
      </c>
      <c r="BL230" s="90" t="str">
        <f t="shared" si="826"/>
        <v/>
      </c>
      <c r="BM230" s="90" t="str">
        <f t="shared" si="827"/>
        <v/>
      </c>
      <c r="BN230" s="90" t="str">
        <f t="shared" si="828"/>
        <v/>
      </c>
      <c r="BO230" s="90" t="str">
        <f t="shared" si="829"/>
        <v/>
      </c>
      <c r="BP230" s="90" t="str">
        <f t="shared" si="830"/>
        <v/>
      </c>
      <c r="BQ230" s="90" t="str">
        <f t="shared" si="831"/>
        <v/>
      </c>
      <c r="BR230" s="90" t="str">
        <f t="shared" si="832"/>
        <v/>
      </c>
      <c r="BS230" s="90" t="str">
        <f t="shared" si="833"/>
        <v/>
      </c>
      <c r="BT230" s="90" t="str">
        <f t="shared" si="834"/>
        <v/>
      </c>
      <c r="BU230" s="90" t="str">
        <f t="shared" si="835"/>
        <v/>
      </c>
      <c r="BV230" s="90" t="str">
        <f t="shared" si="836"/>
        <v/>
      </c>
      <c r="BW230" s="90" t="str">
        <f t="shared" si="837"/>
        <v/>
      </c>
      <c r="BX230" s="90" t="str">
        <f t="shared" si="838"/>
        <v/>
      </c>
      <c r="BY230" s="90" t="str">
        <f t="shared" si="839"/>
        <v/>
      </c>
      <c r="BZ230" s="90" t="str">
        <f t="shared" si="840"/>
        <v/>
      </c>
      <c r="CA230" s="90" t="str">
        <f t="shared" si="841"/>
        <v/>
      </c>
      <c r="CB230" s="90" t="str">
        <f t="shared" si="842"/>
        <v/>
      </c>
      <c r="CC230" s="90" t="str">
        <f t="shared" si="843"/>
        <v/>
      </c>
      <c r="CD230" s="90" t="str">
        <f t="shared" si="844"/>
        <v/>
      </c>
      <c r="CE230" s="90" t="str">
        <f t="shared" si="845"/>
        <v/>
      </c>
      <c r="CF230" s="90" t="str">
        <f t="shared" si="846"/>
        <v/>
      </c>
      <c r="CG230" s="90" t="str">
        <f t="shared" si="847"/>
        <v/>
      </c>
      <c r="CH230" s="90" t="str">
        <f t="shared" si="848"/>
        <v/>
      </c>
      <c r="CI230" s="90" t="str">
        <f t="shared" si="849"/>
        <v/>
      </c>
      <c r="CJ230" s="90" t="str">
        <f t="shared" si="850"/>
        <v/>
      </c>
      <c r="CK230" s="90">
        <f t="shared" si="851"/>
        <v>79553.571428571435</v>
      </c>
      <c r="CL230" s="90">
        <f t="shared" si="852"/>
        <v>79553.571428571435</v>
      </c>
      <c r="CM230" s="90">
        <f t="shared" si="853"/>
        <v>79553.571428571435</v>
      </c>
      <c r="CN230" s="90">
        <f t="shared" si="854"/>
        <v>79553.571428571435</v>
      </c>
      <c r="CO230" s="90">
        <f t="shared" si="855"/>
        <v>79553.571428571435</v>
      </c>
      <c r="CP230" s="90">
        <f t="shared" si="856"/>
        <v>79553.571428571435</v>
      </c>
      <c r="CQ230" s="90">
        <f t="shared" si="857"/>
        <v>79553.571428571435</v>
      </c>
      <c r="CR230" s="90">
        <f t="shared" si="858"/>
        <v>79553.571428571435</v>
      </c>
      <c r="CS230" s="90">
        <f t="shared" si="859"/>
        <v>79553.571428571435</v>
      </c>
      <c r="CT230" s="90">
        <f t="shared" si="860"/>
        <v>79553.571428571435</v>
      </c>
      <c r="CU230" s="90">
        <f t="shared" si="861"/>
        <v>79553.571428571435</v>
      </c>
      <c r="CV230" s="90">
        <f t="shared" si="862"/>
        <v>79553.571428571435</v>
      </c>
      <c r="CW230" s="90">
        <f t="shared" si="863"/>
        <v>79553.571428571435</v>
      </c>
      <c r="CX230" s="90">
        <f t="shared" si="864"/>
        <v>79553.571428571435</v>
      </c>
      <c r="CY230" s="90" t="str">
        <f t="shared" si="865"/>
        <v/>
      </c>
      <c r="CZ230" s="90" t="str">
        <f t="shared" si="866"/>
        <v/>
      </c>
      <c r="DA230" s="90" t="str">
        <f t="shared" si="867"/>
        <v/>
      </c>
      <c r="DB230" s="90" t="str">
        <f t="shared" si="868"/>
        <v/>
      </c>
      <c r="DC230" s="90" t="str">
        <f t="shared" si="869"/>
        <v/>
      </c>
      <c r="DD230" s="90" t="str">
        <f t="shared" si="870"/>
        <v/>
      </c>
      <c r="DE230" s="90" t="str">
        <f t="shared" si="871"/>
        <v/>
      </c>
      <c r="DF230" s="90" t="str">
        <f t="shared" si="872"/>
        <v/>
      </c>
      <c r="DG230" s="90" t="str">
        <f t="shared" si="873"/>
        <v/>
      </c>
      <c r="DH230" s="90" t="str">
        <f t="shared" si="874"/>
        <v/>
      </c>
      <c r="DI230" s="90" t="str">
        <f t="shared" si="875"/>
        <v/>
      </c>
      <c r="DJ230" s="90" t="str">
        <f t="shared" si="876"/>
        <v/>
      </c>
      <c r="DK230" s="90" t="str">
        <f t="shared" si="877"/>
        <v/>
      </c>
      <c r="DL230" s="90" t="str">
        <f t="shared" si="878"/>
        <v/>
      </c>
      <c r="DM230" s="90" t="str">
        <f t="shared" si="879"/>
        <v/>
      </c>
      <c r="DN230" s="90" t="str">
        <f t="shared" si="880"/>
        <v/>
      </c>
      <c r="DO230" s="90" t="str">
        <f t="shared" si="881"/>
        <v/>
      </c>
      <c r="DP230" s="90" t="str">
        <f t="shared" si="882"/>
        <v/>
      </c>
      <c r="DQ230" s="90" t="str">
        <f t="shared" si="883"/>
        <v/>
      </c>
      <c r="DR230" s="90" t="str">
        <f t="shared" si="884"/>
        <v/>
      </c>
      <c r="DS230" s="90" t="str">
        <f t="shared" si="885"/>
        <v/>
      </c>
      <c r="DT230" s="90" t="str">
        <f t="shared" si="886"/>
        <v/>
      </c>
      <c r="DU230" s="90" t="str">
        <f t="shared" si="887"/>
        <v/>
      </c>
      <c r="DV230" s="90" t="str">
        <f t="shared" si="888"/>
        <v/>
      </c>
      <c r="DW230" s="90" t="str">
        <f t="shared" si="889"/>
        <v/>
      </c>
      <c r="DX230" s="90" t="str">
        <f t="shared" si="890"/>
        <v/>
      </c>
      <c r="DY230" s="90" t="str">
        <f t="shared" si="891"/>
        <v/>
      </c>
      <c r="DZ230" s="90" t="str">
        <f t="shared" si="892"/>
        <v/>
      </c>
      <c r="EA230" s="90" t="str">
        <f t="shared" si="893"/>
        <v/>
      </c>
      <c r="EB230" s="90" t="str">
        <f t="shared" si="894"/>
        <v/>
      </c>
      <c r="EC230" s="90" t="str">
        <f t="shared" si="895"/>
        <v/>
      </c>
      <c r="ED230" s="90" t="str">
        <f t="shared" si="896"/>
        <v/>
      </c>
      <c r="EE230" s="90" t="str">
        <f t="shared" si="897"/>
        <v/>
      </c>
      <c r="EF230" s="90" t="str">
        <f t="shared" si="898"/>
        <v/>
      </c>
      <c r="EG230" s="90" t="str">
        <f t="shared" si="899"/>
        <v/>
      </c>
      <c r="EH230" s="90" t="str">
        <f t="shared" si="900"/>
        <v/>
      </c>
      <c r="EI230" s="90" t="str">
        <f t="shared" si="901"/>
        <v/>
      </c>
      <c r="EJ230" s="90" t="str">
        <f t="shared" si="902"/>
        <v/>
      </c>
      <c r="EK230" s="90" t="str">
        <f t="shared" si="903"/>
        <v/>
      </c>
      <c r="EL230" s="90" t="str">
        <f t="shared" si="904"/>
        <v/>
      </c>
      <c r="EM230" s="90" t="str">
        <f t="shared" si="905"/>
        <v/>
      </c>
      <c r="EN230" s="90" t="str">
        <f t="shared" si="906"/>
        <v/>
      </c>
      <c r="EO230" s="90" t="str">
        <f t="shared" si="907"/>
        <v/>
      </c>
      <c r="EP230" s="90" t="str">
        <f t="shared" si="908"/>
        <v/>
      </c>
      <c r="EQ230" s="90" t="str">
        <f t="shared" si="909"/>
        <v/>
      </c>
      <c r="ER230" s="90" t="str">
        <f t="shared" si="910"/>
        <v/>
      </c>
      <c r="ES230" s="90" t="str">
        <f t="shared" si="911"/>
        <v/>
      </c>
      <c r="ET230" s="90" t="str">
        <f t="shared" si="912"/>
        <v/>
      </c>
      <c r="EU230" s="90" t="str">
        <f t="shared" si="913"/>
        <v/>
      </c>
      <c r="EV230" s="90" t="str">
        <f t="shared" si="914"/>
        <v/>
      </c>
      <c r="EW230" s="90" t="str">
        <f t="shared" si="915"/>
        <v/>
      </c>
      <c r="EX230" s="90" t="str">
        <f t="shared" si="916"/>
        <v/>
      </c>
      <c r="EY230" s="90" t="str">
        <f t="shared" si="917"/>
        <v/>
      </c>
      <c r="EZ230" s="90" t="str">
        <f t="shared" si="918"/>
        <v/>
      </c>
      <c r="FA230" s="90" t="str">
        <f t="shared" si="919"/>
        <v/>
      </c>
      <c r="FB230">
        <f>'06_Presupuesto'!J249-'02_Rendimientos'!$B$79+1</f>
        <v>82</v>
      </c>
      <c r="FC230">
        <f>'06_Presupuesto'!K249-'02_Rendimientos'!$B$79+1</f>
        <v>95</v>
      </c>
      <c r="FD230">
        <f t="shared" si="920"/>
        <v>14</v>
      </c>
    </row>
    <row r="231" spans="2:160">
      <c r="B231" s="109" t="str">
        <f>'06_Presupuesto'!K84</f>
        <v>C.1.4.2</v>
      </c>
      <c r="C231" s="109" t="str">
        <f>'06_Presupuesto'!L84</f>
        <v>Tubería libre halógeno 20MMx3 MTS</v>
      </c>
      <c r="D231" s="109" t="str">
        <f>'06_Presupuesto'!M84</f>
        <v>ML</v>
      </c>
      <c r="E231" s="110">
        <f>'06_Presupuesto'!N84</f>
        <v>180</v>
      </c>
      <c r="F231" s="110">
        <f>'06_Presupuesto'!O84</f>
        <v>3874.9999999999995</v>
      </c>
      <c r="G231" s="110">
        <f>'06_Presupuesto'!P84</f>
        <v>697499.99999999988</v>
      </c>
      <c r="H231" s="110" t="str">
        <f t="shared" si="771"/>
        <v/>
      </c>
      <c r="I231" s="110" t="str">
        <f t="shared" si="772"/>
        <v/>
      </c>
      <c r="J231" s="110" t="str">
        <f t="shared" si="921"/>
        <v/>
      </c>
      <c r="K231" s="110" t="str">
        <f t="shared" si="773"/>
        <v/>
      </c>
      <c r="L231" s="110" t="str">
        <f t="shared" si="774"/>
        <v/>
      </c>
      <c r="M231" s="110" t="str">
        <f t="shared" si="775"/>
        <v/>
      </c>
      <c r="N231" s="110" t="str">
        <f t="shared" si="776"/>
        <v/>
      </c>
      <c r="O231" s="110" t="str">
        <f t="shared" si="777"/>
        <v/>
      </c>
      <c r="P231" s="110" t="str">
        <f t="shared" si="778"/>
        <v/>
      </c>
      <c r="Q231" s="110" t="str">
        <f t="shared" si="779"/>
        <v/>
      </c>
      <c r="R231" s="110" t="str">
        <f t="shared" si="780"/>
        <v/>
      </c>
      <c r="S231" s="110" t="str">
        <f t="shared" si="781"/>
        <v/>
      </c>
      <c r="T231" s="110" t="str">
        <f t="shared" si="782"/>
        <v/>
      </c>
      <c r="U231" s="110" t="str">
        <f t="shared" si="783"/>
        <v/>
      </c>
      <c r="V231" s="110" t="str">
        <f t="shared" si="784"/>
        <v/>
      </c>
      <c r="W231" s="110" t="str">
        <f t="shared" si="785"/>
        <v/>
      </c>
      <c r="X231" s="110" t="str">
        <f t="shared" si="786"/>
        <v/>
      </c>
      <c r="Y231" s="110" t="str">
        <f t="shared" si="787"/>
        <v/>
      </c>
      <c r="Z231" s="110" t="str">
        <f t="shared" si="788"/>
        <v/>
      </c>
      <c r="AA231" s="110" t="str">
        <f t="shared" si="789"/>
        <v/>
      </c>
      <c r="AB231" s="110" t="str">
        <f t="shared" si="790"/>
        <v/>
      </c>
      <c r="AC231" s="110" t="str">
        <f t="shared" si="791"/>
        <v/>
      </c>
      <c r="AD231" s="110" t="str">
        <f t="shared" si="792"/>
        <v/>
      </c>
      <c r="AE231" s="110" t="str">
        <f t="shared" si="793"/>
        <v/>
      </c>
      <c r="AF231" s="110" t="str">
        <f t="shared" si="794"/>
        <v/>
      </c>
      <c r="AG231" s="110" t="str">
        <f t="shared" si="795"/>
        <v/>
      </c>
      <c r="AH231" s="110" t="str">
        <f t="shared" si="796"/>
        <v/>
      </c>
      <c r="AI231" s="110" t="str">
        <f t="shared" si="797"/>
        <v/>
      </c>
      <c r="AJ231" s="110" t="str">
        <f t="shared" si="798"/>
        <v/>
      </c>
      <c r="AK231" s="110" t="str">
        <f t="shared" si="799"/>
        <v/>
      </c>
      <c r="AL231" s="110" t="str">
        <f t="shared" si="800"/>
        <v/>
      </c>
      <c r="AM231" s="110" t="str">
        <f t="shared" si="801"/>
        <v/>
      </c>
      <c r="AN231" s="110" t="str">
        <f t="shared" si="802"/>
        <v/>
      </c>
      <c r="AO231" s="110" t="str">
        <f t="shared" si="803"/>
        <v/>
      </c>
      <c r="AP231" s="110" t="str">
        <f t="shared" si="804"/>
        <v/>
      </c>
      <c r="AQ231" s="110" t="str">
        <f t="shared" si="805"/>
        <v/>
      </c>
      <c r="AR231" s="110" t="str">
        <f t="shared" si="806"/>
        <v/>
      </c>
      <c r="AS231" s="110" t="str">
        <f t="shared" si="807"/>
        <v/>
      </c>
      <c r="AT231" s="110" t="str">
        <f t="shared" si="808"/>
        <v/>
      </c>
      <c r="AU231" s="110" t="str">
        <f t="shared" si="809"/>
        <v/>
      </c>
      <c r="AV231" s="110" t="str">
        <f t="shared" si="810"/>
        <v/>
      </c>
      <c r="AW231" s="110" t="str">
        <f t="shared" si="811"/>
        <v/>
      </c>
      <c r="AX231" s="110" t="str">
        <f t="shared" si="812"/>
        <v/>
      </c>
      <c r="AY231" s="110" t="str">
        <f t="shared" si="813"/>
        <v/>
      </c>
      <c r="AZ231" s="110" t="str">
        <f t="shared" si="814"/>
        <v/>
      </c>
      <c r="BA231" s="110" t="str">
        <f t="shared" si="815"/>
        <v/>
      </c>
      <c r="BB231" s="110" t="str">
        <f t="shared" si="816"/>
        <v/>
      </c>
      <c r="BC231" s="110" t="str">
        <f t="shared" si="817"/>
        <v/>
      </c>
      <c r="BD231" s="110" t="str">
        <f t="shared" si="818"/>
        <v/>
      </c>
      <c r="BE231" s="110" t="str">
        <f t="shared" si="819"/>
        <v/>
      </c>
      <c r="BF231" s="110" t="str">
        <f t="shared" si="820"/>
        <v/>
      </c>
      <c r="BG231" s="110" t="str">
        <f t="shared" si="821"/>
        <v/>
      </c>
      <c r="BH231" s="110" t="str">
        <f t="shared" si="822"/>
        <v/>
      </c>
      <c r="BI231" s="110" t="str">
        <f t="shared" si="823"/>
        <v/>
      </c>
      <c r="BJ231" s="110" t="str">
        <f t="shared" si="824"/>
        <v/>
      </c>
      <c r="BK231" s="110" t="str">
        <f t="shared" si="825"/>
        <v/>
      </c>
      <c r="BL231" s="110" t="str">
        <f t="shared" si="826"/>
        <v/>
      </c>
      <c r="BM231" s="110" t="str">
        <f t="shared" si="827"/>
        <v/>
      </c>
      <c r="BN231" s="110" t="str">
        <f t="shared" si="828"/>
        <v/>
      </c>
      <c r="BO231" s="110" t="str">
        <f t="shared" si="829"/>
        <v/>
      </c>
      <c r="BP231" s="110" t="str">
        <f t="shared" si="830"/>
        <v/>
      </c>
      <c r="BQ231" s="110" t="str">
        <f t="shared" si="831"/>
        <v/>
      </c>
      <c r="BR231" s="110" t="str">
        <f t="shared" si="832"/>
        <v/>
      </c>
      <c r="BS231" s="110" t="str">
        <f t="shared" si="833"/>
        <v/>
      </c>
      <c r="BT231" s="110" t="str">
        <f t="shared" si="834"/>
        <v/>
      </c>
      <c r="BU231" s="110" t="str">
        <f t="shared" si="835"/>
        <v/>
      </c>
      <c r="BV231" s="110" t="str">
        <f t="shared" si="836"/>
        <v/>
      </c>
      <c r="BW231" s="110" t="str">
        <f t="shared" si="837"/>
        <v/>
      </c>
      <c r="BX231" s="110" t="str">
        <f t="shared" si="838"/>
        <v/>
      </c>
      <c r="BY231" s="110" t="str">
        <f t="shared" si="839"/>
        <v/>
      </c>
      <c r="BZ231" s="110" t="str">
        <f t="shared" si="840"/>
        <v/>
      </c>
      <c r="CA231" s="110" t="str">
        <f t="shared" si="841"/>
        <v/>
      </c>
      <c r="CB231" s="110" t="str">
        <f t="shared" si="842"/>
        <v/>
      </c>
      <c r="CC231" s="110" t="str">
        <f t="shared" si="843"/>
        <v/>
      </c>
      <c r="CD231" s="110" t="str">
        <f t="shared" si="844"/>
        <v/>
      </c>
      <c r="CE231" s="110" t="str">
        <f t="shared" si="845"/>
        <v/>
      </c>
      <c r="CF231" s="110" t="str">
        <f t="shared" si="846"/>
        <v/>
      </c>
      <c r="CG231" s="110" t="str">
        <f t="shared" si="847"/>
        <v/>
      </c>
      <c r="CH231" s="110" t="str">
        <f t="shared" si="848"/>
        <v/>
      </c>
      <c r="CI231" s="110" t="str">
        <f t="shared" si="849"/>
        <v/>
      </c>
      <c r="CJ231" s="110" t="str">
        <f t="shared" si="850"/>
        <v/>
      </c>
      <c r="CK231" s="110">
        <f t="shared" si="851"/>
        <v>49821.428571428565</v>
      </c>
      <c r="CL231" s="110">
        <f t="shared" si="852"/>
        <v>49821.428571428565</v>
      </c>
      <c r="CM231" s="110">
        <f t="shared" si="853"/>
        <v>49821.428571428565</v>
      </c>
      <c r="CN231" s="110">
        <f t="shared" si="854"/>
        <v>49821.428571428565</v>
      </c>
      <c r="CO231" s="110">
        <f t="shared" si="855"/>
        <v>49821.428571428565</v>
      </c>
      <c r="CP231" s="110">
        <f t="shared" si="856"/>
        <v>49821.428571428565</v>
      </c>
      <c r="CQ231" s="110">
        <f t="shared" si="857"/>
        <v>49821.428571428565</v>
      </c>
      <c r="CR231" s="110">
        <f t="shared" si="858"/>
        <v>49821.428571428565</v>
      </c>
      <c r="CS231" s="110">
        <f t="shared" si="859"/>
        <v>49821.428571428565</v>
      </c>
      <c r="CT231" s="110">
        <f t="shared" si="860"/>
        <v>49821.428571428565</v>
      </c>
      <c r="CU231" s="110">
        <f t="shared" si="861"/>
        <v>49821.428571428565</v>
      </c>
      <c r="CV231" s="110">
        <f t="shared" si="862"/>
        <v>49821.428571428565</v>
      </c>
      <c r="CW231" s="110">
        <f t="shared" si="863"/>
        <v>49821.428571428565</v>
      </c>
      <c r="CX231" s="110">
        <f t="shared" si="864"/>
        <v>49821.428571428565</v>
      </c>
      <c r="CY231" s="110" t="str">
        <f t="shared" si="865"/>
        <v/>
      </c>
      <c r="CZ231" s="110" t="str">
        <f t="shared" si="866"/>
        <v/>
      </c>
      <c r="DA231" s="110" t="str">
        <f t="shared" si="867"/>
        <v/>
      </c>
      <c r="DB231" s="110" t="str">
        <f t="shared" si="868"/>
        <v/>
      </c>
      <c r="DC231" s="110" t="str">
        <f t="shared" si="869"/>
        <v/>
      </c>
      <c r="DD231" s="110" t="str">
        <f t="shared" si="870"/>
        <v/>
      </c>
      <c r="DE231" s="110" t="str">
        <f t="shared" si="871"/>
        <v/>
      </c>
      <c r="DF231" s="110" t="str">
        <f t="shared" si="872"/>
        <v/>
      </c>
      <c r="DG231" s="110" t="str">
        <f t="shared" si="873"/>
        <v/>
      </c>
      <c r="DH231" s="110" t="str">
        <f t="shared" si="874"/>
        <v/>
      </c>
      <c r="DI231" s="110" t="str">
        <f t="shared" si="875"/>
        <v/>
      </c>
      <c r="DJ231" s="110" t="str">
        <f t="shared" si="876"/>
        <v/>
      </c>
      <c r="DK231" s="110" t="str">
        <f t="shared" si="877"/>
        <v/>
      </c>
      <c r="DL231" s="110" t="str">
        <f t="shared" si="878"/>
        <v/>
      </c>
      <c r="DM231" s="110" t="str">
        <f t="shared" si="879"/>
        <v/>
      </c>
      <c r="DN231" s="110" t="str">
        <f t="shared" si="880"/>
        <v/>
      </c>
      <c r="DO231" s="110" t="str">
        <f t="shared" si="881"/>
        <v/>
      </c>
      <c r="DP231" s="110" t="str">
        <f t="shared" si="882"/>
        <v/>
      </c>
      <c r="DQ231" s="110" t="str">
        <f t="shared" si="883"/>
        <v/>
      </c>
      <c r="DR231" s="110" t="str">
        <f t="shared" si="884"/>
        <v/>
      </c>
      <c r="DS231" s="110" t="str">
        <f t="shared" si="885"/>
        <v/>
      </c>
      <c r="DT231" s="110" t="str">
        <f t="shared" si="886"/>
        <v/>
      </c>
      <c r="DU231" s="110" t="str">
        <f t="shared" si="887"/>
        <v/>
      </c>
      <c r="DV231" s="110" t="str">
        <f t="shared" si="888"/>
        <v/>
      </c>
      <c r="DW231" s="110" t="str">
        <f t="shared" si="889"/>
        <v/>
      </c>
      <c r="DX231" s="110" t="str">
        <f t="shared" si="890"/>
        <v/>
      </c>
      <c r="DY231" s="110" t="str">
        <f t="shared" si="891"/>
        <v/>
      </c>
      <c r="DZ231" s="110" t="str">
        <f t="shared" si="892"/>
        <v/>
      </c>
      <c r="EA231" s="110" t="str">
        <f t="shared" si="893"/>
        <v/>
      </c>
      <c r="EB231" s="110" t="str">
        <f t="shared" si="894"/>
        <v/>
      </c>
      <c r="EC231" s="110" t="str">
        <f t="shared" si="895"/>
        <v/>
      </c>
      <c r="ED231" s="110" t="str">
        <f t="shared" si="896"/>
        <v/>
      </c>
      <c r="EE231" s="110" t="str">
        <f t="shared" si="897"/>
        <v/>
      </c>
      <c r="EF231" s="110" t="str">
        <f t="shared" si="898"/>
        <v/>
      </c>
      <c r="EG231" s="110" t="str">
        <f t="shared" si="899"/>
        <v/>
      </c>
      <c r="EH231" s="110" t="str">
        <f t="shared" si="900"/>
        <v/>
      </c>
      <c r="EI231" s="110" t="str">
        <f t="shared" si="901"/>
        <v/>
      </c>
      <c r="EJ231" s="110" t="str">
        <f t="shared" si="902"/>
        <v/>
      </c>
      <c r="EK231" s="110" t="str">
        <f t="shared" si="903"/>
        <v/>
      </c>
      <c r="EL231" s="110" t="str">
        <f t="shared" si="904"/>
        <v/>
      </c>
      <c r="EM231" s="110" t="str">
        <f t="shared" si="905"/>
        <v/>
      </c>
      <c r="EN231" s="110" t="str">
        <f t="shared" si="906"/>
        <v/>
      </c>
      <c r="EO231" s="110" t="str">
        <f t="shared" si="907"/>
        <v/>
      </c>
      <c r="EP231" s="110" t="str">
        <f t="shared" si="908"/>
        <v/>
      </c>
      <c r="EQ231" s="110" t="str">
        <f t="shared" si="909"/>
        <v/>
      </c>
      <c r="ER231" s="110" t="str">
        <f t="shared" si="910"/>
        <v/>
      </c>
      <c r="ES231" s="110" t="str">
        <f t="shared" si="911"/>
        <v/>
      </c>
      <c r="ET231" s="110" t="str">
        <f t="shared" si="912"/>
        <v/>
      </c>
      <c r="EU231" s="110" t="str">
        <f t="shared" si="913"/>
        <v/>
      </c>
      <c r="EV231" s="110" t="str">
        <f t="shared" si="914"/>
        <v/>
      </c>
      <c r="EW231" s="110" t="str">
        <f t="shared" si="915"/>
        <v/>
      </c>
      <c r="EX231" s="110" t="str">
        <f t="shared" si="916"/>
        <v/>
      </c>
      <c r="EY231" s="110" t="str">
        <f t="shared" si="917"/>
        <v/>
      </c>
      <c r="EZ231" s="110" t="str">
        <f t="shared" si="918"/>
        <v/>
      </c>
      <c r="FA231" s="110" t="str">
        <f t="shared" si="919"/>
        <v/>
      </c>
      <c r="FB231">
        <f>'06_Presupuesto'!J250-'02_Rendimientos'!$B$79+1</f>
        <v>82</v>
      </c>
      <c r="FC231">
        <f>'06_Presupuesto'!K250-'02_Rendimientos'!$B$79+1</f>
        <v>95</v>
      </c>
      <c r="FD231">
        <f t="shared" si="920"/>
        <v>14</v>
      </c>
    </row>
    <row r="232" spans="2:160">
      <c r="B232" t="str">
        <f>'06_Presupuesto'!K85</f>
        <v>C.1.4.3</v>
      </c>
      <c r="C232" t="str">
        <f>'06_Presupuesto'!L85</f>
        <v>Cajas de derivación</v>
      </c>
      <c r="D232" t="str">
        <f>'06_Presupuesto'!M85</f>
        <v>UNI</v>
      </c>
      <c r="E232" s="90">
        <f>'06_Presupuesto'!N85</f>
        <v>11</v>
      </c>
      <c r="F232" s="90">
        <f>'06_Presupuesto'!O85</f>
        <v>9750</v>
      </c>
      <c r="G232" s="90">
        <f>'06_Presupuesto'!P85</f>
        <v>107250</v>
      </c>
      <c r="H232" s="90" t="str">
        <f t="shared" si="771"/>
        <v/>
      </c>
      <c r="I232" s="90" t="str">
        <f t="shared" si="772"/>
        <v/>
      </c>
      <c r="J232" s="90" t="str">
        <f t="shared" si="921"/>
        <v/>
      </c>
      <c r="K232" s="90" t="str">
        <f t="shared" si="773"/>
        <v/>
      </c>
      <c r="L232" s="90" t="str">
        <f t="shared" si="774"/>
        <v/>
      </c>
      <c r="M232" s="90" t="str">
        <f t="shared" si="775"/>
        <v/>
      </c>
      <c r="N232" s="90" t="str">
        <f t="shared" si="776"/>
        <v/>
      </c>
      <c r="O232" s="90" t="str">
        <f t="shared" si="777"/>
        <v/>
      </c>
      <c r="P232" s="90" t="str">
        <f t="shared" si="778"/>
        <v/>
      </c>
      <c r="Q232" s="90" t="str">
        <f t="shared" si="779"/>
        <v/>
      </c>
      <c r="R232" s="90" t="str">
        <f t="shared" si="780"/>
        <v/>
      </c>
      <c r="S232" s="90" t="str">
        <f t="shared" si="781"/>
        <v/>
      </c>
      <c r="T232" s="90" t="str">
        <f t="shared" si="782"/>
        <v/>
      </c>
      <c r="U232" s="90" t="str">
        <f t="shared" si="783"/>
        <v/>
      </c>
      <c r="V232" s="90" t="str">
        <f t="shared" si="784"/>
        <v/>
      </c>
      <c r="W232" s="90" t="str">
        <f t="shared" si="785"/>
        <v/>
      </c>
      <c r="X232" s="90" t="str">
        <f t="shared" si="786"/>
        <v/>
      </c>
      <c r="Y232" s="90" t="str">
        <f t="shared" si="787"/>
        <v/>
      </c>
      <c r="Z232" s="90" t="str">
        <f t="shared" si="788"/>
        <v/>
      </c>
      <c r="AA232" s="90" t="str">
        <f t="shared" si="789"/>
        <v/>
      </c>
      <c r="AB232" s="90" t="str">
        <f t="shared" si="790"/>
        <v/>
      </c>
      <c r="AC232" s="90" t="str">
        <f t="shared" si="791"/>
        <v/>
      </c>
      <c r="AD232" s="90" t="str">
        <f t="shared" si="792"/>
        <v/>
      </c>
      <c r="AE232" s="90" t="str">
        <f t="shared" si="793"/>
        <v/>
      </c>
      <c r="AF232" s="90" t="str">
        <f t="shared" si="794"/>
        <v/>
      </c>
      <c r="AG232" s="90" t="str">
        <f t="shared" si="795"/>
        <v/>
      </c>
      <c r="AH232" s="90" t="str">
        <f t="shared" si="796"/>
        <v/>
      </c>
      <c r="AI232" s="90" t="str">
        <f t="shared" si="797"/>
        <v/>
      </c>
      <c r="AJ232" s="90" t="str">
        <f t="shared" si="798"/>
        <v/>
      </c>
      <c r="AK232" s="90" t="str">
        <f t="shared" si="799"/>
        <v/>
      </c>
      <c r="AL232" s="90" t="str">
        <f t="shared" si="800"/>
        <v/>
      </c>
      <c r="AM232" s="90" t="str">
        <f t="shared" si="801"/>
        <v/>
      </c>
      <c r="AN232" s="90" t="str">
        <f t="shared" si="802"/>
        <v/>
      </c>
      <c r="AO232" s="90" t="str">
        <f t="shared" si="803"/>
        <v/>
      </c>
      <c r="AP232" s="90" t="str">
        <f t="shared" si="804"/>
        <v/>
      </c>
      <c r="AQ232" s="90" t="str">
        <f t="shared" si="805"/>
        <v/>
      </c>
      <c r="AR232" s="90" t="str">
        <f t="shared" si="806"/>
        <v/>
      </c>
      <c r="AS232" s="90" t="str">
        <f t="shared" si="807"/>
        <v/>
      </c>
      <c r="AT232" s="90" t="str">
        <f t="shared" si="808"/>
        <v/>
      </c>
      <c r="AU232" s="90" t="str">
        <f t="shared" si="809"/>
        <v/>
      </c>
      <c r="AV232" s="90" t="str">
        <f t="shared" si="810"/>
        <v/>
      </c>
      <c r="AW232" s="90" t="str">
        <f t="shared" si="811"/>
        <v/>
      </c>
      <c r="AX232" s="90" t="str">
        <f t="shared" si="812"/>
        <v/>
      </c>
      <c r="AY232" s="90" t="str">
        <f t="shared" si="813"/>
        <v/>
      </c>
      <c r="AZ232" s="90" t="str">
        <f t="shared" si="814"/>
        <v/>
      </c>
      <c r="BA232" s="90" t="str">
        <f t="shared" si="815"/>
        <v/>
      </c>
      <c r="BB232" s="90" t="str">
        <f t="shared" si="816"/>
        <v/>
      </c>
      <c r="BC232" s="90" t="str">
        <f t="shared" si="817"/>
        <v/>
      </c>
      <c r="BD232" s="90" t="str">
        <f t="shared" si="818"/>
        <v/>
      </c>
      <c r="BE232" s="90" t="str">
        <f t="shared" si="819"/>
        <v/>
      </c>
      <c r="BF232" s="90" t="str">
        <f t="shared" si="820"/>
        <v/>
      </c>
      <c r="BG232" s="90" t="str">
        <f t="shared" si="821"/>
        <v/>
      </c>
      <c r="BH232" s="90" t="str">
        <f t="shared" si="822"/>
        <v/>
      </c>
      <c r="BI232" s="90" t="str">
        <f t="shared" si="823"/>
        <v/>
      </c>
      <c r="BJ232" s="90" t="str">
        <f t="shared" si="824"/>
        <v/>
      </c>
      <c r="BK232" s="90" t="str">
        <f t="shared" si="825"/>
        <v/>
      </c>
      <c r="BL232" s="90" t="str">
        <f t="shared" si="826"/>
        <v/>
      </c>
      <c r="BM232" s="90" t="str">
        <f t="shared" si="827"/>
        <v/>
      </c>
      <c r="BN232" s="90" t="str">
        <f t="shared" si="828"/>
        <v/>
      </c>
      <c r="BO232" s="90" t="str">
        <f t="shared" si="829"/>
        <v/>
      </c>
      <c r="BP232" s="90" t="str">
        <f t="shared" si="830"/>
        <v/>
      </c>
      <c r="BQ232" s="90" t="str">
        <f t="shared" si="831"/>
        <v/>
      </c>
      <c r="BR232" s="90" t="str">
        <f t="shared" si="832"/>
        <v/>
      </c>
      <c r="BS232" s="90" t="str">
        <f t="shared" si="833"/>
        <v/>
      </c>
      <c r="BT232" s="90" t="str">
        <f t="shared" si="834"/>
        <v/>
      </c>
      <c r="BU232" s="90" t="str">
        <f t="shared" si="835"/>
        <v/>
      </c>
      <c r="BV232" s="90" t="str">
        <f t="shared" si="836"/>
        <v/>
      </c>
      <c r="BW232" s="90" t="str">
        <f t="shared" si="837"/>
        <v/>
      </c>
      <c r="BX232" s="90" t="str">
        <f t="shared" si="838"/>
        <v/>
      </c>
      <c r="BY232" s="90" t="str">
        <f t="shared" si="839"/>
        <v/>
      </c>
      <c r="BZ232" s="90" t="str">
        <f t="shared" si="840"/>
        <v/>
      </c>
      <c r="CA232" s="90" t="str">
        <f t="shared" si="841"/>
        <v/>
      </c>
      <c r="CB232" s="90" t="str">
        <f t="shared" si="842"/>
        <v/>
      </c>
      <c r="CC232" s="90" t="str">
        <f t="shared" si="843"/>
        <v/>
      </c>
      <c r="CD232" s="90" t="str">
        <f t="shared" si="844"/>
        <v/>
      </c>
      <c r="CE232" s="90" t="str">
        <f t="shared" si="845"/>
        <v/>
      </c>
      <c r="CF232" s="90" t="str">
        <f t="shared" si="846"/>
        <v/>
      </c>
      <c r="CG232" s="90" t="str">
        <f t="shared" si="847"/>
        <v/>
      </c>
      <c r="CH232" s="90" t="str">
        <f t="shared" si="848"/>
        <v/>
      </c>
      <c r="CI232" s="90" t="str">
        <f t="shared" si="849"/>
        <v/>
      </c>
      <c r="CJ232" s="90" t="str">
        <f t="shared" si="850"/>
        <v/>
      </c>
      <c r="CK232" s="90">
        <f t="shared" si="851"/>
        <v>7660.7142857142853</v>
      </c>
      <c r="CL232" s="90">
        <f t="shared" si="852"/>
        <v>7660.7142857142853</v>
      </c>
      <c r="CM232" s="90">
        <f t="shared" si="853"/>
        <v>7660.7142857142853</v>
      </c>
      <c r="CN232" s="90">
        <f t="shared" si="854"/>
        <v>7660.7142857142853</v>
      </c>
      <c r="CO232" s="90">
        <f t="shared" si="855"/>
        <v>7660.7142857142853</v>
      </c>
      <c r="CP232" s="90">
        <f t="shared" si="856"/>
        <v>7660.7142857142853</v>
      </c>
      <c r="CQ232" s="90">
        <f t="shared" si="857"/>
        <v>7660.7142857142853</v>
      </c>
      <c r="CR232" s="90">
        <f t="shared" si="858"/>
        <v>7660.7142857142853</v>
      </c>
      <c r="CS232" s="90">
        <f t="shared" si="859"/>
        <v>7660.7142857142853</v>
      </c>
      <c r="CT232" s="90">
        <f t="shared" si="860"/>
        <v>7660.7142857142853</v>
      </c>
      <c r="CU232" s="90">
        <f t="shared" si="861"/>
        <v>7660.7142857142853</v>
      </c>
      <c r="CV232" s="90">
        <f t="shared" si="862"/>
        <v>7660.7142857142853</v>
      </c>
      <c r="CW232" s="90">
        <f t="shared" si="863"/>
        <v>7660.7142857142853</v>
      </c>
      <c r="CX232" s="90">
        <f t="shared" si="864"/>
        <v>7660.7142857142853</v>
      </c>
      <c r="CY232" s="90" t="str">
        <f t="shared" si="865"/>
        <v/>
      </c>
      <c r="CZ232" s="90" t="str">
        <f t="shared" si="866"/>
        <v/>
      </c>
      <c r="DA232" s="90" t="str">
        <f t="shared" si="867"/>
        <v/>
      </c>
      <c r="DB232" s="90" t="str">
        <f t="shared" si="868"/>
        <v/>
      </c>
      <c r="DC232" s="90" t="str">
        <f t="shared" si="869"/>
        <v/>
      </c>
      <c r="DD232" s="90" t="str">
        <f t="shared" si="870"/>
        <v/>
      </c>
      <c r="DE232" s="90" t="str">
        <f t="shared" si="871"/>
        <v/>
      </c>
      <c r="DF232" s="90" t="str">
        <f t="shared" si="872"/>
        <v/>
      </c>
      <c r="DG232" s="90" t="str">
        <f t="shared" si="873"/>
        <v/>
      </c>
      <c r="DH232" s="90" t="str">
        <f t="shared" si="874"/>
        <v/>
      </c>
      <c r="DI232" s="90" t="str">
        <f t="shared" si="875"/>
        <v/>
      </c>
      <c r="DJ232" s="90" t="str">
        <f t="shared" si="876"/>
        <v/>
      </c>
      <c r="DK232" s="90" t="str">
        <f t="shared" si="877"/>
        <v/>
      </c>
      <c r="DL232" s="90" t="str">
        <f t="shared" si="878"/>
        <v/>
      </c>
      <c r="DM232" s="90" t="str">
        <f t="shared" si="879"/>
        <v/>
      </c>
      <c r="DN232" s="90" t="str">
        <f t="shared" si="880"/>
        <v/>
      </c>
      <c r="DO232" s="90" t="str">
        <f t="shared" si="881"/>
        <v/>
      </c>
      <c r="DP232" s="90" t="str">
        <f t="shared" si="882"/>
        <v/>
      </c>
      <c r="DQ232" s="90" t="str">
        <f t="shared" si="883"/>
        <v/>
      </c>
      <c r="DR232" s="90" t="str">
        <f t="shared" si="884"/>
        <v/>
      </c>
      <c r="DS232" s="90" t="str">
        <f t="shared" si="885"/>
        <v/>
      </c>
      <c r="DT232" s="90" t="str">
        <f t="shared" si="886"/>
        <v/>
      </c>
      <c r="DU232" s="90" t="str">
        <f t="shared" si="887"/>
        <v/>
      </c>
      <c r="DV232" s="90" t="str">
        <f t="shared" si="888"/>
        <v/>
      </c>
      <c r="DW232" s="90" t="str">
        <f t="shared" si="889"/>
        <v/>
      </c>
      <c r="DX232" s="90" t="str">
        <f t="shared" si="890"/>
        <v/>
      </c>
      <c r="DY232" s="90" t="str">
        <f t="shared" si="891"/>
        <v/>
      </c>
      <c r="DZ232" s="90" t="str">
        <f t="shared" si="892"/>
        <v/>
      </c>
      <c r="EA232" s="90" t="str">
        <f t="shared" si="893"/>
        <v/>
      </c>
      <c r="EB232" s="90" t="str">
        <f t="shared" si="894"/>
        <v/>
      </c>
      <c r="EC232" s="90" t="str">
        <f t="shared" si="895"/>
        <v/>
      </c>
      <c r="ED232" s="90" t="str">
        <f t="shared" si="896"/>
        <v/>
      </c>
      <c r="EE232" s="90" t="str">
        <f t="shared" si="897"/>
        <v/>
      </c>
      <c r="EF232" s="90" t="str">
        <f t="shared" si="898"/>
        <v/>
      </c>
      <c r="EG232" s="90" t="str">
        <f t="shared" si="899"/>
        <v/>
      </c>
      <c r="EH232" s="90" t="str">
        <f t="shared" si="900"/>
        <v/>
      </c>
      <c r="EI232" s="90" t="str">
        <f t="shared" si="901"/>
        <v/>
      </c>
      <c r="EJ232" s="90" t="str">
        <f t="shared" si="902"/>
        <v/>
      </c>
      <c r="EK232" s="90" t="str">
        <f t="shared" si="903"/>
        <v/>
      </c>
      <c r="EL232" s="90" t="str">
        <f t="shared" si="904"/>
        <v/>
      </c>
      <c r="EM232" s="90" t="str">
        <f t="shared" si="905"/>
        <v/>
      </c>
      <c r="EN232" s="90" t="str">
        <f t="shared" si="906"/>
        <v/>
      </c>
      <c r="EO232" s="90" t="str">
        <f t="shared" si="907"/>
        <v/>
      </c>
      <c r="EP232" s="90" t="str">
        <f t="shared" si="908"/>
        <v/>
      </c>
      <c r="EQ232" s="90" t="str">
        <f t="shared" si="909"/>
        <v/>
      </c>
      <c r="ER232" s="90" t="str">
        <f t="shared" si="910"/>
        <v/>
      </c>
      <c r="ES232" s="90" t="str">
        <f t="shared" si="911"/>
        <v/>
      </c>
      <c r="ET232" s="90" t="str">
        <f t="shared" si="912"/>
        <v/>
      </c>
      <c r="EU232" s="90" t="str">
        <f t="shared" si="913"/>
        <v/>
      </c>
      <c r="EV232" s="90" t="str">
        <f t="shared" si="914"/>
        <v/>
      </c>
      <c r="EW232" s="90" t="str">
        <f t="shared" si="915"/>
        <v/>
      </c>
      <c r="EX232" s="90" t="str">
        <f t="shared" si="916"/>
        <v/>
      </c>
      <c r="EY232" s="90" t="str">
        <f t="shared" si="917"/>
        <v/>
      </c>
      <c r="EZ232" s="90" t="str">
        <f t="shared" si="918"/>
        <v/>
      </c>
      <c r="FA232" s="90" t="str">
        <f t="shared" si="919"/>
        <v/>
      </c>
      <c r="FB232">
        <f>'06_Presupuesto'!J251-'02_Rendimientos'!$B$79+1</f>
        <v>82</v>
      </c>
      <c r="FC232">
        <f>'06_Presupuesto'!K251-'02_Rendimientos'!$B$79+1</f>
        <v>95</v>
      </c>
      <c r="FD232">
        <f t="shared" si="920"/>
        <v>14</v>
      </c>
    </row>
    <row r="233" spans="2:160">
      <c r="B233" s="109" t="str">
        <f>'06_Presupuesto'!K86</f>
        <v>C.1.4.4</v>
      </c>
      <c r="C233" s="109" t="str">
        <f>'06_Presupuesto'!L86</f>
        <v>Interruptor simple</v>
      </c>
      <c r="D233" s="109" t="str">
        <f>'06_Presupuesto'!M86</f>
        <v>UNI</v>
      </c>
      <c r="E233" s="110">
        <f>'06_Presupuesto'!N86</f>
        <v>5</v>
      </c>
      <c r="F233" s="110">
        <f>'06_Presupuesto'!O86</f>
        <v>18125</v>
      </c>
      <c r="G233" s="110">
        <f>'06_Presupuesto'!P86</f>
        <v>90625</v>
      </c>
      <c r="H233" s="110" t="str">
        <f t="shared" si="771"/>
        <v/>
      </c>
      <c r="I233" s="110" t="str">
        <f t="shared" si="772"/>
        <v/>
      </c>
      <c r="J233" s="110" t="str">
        <f t="shared" si="921"/>
        <v/>
      </c>
      <c r="K233" s="110" t="str">
        <f t="shared" si="773"/>
        <v/>
      </c>
      <c r="L233" s="110" t="str">
        <f t="shared" si="774"/>
        <v/>
      </c>
      <c r="M233" s="110" t="str">
        <f t="shared" si="775"/>
        <v/>
      </c>
      <c r="N233" s="110" t="str">
        <f t="shared" si="776"/>
        <v/>
      </c>
      <c r="O233" s="110" t="str">
        <f t="shared" si="777"/>
        <v/>
      </c>
      <c r="P233" s="110" t="str">
        <f t="shared" si="778"/>
        <v/>
      </c>
      <c r="Q233" s="110" t="str">
        <f t="shared" si="779"/>
        <v/>
      </c>
      <c r="R233" s="110" t="str">
        <f t="shared" si="780"/>
        <v/>
      </c>
      <c r="S233" s="110" t="str">
        <f t="shared" si="781"/>
        <v/>
      </c>
      <c r="T233" s="110" t="str">
        <f t="shared" si="782"/>
        <v/>
      </c>
      <c r="U233" s="110" t="str">
        <f t="shared" si="783"/>
        <v/>
      </c>
      <c r="V233" s="110" t="str">
        <f t="shared" si="784"/>
        <v/>
      </c>
      <c r="W233" s="110" t="str">
        <f t="shared" si="785"/>
        <v/>
      </c>
      <c r="X233" s="110" t="str">
        <f t="shared" si="786"/>
        <v/>
      </c>
      <c r="Y233" s="110" t="str">
        <f t="shared" si="787"/>
        <v/>
      </c>
      <c r="Z233" s="110" t="str">
        <f t="shared" si="788"/>
        <v/>
      </c>
      <c r="AA233" s="110" t="str">
        <f t="shared" si="789"/>
        <v/>
      </c>
      <c r="AB233" s="110" t="str">
        <f t="shared" si="790"/>
        <v/>
      </c>
      <c r="AC233" s="110" t="str">
        <f t="shared" si="791"/>
        <v/>
      </c>
      <c r="AD233" s="110" t="str">
        <f t="shared" si="792"/>
        <v/>
      </c>
      <c r="AE233" s="110" t="str">
        <f t="shared" si="793"/>
        <v/>
      </c>
      <c r="AF233" s="110" t="str">
        <f t="shared" si="794"/>
        <v/>
      </c>
      <c r="AG233" s="110" t="str">
        <f t="shared" si="795"/>
        <v/>
      </c>
      <c r="AH233" s="110" t="str">
        <f t="shared" si="796"/>
        <v/>
      </c>
      <c r="AI233" s="110" t="str">
        <f t="shared" si="797"/>
        <v/>
      </c>
      <c r="AJ233" s="110" t="str">
        <f t="shared" si="798"/>
        <v/>
      </c>
      <c r="AK233" s="110" t="str">
        <f t="shared" si="799"/>
        <v/>
      </c>
      <c r="AL233" s="110" t="str">
        <f t="shared" si="800"/>
        <v/>
      </c>
      <c r="AM233" s="110" t="str">
        <f t="shared" si="801"/>
        <v/>
      </c>
      <c r="AN233" s="110" t="str">
        <f t="shared" si="802"/>
        <v/>
      </c>
      <c r="AO233" s="110" t="str">
        <f t="shared" si="803"/>
        <v/>
      </c>
      <c r="AP233" s="110" t="str">
        <f t="shared" si="804"/>
        <v/>
      </c>
      <c r="AQ233" s="110" t="str">
        <f t="shared" si="805"/>
        <v/>
      </c>
      <c r="AR233" s="110" t="str">
        <f t="shared" si="806"/>
        <v/>
      </c>
      <c r="AS233" s="110" t="str">
        <f t="shared" si="807"/>
        <v/>
      </c>
      <c r="AT233" s="110" t="str">
        <f t="shared" si="808"/>
        <v/>
      </c>
      <c r="AU233" s="110" t="str">
        <f t="shared" si="809"/>
        <v/>
      </c>
      <c r="AV233" s="110" t="str">
        <f t="shared" si="810"/>
        <v/>
      </c>
      <c r="AW233" s="110" t="str">
        <f t="shared" si="811"/>
        <v/>
      </c>
      <c r="AX233" s="110" t="str">
        <f t="shared" si="812"/>
        <v/>
      </c>
      <c r="AY233" s="110" t="str">
        <f t="shared" si="813"/>
        <v/>
      </c>
      <c r="AZ233" s="110" t="str">
        <f t="shared" si="814"/>
        <v/>
      </c>
      <c r="BA233" s="110" t="str">
        <f t="shared" si="815"/>
        <v/>
      </c>
      <c r="BB233" s="110" t="str">
        <f t="shared" si="816"/>
        <v/>
      </c>
      <c r="BC233" s="110" t="str">
        <f t="shared" si="817"/>
        <v/>
      </c>
      <c r="BD233" s="110" t="str">
        <f t="shared" si="818"/>
        <v/>
      </c>
      <c r="BE233" s="110" t="str">
        <f t="shared" si="819"/>
        <v/>
      </c>
      <c r="BF233" s="110" t="str">
        <f t="shared" si="820"/>
        <v/>
      </c>
      <c r="BG233" s="110" t="str">
        <f t="shared" si="821"/>
        <v/>
      </c>
      <c r="BH233" s="110" t="str">
        <f t="shared" si="822"/>
        <v/>
      </c>
      <c r="BI233" s="110" t="str">
        <f t="shared" si="823"/>
        <v/>
      </c>
      <c r="BJ233" s="110" t="str">
        <f t="shared" si="824"/>
        <v/>
      </c>
      <c r="BK233" s="110" t="str">
        <f t="shared" si="825"/>
        <v/>
      </c>
      <c r="BL233" s="110" t="str">
        <f t="shared" si="826"/>
        <v/>
      </c>
      <c r="BM233" s="110" t="str">
        <f t="shared" si="827"/>
        <v/>
      </c>
      <c r="BN233" s="110" t="str">
        <f t="shared" si="828"/>
        <v/>
      </c>
      <c r="BO233" s="110" t="str">
        <f t="shared" si="829"/>
        <v/>
      </c>
      <c r="BP233" s="110" t="str">
        <f t="shared" si="830"/>
        <v/>
      </c>
      <c r="BQ233" s="110" t="str">
        <f t="shared" si="831"/>
        <v/>
      </c>
      <c r="BR233" s="110" t="str">
        <f t="shared" si="832"/>
        <v/>
      </c>
      <c r="BS233" s="110" t="str">
        <f t="shared" si="833"/>
        <v/>
      </c>
      <c r="BT233" s="110" t="str">
        <f t="shared" si="834"/>
        <v/>
      </c>
      <c r="BU233" s="110" t="str">
        <f t="shared" si="835"/>
        <v/>
      </c>
      <c r="BV233" s="110" t="str">
        <f t="shared" si="836"/>
        <v/>
      </c>
      <c r="BW233" s="110" t="str">
        <f t="shared" si="837"/>
        <v/>
      </c>
      <c r="BX233" s="110" t="str">
        <f t="shared" si="838"/>
        <v/>
      </c>
      <c r="BY233" s="110" t="str">
        <f t="shared" si="839"/>
        <v/>
      </c>
      <c r="BZ233" s="110" t="str">
        <f t="shared" si="840"/>
        <v/>
      </c>
      <c r="CA233" s="110" t="str">
        <f t="shared" si="841"/>
        <v/>
      </c>
      <c r="CB233" s="110" t="str">
        <f t="shared" si="842"/>
        <v/>
      </c>
      <c r="CC233" s="110" t="str">
        <f t="shared" si="843"/>
        <v/>
      </c>
      <c r="CD233" s="110" t="str">
        <f t="shared" si="844"/>
        <v/>
      </c>
      <c r="CE233" s="110" t="str">
        <f t="shared" si="845"/>
        <v/>
      </c>
      <c r="CF233" s="110" t="str">
        <f t="shared" si="846"/>
        <v/>
      </c>
      <c r="CG233" s="110" t="str">
        <f t="shared" si="847"/>
        <v/>
      </c>
      <c r="CH233" s="110" t="str">
        <f t="shared" si="848"/>
        <v/>
      </c>
      <c r="CI233" s="110" t="str">
        <f t="shared" si="849"/>
        <v/>
      </c>
      <c r="CJ233" s="110" t="str">
        <f t="shared" si="850"/>
        <v/>
      </c>
      <c r="CK233" s="110">
        <f t="shared" si="851"/>
        <v>6473.2142857142853</v>
      </c>
      <c r="CL233" s="110">
        <f t="shared" si="852"/>
        <v>6473.2142857142853</v>
      </c>
      <c r="CM233" s="110">
        <f t="shared" si="853"/>
        <v>6473.2142857142853</v>
      </c>
      <c r="CN233" s="110">
        <f t="shared" si="854"/>
        <v>6473.2142857142853</v>
      </c>
      <c r="CO233" s="110">
        <f t="shared" si="855"/>
        <v>6473.2142857142853</v>
      </c>
      <c r="CP233" s="110">
        <f t="shared" si="856"/>
        <v>6473.2142857142853</v>
      </c>
      <c r="CQ233" s="110">
        <f t="shared" si="857"/>
        <v>6473.2142857142853</v>
      </c>
      <c r="CR233" s="110">
        <f t="shared" si="858"/>
        <v>6473.2142857142853</v>
      </c>
      <c r="CS233" s="110">
        <f t="shared" si="859"/>
        <v>6473.2142857142853</v>
      </c>
      <c r="CT233" s="110">
        <f t="shared" si="860"/>
        <v>6473.2142857142853</v>
      </c>
      <c r="CU233" s="110">
        <f t="shared" si="861"/>
        <v>6473.2142857142853</v>
      </c>
      <c r="CV233" s="110">
        <f t="shared" si="862"/>
        <v>6473.2142857142853</v>
      </c>
      <c r="CW233" s="110">
        <f t="shared" si="863"/>
        <v>6473.2142857142853</v>
      </c>
      <c r="CX233" s="110">
        <f t="shared" si="864"/>
        <v>6473.2142857142853</v>
      </c>
      <c r="CY233" s="110" t="str">
        <f t="shared" si="865"/>
        <v/>
      </c>
      <c r="CZ233" s="110" t="str">
        <f t="shared" si="866"/>
        <v/>
      </c>
      <c r="DA233" s="110" t="str">
        <f t="shared" si="867"/>
        <v/>
      </c>
      <c r="DB233" s="110" t="str">
        <f t="shared" si="868"/>
        <v/>
      </c>
      <c r="DC233" s="110" t="str">
        <f t="shared" si="869"/>
        <v/>
      </c>
      <c r="DD233" s="110" t="str">
        <f t="shared" si="870"/>
        <v/>
      </c>
      <c r="DE233" s="110" t="str">
        <f t="shared" si="871"/>
        <v/>
      </c>
      <c r="DF233" s="110" t="str">
        <f t="shared" si="872"/>
        <v/>
      </c>
      <c r="DG233" s="110" t="str">
        <f t="shared" si="873"/>
        <v/>
      </c>
      <c r="DH233" s="110" t="str">
        <f t="shared" si="874"/>
        <v/>
      </c>
      <c r="DI233" s="110" t="str">
        <f t="shared" si="875"/>
        <v/>
      </c>
      <c r="DJ233" s="110" t="str">
        <f t="shared" si="876"/>
        <v/>
      </c>
      <c r="DK233" s="110" t="str">
        <f t="shared" si="877"/>
        <v/>
      </c>
      <c r="DL233" s="110" t="str">
        <f t="shared" si="878"/>
        <v/>
      </c>
      <c r="DM233" s="110" t="str">
        <f t="shared" si="879"/>
        <v/>
      </c>
      <c r="DN233" s="110" t="str">
        <f t="shared" si="880"/>
        <v/>
      </c>
      <c r="DO233" s="110" t="str">
        <f t="shared" si="881"/>
        <v/>
      </c>
      <c r="DP233" s="110" t="str">
        <f t="shared" si="882"/>
        <v/>
      </c>
      <c r="DQ233" s="110" t="str">
        <f t="shared" si="883"/>
        <v/>
      </c>
      <c r="DR233" s="110" t="str">
        <f t="shared" si="884"/>
        <v/>
      </c>
      <c r="DS233" s="110" t="str">
        <f t="shared" si="885"/>
        <v/>
      </c>
      <c r="DT233" s="110" t="str">
        <f t="shared" si="886"/>
        <v/>
      </c>
      <c r="DU233" s="110" t="str">
        <f t="shared" si="887"/>
        <v/>
      </c>
      <c r="DV233" s="110" t="str">
        <f t="shared" si="888"/>
        <v/>
      </c>
      <c r="DW233" s="110" t="str">
        <f t="shared" si="889"/>
        <v/>
      </c>
      <c r="DX233" s="110" t="str">
        <f t="shared" si="890"/>
        <v/>
      </c>
      <c r="DY233" s="110" t="str">
        <f t="shared" si="891"/>
        <v/>
      </c>
      <c r="DZ233" s="110" t="str">
        <f t="shared" si="892"/>
        <v/>
      </c>
      <c r="EA233" s="110" t="str">
        <f t="shared" si="893"/>
        <v/>
      </c>
      <c r="EB233" s="110" t="str">
        <f t="shared" si="894"/>
        <v/>
      </c>
      <c r="EC233" s="110" t="str">
        <f t="shared" si="895"/>
        <v/>
      </c>
      <c r="ED233" s="110" t="str">
        <f t="shared" si="896"/>
        <v/>
      </c>
      <c r="EE233" s="110" t="str">
        <f t="shared" si="897"/>
        <v/>
      </c>
      <c r="EF233" s="110" t="str">
        <f t="shared" si="898"/>
        <v/>
      </c>
      <c r="EG233" s="110" t="str">
        <f t="shared" si="899"/>
        <v/>
      </c>
      <c r="EH233" s="110" t="str">
        <f t="shared" si="900"/>
        <v/>
      </c>
      <c r="EI233" s="110" t="str">
        <f t="shared" si="901"/>
        <v/>
      </c>
      <c r="EJ233" s="110" t="str">
        <f t="shared" si="902"/>
        <v/>
      </c>
      <c r="EK233" s="110" t="str">
        <f t="shared" si="903"/>
        <v/>
      </c>
      <c r="EL233" s="110" t="str">
        <f t="shared" si="904"/>
        <v/>
      </c>
      <c r="EM233" s="110" t="str">
        <f t="shared" si="905"/>
        <v/>
      </c>
      <c r="EN233" s="110" t="str">
        <f t="shared" si="906"/>
        <v/>
      </c>
      <c r="EO233" s="110" t="str">
        <f t="shared" si="907"/>
        <v/>
      </c>
      <c r="EP233" s="110" t="str">
        <f t="shared" si="908"/>
        <v/>
      </c>
      <c r="EQ233" s="110" t="str">
        <f t="shared" si="909"/>
        <v/>
      </c>
      <c r="ER233" s="110" t="str">
        <f t="shared" si="910"/>
        <v/>
      </c>
      <c r="ES233" s="110" t="str">
        <f t="shared" si="911"/>
        <v/>
      </c>
      <c r="ET233" s="110" t="str">
        <f t="shared" si="912"/>
        <v/>
      </c>
      <c r="EU233" s="110" t="str">
        <f t="shared" si="913"/>
        <v/>
      </c>
      <c r="EV233" s="110" t="str">
        <f t="shared" si="914"/>
        <v/>
      </c>
      <c r="EW233" s="110" t="str">
        <f t="shared" si="915"/>
        <v/>
      </c>
      <c r="EX233" s="110" t="str">
        <f t="shared" si="916"/>
        <v/>
      </c>
      <c r="EY233" s="110" t="str">
        <f t="shared" si="917"/>
        <v/>
      </c>
      <c r="EZ233" s="110" t="str">
        <f t="shared" si="918"/>
        <v/>
      </c>
      <c r="FA233" s="110" t="str">
        <f t="shared" si="919"/>
        <v/>
      </c>
      <c r="FB233">
        <f>'06_Presupuesto'!J252-'02_Rendimientos'!$B$79+1</f>
        <v>82</v>
      </c>
      <c r="FC233">
        <f>'06_Presupuesto'!K252-'02_Rendimientos'!$B$79+1</f>
        <v>95</v>
      </c>
      <c r="FD233">
        <f t="shared" si="920"/>
        <v>14</v>
      </c>
    </row>
    <row r="234" spans="2:160">
      <c r="B234" t="str">
        <f>'06_Presupuesto'!K87</f>
        <v>C.1.4.5</v>
      </c>
      <c r="C234" t="str">
        <f>'06_Presupuesto'!L87</f>
        <v>Interruptor doble</v>
      </c>
      <c r="D234" t="str">
        <f>'06_Presupuesto'!M87</f>
        <v>UNI</v>
      </c>
      <c r="E234" s="90">
        <f>'06_Presupuesto'!N87</f>
        <v>1</v>
      </c>
      <c r="F234" s="90">
        <f>'06_Presupuesto'!O87</f>
        <v>21874.999999999996</v>
      </c>
      <c r="G234" s="90">
        <f>'06_Presupuesto'!P87</f>
        <v>21874.999999999996</v>
      </c>
      <c r="H234" s="90" t="str">
        <f t="shared" si="771"/>
        <v/>
      </c>
      <c r="I234" s="90" t="str">
        <f t="shared" si="772"/>
        <v/>
      </c>
      <c r="J234" s="90" t="str">
        <f t="shared" si="921"/>
        <v/>
      </c>
      <c r="K234" s="90" t="str">
        <f t="shared" si="773"/>
        <v/>
      </c>
      <c r="L234" s="90" t="str">
        <f t="shared" si="774"/>
        <v/>
      </c>
      <c r="M234" s="90" t="str">
        <f t="shared" si="775"/>
        <v/>
      </c>
      <c r="N234" s="90" t="str">
        <f t="shared" si="776"/>
        <v/>
      </c>
      <c r="O234" s="90" t="str">
        <f t="shared" si="777"/>
        <v/>
      </c>
      <c r="P234" s="90" t="str">
        <f t="shared" si="778"/>
        <v/>
      </c>
      <c r="Q234" s="90" t="str">
        <f t="shared" si="779"/>
        <v/>
      </c>
      <c r="R234" s="90" t="str">
        <f t="shared" si="780"/>
        <v/>
      </c>
      <c r="S234" s="90" t="str">
        <f t="shared" si="781"/>
        <v/>
      </c>
      <c r="T234" s="90" t="str">
        <f t="shared" si="782"/>
        <v/>
      </c>
      <c r="U234" s="90" t="str">
        <f t="shared" si="783"/>
        <v/>
      </c>
      <c r="V234" s="90" t="str">
        <f t="shared" si="784"/>
        <v/>
      </c>
      <c r="W234" s="90" t="str">
        <f t="shared" si="785"/>
        <v/>
      </c>
      <c r="X234" s="90" t="str">
        <f t="shared" si="786"/>
        <v/>
      </c>
      <c r="Y234" s="90" t="str">
        <f t="shared" si="787"/>
        <v/>
      </c>
      <c r="Z234" s="90" t="str">
        <f t="shared" si="788"/>
        <v/>
      </c>
      <c r="AA234" s="90" t="str">
        <f t="shared" si="789"/>
        <v/>
      </c>
      <c r="AB234" s="90" t="str">
        <f t="shared" si="790"/>
        <v/>
      </c>
      <c r="AC234" s="90" t="str">
        <f t="shared" si="791"/>
        <v/>
      </c>
      <c r="AD234" s="90" t="str">
        <f t="shared" si="792"/>
        <v/>
      </c>
      <c r="AE234" s="90" t="str">
        <f t="shared" si="793"/>
        <v/>
      </c>
      <c r="AF234" s="90" t="str">
        <f t="shared" si="794"/>
        <v/>
      </c>
      <c r="AG234" s="90" t="str">
        <f t="shared" si="795"/>
        <v/>
      </c>
      <c r="AH234" s="90" t="str">
        <f t="shared" si="796"/>
        <v/>
      </c>
      <c r="AI234" s="90" t="str">
        <f t="shared" si="797"/>
        <v/>
      </c>
      <c r="AJ234" s="90" t="str">
        <f t="shared" si="798"/>
        <v/>
      </c>
      <c r="AK234" s="90" t="str">
        <f t="shared" si="799"/>
        <v/>
      </c>
      <c r="AL234" s="90" t="str">
        <f t="shared" si="800"/>
        <v/>
      </c>
      <c r="AM234" s="90" t="str">
        <f t="shared" si="801"/>
        <v/>
      </c>
      <c r="AN234" s="90" t="str">
        <f t="shared" si="802"/>
        <v/>
      </c>
      <c r="AO234" s="90" t="str">
        <f t="shared" si="803"/>
        <v/>
      </c>
      <c r="AP234" s="90" t="str">
        <f t="shared" si="804"/>
        <v/>
      </c>
      <c r="AQ234" s="90" t="str">
        <f t="shared" si="805"/>
        <v/>
      </c>
      <c r="AR234" s="90" t="str">
        <f t="shared" si="806"/>
        <v/>
      </c>
      <c r="AS234" s="90" t="str">
        <f t="shared" si="807"/>
        <v/>
      </c>
      <c r="AT234" s="90" t="str">
        <f t="shared" si="808"/>
        <v/>
      </c>
      <c r="AU234" s="90" t="str">
        <f t="shared" si="809"/>
        <v/>
      </c>
      <c r="AV234" s="90" t="str">
        <f t="shared" si="810"/>
        <v/>
      </c>
      <c r="AW234" s="90" t="str">
        <f t="shared" si="811"/>
        <v/>
      </c>
      <c r="AX234" s="90" t="str">
        <f t="shared" si="812"/>
        <v/>
      </c>
      <c r="AY234" s="90" t="str">
        <f t="shared" si="813"/>
        <v/>
      </c>
      <c r="AZ234" s="90" t="str">
        <f t="shared" si="814"/>
        <v/>
      </c>
      <c r="BA234" s="90" t="str">
        <f t="shared" si="815"/>
        <v/>
      </c>
      <c r="BB234" s="90" t="str">
        <f t="shared" si="816"/>
        <v/>
      </c>
      <c r="BC234" s="90" t="str">
        <f t="shared" si="817"/>
        <v/>
      </c>
      <c r="BD234" s="90" t="str">
        <f t="shared" si="818"/>
        <v/>
      </c>
      <c r="BE234" s="90" t="str">
        <f t="shared" si="819"/>
        <v/>
      </c>
      <c r="BF234" s="90" t="str">
        <f t="shared" si="820"/>
        <v/>
      </c>
      <c r="BG234" s="90" t="str">
        <f t="shared" si="821"/>
        <v/>
      </c>
      <c r="BH234" s="90" t="str">
        <f t="shared" si="822"/>
        <v/>
      </c>
      <c r="BI234" s="90" t="str">
        <f t="shared" si="823"/>
        <v/>
      </c>
      <c r="BJ234" s="90" t="str">
        <f t="shared" si="824"/>
        <v/>
      </c>
      <c r="BK234" s="90" t="str">
        <f t="shared" si="825"/>
        <v/>
      </c>
      <c r="BL234" s="90" t="str">
        <f t="shared" si="826"/>
        <v/>
      </c>
      <c r="BM234" s="90" t="str">
        <f t="shared" si="827"/>
        <v/>
      </c>
      <c r="BN234" s="90" t="str">
        <f t="shared" si="828"/>
        <v/>
      </c>
      <c r="BO234" s="90" t="str">
        <f t="shared" si="829"/>
        <v/>
      </c>
      <c r="BP234" s="90" t="str">
        <f t="shared" si="830"/>
        <v/>
      </c>
      <c r="BQ234" s="90" t="str">
        <f t="shared" si="831"/>
        <v/>
      </c>
      <c r="BR234" s="90" t="str">
        <f t="shared" si="832"/>
        <v/>
      </c>
      <c r="BS234" s="90" t="str">
        <f t="shared" si="833"/>
        <v/>
      </c>
      <c r="BT234" s="90" t="str">
        <f t="shared" si="834"/>
        <v/>
      </c>
      <c r="BU234" s="90" t="str">
        <f t="shared" si="835"/>
        <v/>
      </c>
      <c r="BV234" s="90" t="str">
        <f t="shared" si="836"/>
        <v/>
      </c>
      <c r="BW234" s="90" t="str">
        <f t="shared" si="837"/>
        <v/>
      </c>
      <c r="BX234" s="90" t="str">
        <f t="shared" si="838"/>
        <v/>
      </c>
      <c r="BY234" s="90" t="str">
        <f t="shared" si="839"/>
        <v/>
      </c>
      <c r="BZ234" s="90" t="str">
        <f t="shared" si="840"/>
        <v/>
      </c>
      <c r="CA234" s="90" t="str">
        <f t="shared" si="841"/>
        <v/>
      </c>
      <c r="CB234" s="90" t="str">
        <f t="shared" si="842"/>
        <v/>
      </c>
      <c r="CC234" s="90" t="str">
        <f t="shared" si="843"/>
        <v/>
      </c>
      <c r="CD234" s="90" t="str">
        <f t="shared" si="844"/>
        <v/>
      </c>
      <c r="CE234" s="90" t="str">
        <f t="shared" si="845"/>
        <v/>
      </c>
      <c r="CF234" s="90" t="str">
        <f t="shared" si="846"/>
        <v/>
      </c>
      <c r="CG234" s="90" t="str">
        <f t="shared" si="847"/>
        <v/>
      </c>
      <c r="CH234" s="90" t="str">
        <f t="shared" si="848"/>
        <v/>
      </c>
      <c r="CI234" s="90" t="str">
        <f t="shared" si="849"/>
        <v/>
      </c>
      <c r="CJ234" s="90" t="str">
        <f t="shared" si="850"/>
        <v/>
      </c>
      <c r="CK234" s="90">
        <f t="shared" si="851"/>
        <v>1562.4999999999998</v>
      </c>
      <c r="CL234" s="90">
        <f t="shared" si="852"/>
        <v>1562.4999999999998</v>
      </c>
      <c r="CM234" s="90">
        <f t="shared" si="853"/>
        <v>1562.4999999999998</v>
      </c>
      <c r="CN234" s="90">
        <f t="shared" si="854"/>
        <v>1562.4999999999998</v>
      </c>
      <c r="CO234" s="90">
        <f t="shared" si="855"/>
        <v>1562.4999999999998</v>
      </c>
      <c r="CP234" s="90">
        <f t="shared" si="856"/>
        <v>1562.4999999999998</v>
      </c>
      <c r="CQ234" s="90">
        <f t="shared" si="857"/>
        <v>1562.4999999999998</v>
      </c>
      <c r="CR234" s="90">
        <f t="shared" si="858"/>
        <v>1562.4999999999998</v>
      </c>
      <c r="CS234" s="90">
        <f t="shared" si="859"/>
        <v>1562.4999999999998</v>
      </c>
      <c r="CT234" s="90">
        <f t="shared" si="860"/>
        <v>1562.4999999999998</v>
      </c>
      <c r="CU234" s="90">
        <f t="shared" si="861"/>
        <v>1562.4999999999998</v>
      </c>
      <c r="CV234" s="90">
        <f t="shared" si="862"/>
        <v>1562.4999999999998</v>
      </c>
      <c r="CW234" s="90">
        <f t="shared" si="863"/>
        <v>1562.4999999999998</v>
      </c>
      <c r="CX234" s="90">
        <f t="shared" si="864"/>
        <v>1562.4999999999998</v>
      </c>
      <c r="CY234" s="90" t="str">
        <f t="shared" si="865"/>
        <v/>
      </c>
      <c r="CZ234" s="90" t="str">
        <f t="shared" si="866"/>
        <v/>
      </c>
      <c r="DA234" s="90" t="str">
        <f t="shared" si="867"/>
        <v/>
      </c>
      <c r="DB234" s="90" t="str">
        <f t="shared" si="868"/>
        <v/>
      </c>
      <c r="DC234" s="90" t="str">
        <f t="shared" si="869"/>
        <v/>
      </c>
      <c r="DD234" s="90" t="str">
        <f t="shared" si="870"/>
        <v/>
      </c>
      <c r="DE234" s="90" t="str">
        <f t="shared" si="871"/>
        <v/>
      </c>
      <c r="DF234" s="90" t="str">
        <f t="shared" si="872"/>
        <v/>
      </c>
      <c r="DG234" s="90" t="str">
        <f t="shared" si="873"/>
        <v/>
      </c>
      <c r="DH234" s="90" t="str">
        <f t="shared" si="874"/>
        <v/>
      </c>
      <c r="DI234" s="90" t="str">
        <f t="shared" si="875"/>
        <v/>
      </c>
      <c r="DJ234" s="90" t="str">
        <f t="shared" si="876"/>
        <v/>
      </c>
      <c r="DK234" s="90" t="str">
        <f t="shared" si="877"/>
        <v/>
      </c>
      <c r="DL234" s="90" t="str">
        <f t="shared" si="878"/>
        <v/>
      </c>
      <c r="DM234" s="90" t="str">
        <f t="shared" si="879"/>
        <v/>
      </c>
      <c r="DN234" s="90" t="str">
        <f t="shared" si="880"/>
        <v/>
      </c>
      <c r="DO234" s="90" t="str">
        <f t="shared" si="881"/>
        <v/>
      </c>
      <c r="DP234" s="90" t="str">
        <f t="shared" si="882"/>
        <v/>
      </c>
      <c r="DQ234" s="90" t="str">
        <f t="shared" si="883"/>
        <v/>
      </c>
      <c r="DR234" s="90" t="str">
        <f t="shared" si="884"/>
        <v/>
      </c>
      <c r="DS234" s="90" t="str">
        <f t="shared" si="885"/>
        <v/>
      </c>
      <c r="DT234" s="90" t="str">
        <f t="shared" si="886"/>
        <v/>
      </c>
      <c r="DU234" s="90" t="str">
        <f t="shared" si="887"/>
        <v/>
      </c>
      <c r="DV234" s="90" t="str">
        <f t="shared" si="888"/>
        <v/>
      </c>
      <c r="DW234" s="90" t="str">
        <f t="shared" si="889"/>
        <v/>
      </c>
      <c r="DX234" s="90" t="str">
        <f t="shared" si="890"/>
        <v/>
      </c>
      <c r="DY234" s="90" t="str">
        <f t="shared" si="891"/>
        <v/>
      </c>
      <c r="DZ234" s="90" t="str">
        <f t="shared" si="892"/>
        <v/>
      </c>
      <c r="EA234" s="90" t="str">
        <f t="shared" si="893"/>
        <v/>
      </c>
      <c r="EB234" s="90" t="str">
        <f t="shared" si="894"/>
        <v/>
      </c>
      <c r="EC234" s="90" t="str">
        <f t="shared" si="895"/>
        <v/>
      </c>
      <c r="ED234" s="90" t="str">
        <f t="shared" si="896"/>
        <v/>
      </c>
      <c r="EE234" s="90" t="str">
        <f t="shared" si="897"/>
        <v/>
      </c>
      <c r="EF234" s="90" t="str">
        <f t="shared" si="898"/>
        <v/>
      </c>
      <c r="EG234" s="90" t="str">
        <f t="shared" si="899"/>
        <v/>
      </c>
      <c r="EH234" s="90" t="str">
        <f t="shared" si="900"/>
        <v/>
      </c>
      <c r="EI234" s="90" t="str">
        <f t="shared" si="901"/>
        <v/>
      </c>
      <c r="EJ234" s="90" t="str">
        <f t="shared" si="902"/>
        <v/>
      </c>
      <c r="EK234" s="90" t="str">
        <f t="shared" si="903"/>
        <v/>
      </c>
      <c r="EL234" s="90" t="str">
        <f t="shared" si="904"/>
        <v/>
      </c>
      <c r="EM234" s="90" t="str">
        <f t="shared" si="905"/>
        <v/>
      </c>
      <c r="EN234" s="90" t="str">
        <f t="shared" si="906"/>
        <v/>
      </c>
      <c r="EO234" s="90" t="str">
        <f t="shared" si="907"/>
        <v/>
      </c>
      <c r="EP234" s="90" t="str">
        <f t="shared" si="908"/>
        <v/>
      </c>
      <c r="EQ234" s="90" t="str">
        <f t="shared" si="909"/>
        <v/>
      </c>
      <c r="ER234" s="90" t="str">
        <f t="shared" si="910"/>
        <v/>
      </c>
      <c r="ES234" s="90" t="str">
        <f t="shared" si="911"/>
        <v/>
      </c>
      <c r="ET234" s="90" t="str">
        <f t="shared" si="912"/>
        <v/>
      </c>
      <c r="EU234" s="90" t="str">
        <f t="shared" si="913"/>
        <v/>
      </c>
      <c r="EV234" s="90" t="str">
        <f t="shared" si="914"/>
        <v/>
      </c>
      <c r="EW234" s="90" t="str">
        <f t="shared" si="915"/>
        <v/>
      </c>
      <c r="EX234" s="90" t="str">
        <f t="shared" si="916"/>
        <v/>
      </c>
      <c r="EY234" s="90" t="str">
        <f t="shared" si="917"/>
        <v/>
      </c>
      <c r="EZ234" s="90" t="str">
        <f t="shared" si="918"/>
        <v/>
      </c>
      <c r="FA234" s="90" t="str">
        <f t="shared" si="919"/>
        <v/>
      </c>
      <c r="FB234">
        <f>'06_Presupuesto'!J253-'02_Rendimientos'!$B$79+1</f>
        <v>82</v>
      </c>
      <c r="FC234">
        <f>'06_Presupuesto'!K253-'02_Rendimientos'!$B$79+1</f>
        <v>95</v>
      </c>
      <c r="FD234">
        <f t="shared" si="920"/>
        <v>14</v>
      </c>
    </row>
    <row r="235" spans="2:160">
      <c r="B235" s="109" t="str">
        <f>'06_Presupuesto'!K88</f>
        <v>C.1.4.6</v>
      </c>
      <c r="C235" s="109" t="str">
        <f>'06_Presupuesto'!L88</f>
        <v>Interruptor triple</v>
      </c>
      <c r="D235" s="109" t="str">
        <f>'06_Presupuesto'!M88</f>
        <v>UNI</v>
      </c>
      <c r="E235" s="110">
        <f>'06_Presupuesto'!N88</f>
        <v>1</v>
      </c>
      <c r="F235" s="110">
        <f>'06_Presupuesto'!O88</f>
        <v>25624.999999999996</v>
      </c>
      <c r="G235" s="110">
        <f>'06_Presupuesto'!P88</f>
        <v>25624.999999999996</v>
      </c>
      <c r="H235" s="110" t="str">
        <f t="shared" si="771"/>
        <v/>
      </c>
      <c r="I235" s="110" t="str">
        <f t="shared" si="772"/>
        <v/>
      </c>
      <c r="J235" s="110" t="str">
        <f t="shared" si="921"/>
        <v/>
      </c>
      <c r="K235" s="110" t="str">
        <f t="shared" si="773"/>
        <v/>
      </c>
      <c r="L235" s="110" t="str">
        <f t="shared" si="774"/>
        <v/>
      </c>
      <c r="M235" s="110" t="str">
        <f t="shared" si="775"/>
        <v/>
      </c>
      <c r="N235" s="110" t="str">
        <f t="shared" si="776"/>
        <v/>
      </c>
      <c r="O235" s="110" t="str">
        <f t="shared" si="777"/>
        <v/>
      </c>
      <c r="P235" s="110" t="str">
        <f t="shared" si="778"/>
        <v/>
      </c>
      <c r="Q235" s="110" t="str">
        <f t="shared" si="779"/>
        <v/>
      </c>
      <c r="R235" s="110" t="str">
        <f t="shared" si="780"/>
        <v/>
      </c>
      <c r="S235" s="110" t="str">
        <f t="shared" si="781"/>
        <v/>
      </c>
      <c r="T235" s="110" t="str">
        <f t="shared" si="782"/>
        <v/>
      </c>
      <c r="U235" s="110" t="str">
        <f t="shared" si="783"/>
        <v/>
      </c>
      <c r="V235" s="110" t="str">
        <f t="shared" si="784"/>
        <v/>
      </c>
      <c r="W235" s="110" t="str">
        <f t="shared" si="785"/>
        <v/>
      </c>
      <c r="X235" s="110" t="str">
        <f t="shared" si="786"/>
        <v/>
      </c>
      <c r="Y235" s="110" t="str">
        <f t="shared" si="787"/>
        <v/>
      </c>
      <c r="Z235" s="110" t="str">
        <f t="shared" si="788"/>
        <v/>
      </c>
      <c r="AA235" s="110" t="str">
        <f t="shared" si="789"/>
        <v/>
      </c>
      <c r="AB235" s="110" t="str">
        <f t="shared" si="790"/>
        <v/>
      </c>
      <c r="AC235" s="110" t="str">
        <f t="shared" si="791"/>
        <v/>
      </c>
      <c r="AD235" s="110" t="str">
        <f t="shared" si="792"/>
        <v/>
      </c>
      <c r="AE235" s="110" t="str">
        <f t="shared" si="793"/>
        <v/>
      </c>
      <c r="AF235" s="110" t="str">
        <f t="shared" si="794"/>
        <v/>
      </c>
      <c r="AG235" s="110" t="str">
        <f t="shared" si="795"/>
        <v/>
      </c>
      <c r="AH235" s="110" t="str">
        <f t="shared" si="796"/>
        <v/>
      </c>
      <c r="AI235" s="110" t="str">
        <f t="shared" si="797"/>
        <v/>
      </c>
      <c r="AJ235" s="110" t="str">
        <f t="shared" si="798"/>
        <v/>
      </c>
      <c r="AK235" s="110" t="str">
        <f t="shared" si="799"/>
        <v/>
      </c>
      <c r="AL235" s="110" t="str">
        <f t="shared" si="800"/>
        <v/>
      </c>
      <c r="AM235" s="110" t="str">
        <f t="shared" si="801"/>
        <v/>
      </c>
      <c r="AN235" s="110" t="str">
        <f t="shared" si="802"/>
        <v/>
      </c>
      <c r="AO235" s="110" t="str">
        <f t="shared" si="803"/>
        <v/>
      </c>
      <c r="AP235" s="110" t="str">
        <f t="shared" si="804"/>
        <v/>
      </c>
      <c r="AQ235" s="110" t="str">
        <f t="shared" si="805"/>
        <v/>
      </c>
      <c r="AR235" s="110" t="str">
        <f t="shared" si="806"/>
        <v/>
      </c>
      <c r="AS235" s="110" t="str">
        <f t="shared" si="807"/>
        <v/>
      </c>
      <c r="AT235" s="110" t="str">
        <f t="shared" si="808"/>
        <v/>
      </c>
      <c r="AU235" s="110" t="str">
        <f t="shared" si="809"/>
        <v/>
      </c>
      <c r="AV235" s="110" t="str">
        <f t="shared" si="810"/>
        <v/>
      </c>
      <c r="AW235" s="110" t="str">
        <f t="shared" si="811"/>
        <v/>
      </c>
      <c r="AX235" s="110" t="str">
        <f t="shared" si="812"/>
        <v/>
      </c>
      <c r="AY235" s="110" t="str">
        <f t="shared" si="813"/>
        <v/>
      </c>
      <c r="AZ235" s="110" t="str">
        <f t="shared" si="814"/>
        <v/>
      </c>
      <c r="BA235" s="110" t="str">
        <f t="shared" si="815"/>
        <v/>
      </c>
      <c r="BB235" s="110" t="str">
        <f t="shared" si="816"/>
        <v/>
      </c>
      <c r="BC235" s="110" t="str">
        <f t="shared" si="817"/>
        <v/>
      </c>
      <c r="BD235" s="110" t="str">
        <f t="shared" si="818"/>
        <v/>
      </c>
      <c r="BE235" s="110" t="str">
        <f t="shared" si="819"/>
        <v/>
      </c>
      <c r="BF235" s="110" t="str">
        <f t="shared" si="820"/>
        <v/>
      </c>
      <c r="BG235" s="110" t="str">
        <f t="shared" si="821"/>
        <v/>
      </c>
      <c r="BH235" s="110" t="str">
        <f t="shared" si="822"/>
        <v/>
      </c>
      <c r="BI235" s="110" t="str">
        <f t="shared" si="823"/>
        <v/>
      </c>
      <c r="BJ235" s="110" t="str">
        <f t="shared" si="824"/>
        <v/>
      </c>
      <c r="BK235" s="110" t="str">
        <f t="shared" si="825"/>
        <v/>
      </c>
      <c r="BL235" s="110" t="str">
        <f t="shared" si="826"/>
        <v/>
      </c>
      <c r="BM235" s="110" t="str">
        <f t="shared" si="827"/>
        <v/>
      </c>
      <c r="BN235" s="110" t="str">
        <f t="shared" si="828"/>
        <v/>
      </c>
      <c r="BO235" s="110" t="str">
        <f t="shared" si="829"/>
        <v/>
      </c>
      <c r="BP235" s="110" t="str">
        <f t="shared" si="830"/>
        <v/>
      </c>
      <c r="BQ235" s="110" t="str">
        <f t="shared" si="831"/>
        <v/>
      </c>
      <c r="BR235" s="110" t="str">
        <f t="shared" si="832"/>
        <v/>
      </c>
      <c r="BS235" s="110" t="str">
        <f t="shared" si="833"/>
        <v/>
      </c>
      <c r="BT235" s="110" t="str">
        <f t="shared" si="834"/>
        <v/>
      </c>
      <c r="BU235" s="110" t="str">
        <f t="shared" si="835"/>
        <v/>
      </c>
      <c r="BV235" s="110" t="str">
        <f t="shared" si="836"/>
        <v/>
      </c>
      <c r="BW235" s="110" t="str">
        <f t="shared" si="837"/>
        <v/>
      </c>
      <c r="BX235" s="110" t="str">
        <f t="shared" si="838"/>
        <v/>
      </c>
      <c r="BY235" s="110" t="str">
        <f t="shared" si="839"/>
        <v/>
      </c>
      <c r="BZ235" s="110" t="str">
        <f t="shared" si="840"/>
        <v/>
      </c>
      <c r="CA235" s="110" t="str">
        <f t="shared" si="841"/>
        <v/>
      </c>
      <c r="CB235" s="110" t="str">
        <f t="shared" si="842"/>
        <v/>
      </c>
      <c r="CC235" s="110" t="str">
        <f t="shared" si="843"/>
        <v/>
      </c>
      <c r="CD235" s="110" t="str">
        <f t="shared" si="844"/>
        <v/>
      </c>
      <c r="CE235" s="110" t="str">
        <f t="shared" si="845"/>
        <v/>
      </c>
      <c r="CF235" s="110" t="str">
        <f t="shared" si="846"/>
        <v/>
      </c>
      <c r="CG235" s="110" t="str">
        <f t="shared" si="847"/>
        <v/>
      </c>
      <c r="CH235" s="110" t="str">
        <f t="shared" si="848"/>
        <v/>
      </c>
      <c r="CI235" s="110" t="str">
        <f t="shared" si="849"/>
        <v/>
      </c>
      <c r="CJ235" s="110" t="str">
        <f t="shared" si="850"/>
        <v/>
      </c>
      <c r="CK235" s="110">
        <f t="shared" si="851"/>
        <v>1830.3571428571427</v>
      </c>
      <c r="CL235" s="110">
        <f t="shared" si="852"/>
        <v>1830.3571428571427</v>
      </c>
      <c r="CM235" s="110">
        <f t="shared" si="853"/>
        <v>1830.3571428571427</v>
      </c>
      <c r="CN235" s="110">
        <f t="shared" si="854"/>
        <v>1830.3571428571427</v>
      </c>
      <c r="CO235" s="110">
        <f t="shared" si="855"/>
        <v>1830.3571428571427</v>
      </c>
      <c r="CP235" s="110">
        <f t="shared" si="856"/>
        <v>1830.3571428571427</v>
      </c>
      <c r="CQ235" s="110">
        <f t="shared" si="857"/>
        <v>1830.3571428571427</v>
      </c>
      <c r="CR235" s="110">
        <f t="shared" si="858"/>
        <v>1830.3571428571427</v>
      </c>
      <c r="CS235" s="110">
        <f t="shared" si="859"/>
        <v>1830.3571428571427</v>
      </c>
      <c r="CT235" s="110">
        <f t="shared" si="860"/>
        <v>1830.3571428571427</v>
      </c>
      <c r="CU235" s="110">
        <f t="shared" si="861"/>
        <v>1830.3571428571427</v>
      </c>
      <c r="CV235" s="110">
        <f t="shared" si="862"/>
        <v>1830.3571428571427</v>
      </c>
      <c r="CW235" s="110">
        <f t="shared" si="863"/>
        <v>1830.3571428571427</v>
      </c>
      <c r="CX235" s="110">
        <f t="shared" si="864"/>
        <v>1830.3571428571427</v>
      </c>
      <c r="CY235" s="110" t="str">
        <f t="shared" si="865"/>
        <v/>
      </c>
      <c r="CZ235" s="110" t="str">
        <f t="shared" si="866"/>
        <v/>
      </c>
      <c r="DA235" s="110" t="str">
        <f t="shared" si="867"/>
        <v/>
      </c>
      <c r="DB235" s="110" t="str">
        <f t="shared" si="868"/>
        <v/>
      </c>
      <c r="DC235" s="110" t="str">
        <f t="shared" si="869"/>
        <v/>
      </c>
      <c r="DD235" s="110" t="str">
        <f t="shared" si="870"/>
        <v/>
      </c>
      <c r="DE235" s="110" t="str">
        <f t="shared" si="871"/>
        <v/>
      </c>
      <c r="DF235" s="110" t="str">
        <f t="shared" si="872"/>
        <v/>
      </c>
      <c r="DG235" s="110" t="str">
        <f t="shared" si="873"/>
        <v/>
      </c>
      <c r="DH235" s="110" t="str">
        <f t="shared" si="874"/>
        <v/>
      </c>
      <c r="DI235" s="110" t="str">
        <f t="shared" si="875"/>
        <v/>
      </c>
      <c r="DJ235" s="110" t="str">
        <f t="shared" si="876"/>
        <v/>
      </c>
      <c r="DK235" s="110" t="str">
        <f t="shared" si="877"/>
        <v/>
      </c>
      <c r="DL235" s="110" t="str">
        <f t="shared" si="878"/>
        <v/>
      </c>
      <c r="DM235" s="110" t="str">
        <f t="shared" si="879"/>
        <v/>
      </c>
      <c r="DN235" s="110" t="str">
        <f t="shared" si="880"/>
        <v/>
      </c>
      <c r="DO235" s="110" t="str">
        <f t="shared" si="881"/>
        <v/>
      </c>
      <c r="DP235" s="110" t="str">
        <f t="shared" si="882"/>
        <v/>
      </c>
      <c r="DQ235" s="110" t="str">
        <f t="shared" si="883"/>
        <v/>
      </c>
      <c r="DR235" s="110" t="str">
        <f t="shared" si="884"/>
        <v/>
      </c>
      <c r="DS235" s="110" t="str">
        <f t="shared" si="885"/>
        <v/>
      </c>
      <c r="DT235" s="110" t="str">
        <f t="shared" si="886"/>
        <v/>
      </c>
      <c r="DU235" s="110" t="str">
        <f t="shared" si="887"/>
        <v/>
      </c>
      <c r="DV235" s="110" t="str">
        <f t="shared" si="888"/>
        <v/>
      </c>
      <c r="DW235" s="110" t="str">
        <f t="shared" si="889"/>
        <v/>
      </c>
      <c r="DX235" s="110" t="str">
        <f t="shared" si="890"/>
        <v/>
      </c>
      <c r="DY235" s="110" t="str">
        <f t="shared" si="891"/>
        <v/>
      </c>
      <c r="DZ235" s="110" t="str">
        <f t="shared" si="892"/>
        <v/>
      </c>
      <c r="EA235" s="110" t="str">
        <f t="shared" si="893"/>
        <v/>
      </c>
      <c r="EB235" s="110" t="str">
        <f t="shared" si="894"/>
        <v/>
      </c>
      <c r="EC235" s="110" t="str">
        <f t="shared" si="895"/>
        <v/>
      </c>
      <c r="ED235" s="110" t="str">
        <f t="shared" si="896"/>
        <v/>
      </c>
      <c r="EE235" s="110" t="str">
        <f t="shared" si="897"/>
        <v/>
      </c>
      <c r="EF235" s="110" t="str">
        <f t="shared" si="898"/>
        <v/>
      </c>
      <c r="EG235" s="110" t="str">
        <f t="shared" si="899"/>
        <v/>
      </c>
      <c r="EH235" s="110" t="str">
        <f t="shared" si="900"/>
        <v/>
      </c>
      <c r="EI235" s="110" t="str">
        <f t="shared" si="901"/>
        <v/>
      </c>
      <c r="EJ235" s="110" t="str">
        <f t="shared" si="902"/>
        <v/>
      </c>
      <c r="EK235" s="110" t="str">
        <f t="shared" si="903"/>
        <v/>
      </c>
      <c r="EL235" s="110" t="str">
        <f t="shared" si="904"/>
        <v/>
      </c>
      <c r="EM235" s="110" t="str">
        <f t="shared" si="905"/>
        <v/>
      </c>
      <c r="EN235" s="110" t="str">
        <f t="shared" si="906"/>
        <v/>
      </c>
      <c r="EO235" s="110" t="str">
        <f t="shared" si="907"/>
        <v/>
      </c>
      <c r="EP235" s="110" t="str">
        <f t="shared" si="908"/>
        <v/>
      </c>
      <c r="EQ235" s="110" t="str">
        <f t="shared" si="909"/>
        <v/>
      </c>
      <c r="ER235" s="110" t="str">
        <f t="shared" si="910"/>
        <v/>
      </c>
      <c r="ES235" s="110" t="str">
        <f t="shared" si="911"/>
        <v/>
      </c>
      <c r="ET235" s="110" t="str">
        <f t="shared" si="912"/>
        <v/>
      </c>
      <c r="EU235" s="110" t="str">
        <f t="shared" si="913"/>
        <v/>
      </c>
      <c r="EV235" s="110" t="str">
        <f t="shared" si="914"/>
        <v/>
      </c>
      <c r="EW235" s="110" t="str">
        <f t="shared" si="915"/>
        <v/>
      </c>
      <c r="EX235" s="110" t="str">
        <f t="shared" si="916"/>
        <v/>
      </c>
      <c r="EY235" s="110" t="str">
        <f t="shared" si="917"/>
        <v/>
      </c>
      <c r="EZ235" s="110" t="str">
        <f t="shared" si="918"/>
        <v/>
      </c>
      <c r="FA235" s="110" t="str">
        <f t="shared" si="919"/>
        <v/>
      </c>
      <c r="FB235">
        <f>'06_Presupuesto'!J254-'02_Rendimientos'!$B$79+1</f>
        <v>82</v>
      </c>
      <c r="FC235">
        <f>'06_Presupuesto'!K254-'02_Rendimientos'!$B$79+1</f>
        <v>95</v>
      </c>
      <c r="FD235">
        <f t="shared" si="920"/>
        <v>14</v>
      </c>
    </row>
    <row r="236" spans="2:160">
      <c r="B236" t="str">
        <f>'06_Presupuesto'!K89</f>
        <v>C.1.4.7/a)</v>
      </c>
      <c r="C236" t="str">
        <f>'06_Presupuesto'!L89</f>
        <v>Plafón portalámpara SSHH</v>
      </c>
      <c r="D236" t="str">
        <f>'06_Presupuesto'!M89</f>
        <v>UNI</v>
      </c>
      <c r="E236" s="90">
        <f>'06_Presupuesto'!N89</f>
        <v>2</v>
      </c>
      <c r="F236" s="90">
        <f>'06_Presupuesto'!O89</f>
        <v>28125</v>
      </c>
      <c r="G236" s="90">
        <f>'06_Presupuesto'!P89</f>
        <v>56250</v>
      </c>
      <c r="H236" s="90" t="str">
        <f t="shared" si="771"/>
        <v/>
      </c>
      <c r="I236" s="90" t="str">
        <f t="shared" si="772"/>
        <v/>
      </c>
      <c r="J236" s="90" t="str">
        <f t="shared" si="921"/>
        <v/>
      </c>
      <c r="K236" s="90" t="str">
        <f t="shared" si="773"/>
        <v/>
      </c>
      <c r="L236" s="90" t="str">
        <f t="shared" si="774"/>
        <v/>
      </c>
      <c r="M236" s="90" t="str">
        <f t="shared" si="775"/>
        <v/>
      </c>
      <c r="N236" s="90" t="str">
        <f t="shared" si="776"/>
        <v/>
      </c>
      <c r="O236" s="90" t="str">
        <f t="shared" si="777"/>
        <v/>
      </c>
      <c r="P236" s="90" t="str">
        <f t="shared" si="778"/>
        <v/>
      </c>
      <c r="Q236" s="90" t="str">
        <f t="shared" si="779"/>
        <v/>
      </c>
      <c r="R236" s="90" t="str">
        <f t="shared" si="780"/>
        <v/>
      </c>
      <c r="S236" s="90" t="str">
        <f t="shared" si="781"/>
        <v/>
      </c>
      <c r="T236" s="90" t="str">
        <f t="shared" si="782"/>
        <v/>
      </c>
      <c r="U236" s="90" t="str">
        <f t="shared" si="783"/>
        <v/>
      </c>
      <c r="V236" s="90" t="str">
        <f t="shared" si="784"/>
        <v/>
      </c>
      <c r="W236" s="90" t="str">
        <f t="shared" si="785"/>
        <v/>
      </c>
      <c r="X236" s="90" t="str">
        <f t="shared" si="786"/>
        <v/>
      </c>
      <c r="Y236" s="90" t="str">
        <f t="shared" si="787"/>
        <v/>
      </c>
      <c r="Z236" s="90" t="str">
        <f t="shared" si="788"/>
        <v/>
      </c>
      <c r="AA236" s="90" t="str">
        <f t="shared" si="789"/>
        <v/>
      </c>
      <c r="AB236" s="90" t="str">
        <f t="shared" si="790"/>
        <v/>
      </c>
      <c r="AC236" s="90" t="str">
        <f t="shared" si="791"/>
        <v/>
      </c>
      <c r="AD236" s="90" t="str">
        <f t="shared" si="792"/>
        <v/>
      </c>
      <c r="AE236" s="90" t="str">
        <f t="shared" si="793"/>
        <v/>
      </c>
      <c r="AF236" s="90" t="str">
        <f t="shared" si="794"/>
        <v/>
      </c>
      <c r="AG236" s="90" t="str">
        <f t="shared" si="795"/>
        <v/>
      </c>
      <c r="AH236" s="90" t="str">
        <f t="shared" si="796"/>
        <v/>
      </c>
      <c r="AI236" s="90" t="str">
        <f t="shared" si="797"/>
        <v/>
      </c>
      <c r="AJ236" s="90" t="str">
        <f t="shared" si="798"/>
        <v/>
      </c>
      <c r="AK236" s="90" t="str">
        <f t="shared" si="799"/>
        <v/>
      </c>
      <c r="AL236" s="90" t="str">
        <f t="shared" si="800"/>
        <v/>
      </c>
      <c r="AM236" s="90" t="str">
        <f t="shared" si="801"/>
        <v/>
      </c>
      <c r="AN236" s="90" t="str">
        <f t="shared" si="802"/>
        <v/>
      </c>
      <c r="AO236" s="90" t="str">
        <f t="shared" si="803"/>
        <v/>
      </c>
      <c r="AP236" s="90" t="str">
        <f t="shared" si="804"/>
        <v/>
      </c>
      <c r="AQ236" s="90" t="str">
        <f t="shared" si="805"/>
        <v/>
      </c>
      <c r="AR236" s="90" t="str">
        <f t="shared" si="806"/>
        <v/>
      </c>
      <c r="AS236" s="90" t="str">
        <f t="shared" si="807"/>
        <v/>
      </c>
      <c r="AT236" s="90" t="str">
        <f t="shared" si="808"/>
        <v/>
      </c>
      <c r="AU236" s="90" t="str">
        <f t="shared" si="809"/>
        <v/>
      </c>
      <c r="AV236" s="90" t="str">
        <f t="shared" si="810"/>
        <v/>
      </c>
      <c r="AW236" s="90" t="str">
        <f t="shared" si="811"/>
        <v/>
      </c>
      <c r="AX236" s="90" t="str">
        <f t="shared" si="812"/>
        <v/>
      </c>
      <c r="AY236" s="90" t="str">
        <f t="shared" si="813"/>
        <v/>
      </c>
      <c r="AZ236" s="90" t="str">
        <f t="shared" si="814"/>
        <v/>
      </c>
      <c r="BA236" s="90" t="str">
        <f t="shared" si="815"/>
        <v/>
      </c>
      <c r="BB236" s="90" t="str">
        <f t="shared" si="816"/>
        <v/>
      </c>
      <c r="BC236" s="90" t="str">
        <f t="shared" si="817"/>
        <v/>
      </c>
      <c r="BD236" s="90" t="str">
        <f t="shared" si="818"/>
        <v/>
      </c>
      <c r="BE236" s="90" t="str">
        <f t="shared" si="819"/>
        <v/>
      </c>
      <c r="BF236" s="90" t="str">
        <f t="shared" si="820"/>
        <v/>
      </c>
      <c r="BG236" s="90" t="str">
        <f t="shared" si="821"/>
        <v/>
      </c>
      <c r="BH236" s="90" t="str">
        <f t="shared" si="822"/>
        <v/>
      </c>
      <c r="BI236" s="90" t="str">
        <f t="shared" si="823"/>
        <v/>
      </c>
      <c r="BJ236" s="90" t="str">
        <f t="shared" si="824"/>
        <v/>
      </c>
      <c r="BK236" s="90" t="str">
        <f t="shared" si="825"/>
        <v/>
      </c>
      <c r="BL236" s="90" t="str">
        <f t="shared" si="826"/>
        <v/>
      </c>
      <c r="BM236" s="90" t="str">
        <f t="shared" si="827"/>
        <v/>
      </c>
      <c r="BN236" s="90" t="str">
        <f t="shared" si="828"/>
        <v/>
      </c>
      <c r="BO236" s="90" t="str">
        <f t="shared" si="829"/>
        <v/>
      </c>
      <c r="BP236" s="90" t="str">
        <f t="shared" si="830"/>
        <v/>
      </c>
      <c r="BQ236" s="90" t="str">
        <f t="shared" si="831"/>
        <v/>
      </c>
      <c r="BR236" s="90" t="str">
        <f t="shared" si="832"/>
        <v/>
      </c>
      <c r="BS236" s="90" t="str">
        <f t="shared" si="833"/>
        <v/>
      </c>
      <c r="BT236" s="90" t="str">
        <f t="shared" si="834"/>
        <v/>
      </c>
      <c r="BU236" s="90" t="str">
        <f t="shared" si="835"/>
        <v/>
      </c>
      <c r="BV236" s="90" t="str">
        <f t="shared" si="836"/>
        <v/>
      </c>
      <c r="BW236" s="90" t="str">
        <f t="shared" si="837"/>
        <v/>
      </c>
      <c r="BX236" s="90" t="str">
        <f t="shared" si="838"/>
        <v/>
      </c>
      <c r="BY236" s="90" t="str">
        <f t="shared" si="839"/>
        <v/>
      </c>
      <c r="BZ236" s="90" t="str">
        <f t="shared" si="840"/>
        <v/>
      </c>
      <c r="CA236" s="90" t="str">
        <f t="shared" si="841"/>
        <v/>
      </c>
      <c r="CB236" s="90" t="str">
        <f t="shared" si="842"/>
        <v/>
      </c>
      <c r="CC236" s="90" t="str">
        <f t="shared" si="843"/>
        <v/>
      </c>
      <c r="CD236" s="90" t="str">
        <f t="shared" si="844"/>
        <v/>
      </c>
      <c r="CE236" s="90" t="str">
        <f t="shared" si="845"/>
        <v/>
      </c>
      <c r="CF236" s="90" t="str">
        <f t="shared" si="846"/>
        <v/>
      </c>
      <c r="CG236" s="90" t="str">
        <f t="shared" si="847"/>
        <v/>
      </c>
      <c r="CH236" s="90" t="str">
        <f t="shared" si="848"/>
        <v/>
      </c>
      <c r="CI236" s="90" t="str">
        <f t="shared" si="849"/>
        <v/>
      </c>
      <c r="CJ236" s="90" t="str">
        <f t="shared" si="850"/>
        <v/>
      </c>
      <c r="CK236" s="90">
        <f t="shared" si="851"/>
        <v>4017.8571428571427</v>
      </c>
      <c r="CL236" s="90">
        <f t="shared" si="852"/>
        <v>4017.8571428571427</v>
      </c>
      <c r="CM236" s="90">
        <f t="shared" si="853"/>
        <v>4017.8571428571427</v>
      </c>
      <c r="CN236" s="90">
        <f t="shared" si="854"/>
        <v>4017.8571428571427</v>
      </c>
      <c r="CO236" s="90">
        <f t="shared" si="855"/>
        <v>4017.8571428571427</v>
      </c>
      <c r="CP236" s="90">
        <f t="shared" si="856"/>
        <v>4017.8571428571427</v>
      </c>
      <c r="CQ236" s="90">
        <f t="shared" si="857"/>
        <v>4017.8571428571427</v>
      </c>
      <c r="CR236" s="90">
        <f t="shared" si="858"/>
        <v>4017.8571428571427</v>
      </c>
      <c r="CS236" s="90">
        <f t="shared" si="859"/>
        <v>4017.8571428571427</v>
      </c>
      <c r="CT236" s="90">
        <f t="shared" si="860"/>
        <v>4017.8571428571427</v>
      </c>
      <c r="CU236" s="90">
        <f t="shared" si="861"/>
        <v>4017.8571428571427</v>
      </c>
      <c r="CV236" s="90">
        <f t="shared" si="862"/>
        <v>4017.8571428571427</v>
      </c>
      <c r="CW236" s="90">
        <f t="shared" si="863"/>
        <v>4017.8571428571427</v>
      </c>
      <c r="CX236" s="90">
        <f t="shared" si="864"/>
        <v>4017.8571428571427</v>
      </c>
      <c r="CY236" s="90" t="str">
        <f t="shared" si="865"/>
        <v/>
      </c>
      <c r="CZ236" s="90" t="str">
        <f t="shared" si="866"/>
        <v/>
      </c>
      <c r="DA236" s="90" t="str">
        <f t="shared" si="867"/>
        <v/>
      </c>
      <c r="DB236" s="90" t="str">
        <f t="shared" si="868"/>
        <v/>
      </c>
      <c r="DC236" s="90" t="str">
        <f t="shared" si="869"/>
        <v/>
      </c>
      <c r="DD236" s="90" t="str">
        <f t="shared" si="870"/>
        <v/>
      </c>
      <c r="DE236" s="90" t="str">
        <f t="shared" si="871"/>
        <v/>
      </c>
      <c r="DF236" s="90" t="str">
        <f t="shared" si="872"/>
        <v/>
      </c>
      <c r="DG236" s="90" t="str">
        <f t="shared" si="873"/>
        <v/>
      </c>
      <c r="DH236" s="90" t="str">
        <f t="shared" si="874"/>
        <v/>
      </c>
      <c r="DI236" s="90" t="str">
        <f t="shared" si="875"/>
        <v/>
      </c>
      <c r="DJ236" s="90" t="str">
        <f t="shared" si="876"/>
        <v/>
      </c>
      <c r="DK236" s="90" t="str">
        <f t="shared" si="877"/>
        <v/>
      </c>
      <c r="DL236" s="90" t="str">
        <f t="shared" si="878"/>
        <v/>
      </c>
      <c r="DM236" s="90" t="str">
        <f t="shared" si="879"/>
        <v/>
      </c>
      <c r="DN236" s="90" t="str">
        <f t="shared" si="880"/>
        <v/>
      </c>
      <c r="DO236" s="90" t="str">
        <f t="shared" si="881"/>
        <v/>
      </c>
      <c r="DP236" s="90" t="str">
        <f t="shared" si="882"/>
        <v/>
      </c>
      <c r="DQ236" s="90" t="str">
        <f t="shared" si="883"/>
        <v/>
      </c>
      <c r="DR236" s="90" t="str">
        <f t="shared" si="884"/>
        <v/>
      </c>
      <c r="DS236" s="90" t="str">
        <f t="shared" si="885"/>
        <v/>
      </c>
      <c r="DT236" s="90" t="str">
        <f t="shared" si="886"/>
        <v/>
      </c>
      <c r="DU236" s="90" t="str">
        <f t="shared" si="887"/>
        <v/>
      </c>
      <c r="DV236" s="90" t="str">
        <f t="shared" si="888"/>
        <v/>
      </c>
      <c r="DW236" s="90" t="str">
        <f t="shared" si="889"/>
        <v/>
      </c>
      <c r="DX236" s="90" t="str">
        <f t="shared" si="890"/>
        <v/>
      </c>
      <c r="DY236" s="90" t="str">
        <f t="shared" si="891"/>
        <v/>
      </c>
      <c r="DZ236" s="90" t="str">
        <f t="shared" si="892"/>
        <v/>
      </c>
      <c r="EA236" s="90" t="str">
        <f t="shared" si="893"/>
        <v/>
      </c>
      <c r="EB236" s="90" t="str">
        <f t="shared" si="894"/>
        <v/>
      </c>
      <c r="EC236" s="90" t="str">
        <f t="shared" si="895"/>
        <v/>
      </c>
      <c r="ED236" s="90" t="str">
        <f t="shared" si="896"/>
        <v/>
      </c>
      <c r="EE236" s="90" t="str">
        <f t="shared" si="897"/>
        <v/>
      </c>
      <c r="EF236" s="90" t="str">
        <f t="shared" si="898"/>
        <v/>
      </c>
      <c r="EG236" s="90" t="str">
        <f t="shared" si="899"/>
        <v/>
      </c>
      <c r="EH236" s="90" t="str">
        <f t="shared" si="900"/>
        <v/>
      </c>
      <c r="EI236" s="90" t="str">
        <f t="shared" si="901"/>
        <v/>
      </c>
      <c r="EJ236" s="90" t="str">
        <f t="shared" si="902"/>
        <v/>
      </c>
      <c r="EK236" s="90" t="str">
        <f t="shared" si="903"/>
        <v/>
      </c>
      <c r="EL236" s="90" t="str">
        <f t="shared" si="904"/>
        <v/>
      </c>
      <c r="EM236" s="90" t="str">
        <f t="shared" si="905"/>
        <v/>
      </c>
      <c r="EN236" s="90" t="str">
        <f t="shared" si="906"/>
        <v/>
      </c>
      <c r="EO236" s="90" t="str">
        <f t="shared" si="907"/>
        <v/>
      </c>
      <c r="EP236" s="90" t="str">
        <f t="shared" si="908"/>
        <v/>
      </c>
      <c r="EQ236" s="90" t="str">
        <f t="shared" si="909"/>
        <v/>
      </c>
      <c r="ER236" s="90" t="str">
        <f t="shared" si="910"/>
        <v/>
      </c>
      <c r="ES236" s="90" t="str">
        <f t="shared" si="911"/>
        <v/>
      </c>
      <c r="ET236" s="90" t="str">
        <f t="shared" si="912"/>
        <v/>
      </c>
      <c r="EU236" s="90" t="str">
        <f t="shared" si="913"/>
        <v/>
      </c>
      <c r="EV236" s="90" t="str">
        <f t="shared" si="914"/>
        <v/>
      </c>
      <c r="EW236" s="90" t="str">
        <f t="shared" si="915"/>
        <v/>
      </c>
      <c r="EX236" s="90" t="str">
        <f t="shared" si="916"/>
        <v/>
      </c>
      <c r="EY236" s="90" t="str">
        <f t="shared" si="917"/>
        <v/>
      </c>
      <c r="EZ236" s="90" t="str">
        <f t="shared" si="918"/>
        <v/>
      </c>
      <c r="FA236" s="90" t="str">
        <f t="shared" si="919"/>
        <v/>
      </c>
      <c r="FB236">
        <f>'06_Presupuesto'!J255-'02_Rendimientos'!$B$79+1</f>
        <v>82</v>
      </c>
      <c r="FC236">
        <f>'06_Presupuesto'!K255-'02_Rendimientos'!$B$79+1</f>
        <v>95</v>
      </c>
      <c r="FD236">
        <f t="shared" si="920"/>
        <v>14</v>
      </c>
    </row>
    <row r="237" spans="2:160">
      <c r="B237" s="109" t="str">
        <f>'06_Presupuesto'!K90</f>
        <v>C.1.4.7/b)</v>
      </c>
      <c r="C237" s="109" t="str">
        <f>'06_Presupuesto'!L90</f>
        <v>Plafón portalámpara Cocina y Bodega</v>
      </c>
      <c r="D237" s="109" t="str">
        <f>'06_Presupuesto'!M90</f>
        <v>UNI</v>
      </c>
      <c r="E237" s="110">
        <f>'06_Presupuesto'!N90</f>
        <v>2</v>
      </c>
      <c r="F237" s="110">
        <f>'06_Presupuesto'!O90</f>
        <v>28125</v>
      </c>
      <c r="G237" s="110">
        <f>'06_Presupuesto'!P90</f>
        <v>56250</v>
      </c>
      <c r="H237" s="110" t="str">
        <f t="shared" si="771"/>
        <v/>
      </c>
      <c r="I237" s="110" t="str">
        <f t="shared" si="772"/>
        <v/>
      </c>
      <c r="J237" s="110" t="str">
        <f t="shared" si="921"/>
        <v/>
      </c>
      <c r="K237" s="110" t="str">
        <f t="shared" si="773"/>
        <v/>
      </c>
      <c r="L237" s="110" t="str">
        <f t="shared" si="774"/>
        <v/>
      </c>
      <c r="M237" s="110" t="str">
        <f t="shared" si="775"/>
        <v/>
      </c>
      <c r="N237" s="110" t="str">
        <f t="shared" si="776"/>
        <v/>
      </c>
      <c r="O237" s="110" t="str">
        <f t="shared" si="777"/>
        <v/>
      </c>
      <c r="P237" s="110" t="str">
        <f t="shared" si="778"/>
        <v/>
      </c>
      <c r="Q237" s="110" t="str">
        <f t="shared" si="779"/>
        <v/>
      </c>
      <c r="R237" s="110" t="str">
        <f t="shared" si="780"/>
        <v/>
      </c>
      <c r="S237" s="110" t="str">
        <f t="shared" si="781"/>
        <v/>
      </c>
      <c r="T237" s="110" t="str">
        <f t="shared" si="782"/>
        <v/>
      </c>
      <c r="U237" s="110" t="str">
        <f t="shared" si="783"/>
        <v/>
      </c>
      <c r="V237" s="110" t="str">
        <f t="shared" si="784"/>
        <v/>
      </c>
      <c r="W237" s="110" t="str">
        <f t="shared" si="785"/>
        <v/>
      </c>
      <c r="X237" s="110" t="str">
        <f t="shared" si="786"/>
        <v/>
      </c>
      <c r="Y237" s="110" t="str">
        <f t="shared" si="787"/>
        <v/>
      </c>
      <c r="Z237" s="110" t="str">
        <f t="shared" si="788"/>
        <v/>
      </c>
      <c r="AA237" s="110" t="str">
        <f t="shared" si="789"/>
        <v/>
      </c>
      <c r="AB237" s="110" t="str">
        <f t="shared" si="790"/>
        <v/>
      </c>
      <c r="AC237" s="110" t="str">
        <f t="shared" si="791"/>
        <v/>
      </c>
      <c r="AD237" s="110" t="str">
        <f t="shared" si="792"/>
        <v/>
      </c>
      <c r="AE237" s="110" t="str">
        <f t="shared" si="793"/>
        <v/>
      </c>
      <c r="AF237" s="110" t="str">
        <f t="shared" si="794"/>
        <v/>
      </c>
      <c r="AG237" s="110" t="str">
        <f t="shared" si="795"/>
        <v/>
      </c>
      <c r="AH237" s="110" t="str">
        <f t="shared" si="796"/>
        <v/>
      </c>
      <c r="AI237" s="110" t="str">
        <f t="shared" si="797"/>
        <v/>
      </c>
      <c r="AJ237" s="110" t="str">
        <f t="shared" si="798"/>
        <v/>
      </c>
      <c r="AK237" s="110" t="str">
        <f t="shared" si="799"/>
        <v/>
      </c>
      <c r="AL237" s="110" t="str">
        <f t="shared" si="800"/>
        <v/>
      </c>
      <c r="AM237" s="110" t="str">
        <f t="shared" si="801"/>
        <v/>
      </c>
      <c r="AN237" s="110" t="str">
        <f t="shared" si="802"/>
        <v/>
      </c>
      <c r="AO237" s="110" t="str">
        <f t="shared" si="803"/>
        <v/>
      </c>
      <c r="AP237" s="110" t="str">
        <f t="shared" si="804"/>
        <v/>
      </c>
      <c r="AQ237" s="110" t="str">
        <f t="shared" si="805"/>
        <v/>
      </c>
      <c r="AR237" s="110" t="str">
        <f t="shared" si="806"/>
        <v/>
      </c>
      <c r="AS237" s="110" t="str">
        <f t="shared" si="807"/>
        <v/>
      </c>
      <c r="AT237" s="110" t="str">
        <f t="shared" si="808"/>
        <v/>
      </c>
      <c r="AU237" s="110" t="str">
        <f t="shared" si="809"/>
        <v/>
      </c>
      <c r="AV237" s="110" t="str">
        <f t="shared" si="810"/>
        <v/>
      </c>
      <c r="AW237" s="110" t="str">
        <f t="shared" si="811"/>
        <v/>
      </c>
      <c r="AX237" s="110" t="str">
        <f t="shared" si="812"/>
        <v/>
      </c>
      <c r="AY237" s="110" t="str">
        <f t="shared" si="813"/>
        <v/>
      </c>
      <c r="AZ237" s="110" t="str">
        <f t="shared" si="814"/>
        <v/>
      </c>
      <c r="BA237" s="110" t="str">
        <f t="shared" si="815"/>
        <v/>
      </c>
      <c r="BB237" s="110" t="str">
        <f t="shared" si="816"/>
        <v/>
      </c>
      <c r="BC237" s="110" t="str">
        <f t="shared" si="817"/>
        <v/>
      </c>
      <c r="BD237" s="110" t="str">
        <f t="shared" si="818"/>
        <v/>
      </c>
      <c r="BE237" s="110" t="str">
        <f t="shared" si="819"/>
        <v/>
      </c>
      <c r="BF237" s="110" t="str">
        <f t="shared" si="820"/>
        <v/>
      </c>
      <c r="BG237" s="110" t="str">
        <f t="shared" si="821"/>
        <v/>
      </c>
      <c r="BH237" s="110" t="str">
        <f t="shared" si="822"/>
        <v/>
      </c>
      <c r="BI237" s="110" t="str">
        <f t="shared" si="823"/>
        <v/>
      </c>
      <c r="BJ237" s="110" t="str">
        <f t="shared" si="824"/>
        <v/>
      </c>
      <c r="BK237" s="110" t="str">
        <f t="shared" si="825"/>
        <v/>
      </c>
      <c r="BL237" s="110" t="str">
        <f t="shared" si="826"/>
        <v/>
      </c>
      <c r="BM237" s="110" t="str">
        <f t="shared" si="827"/>
        <v/>
      </c>
      <c r="BN237" s="110" t="str">
        <f t="shared" si="828"/>
        <v/>
      </c>
      <c r="BO237" s="110" t="str">
        <f t="shared" si="829"/>
        <v/>
      </c>
      <c r="BP237" s="110" t="str">
        <f t="shared" si="830"/>
        <v/>
      </c>
      <c r="BQ237" s="110" t="str">
        <f t="shared" si="831"/>
        <v/>
      </c>
      <c r="BR237" s="110" t="str">
        <f t="shared" si="832"/>
        <v/>
      </c>
      <c r="BS237" s="110" t="str">
        <f t="shared" si="833"/>
        <v/>
      </c>
      <c r="BT237" s="110" t="str">
        <f t="shared" si="834"/>
        <v/>
      </c>
      <c r="BU237" s="110" t="str">
        <f t="shared" si="835"/>
        <v/>
      </c>
      <c r="BV237" s="110" t="str">
        <f t="shared" si="836"/>
        <v/>
      </c>
      <c r="BW237" s="110" t="str">
        <f t="shared" si="837"/>
        <v/>
      </c>
      <c r="BX237" s="110" t="str">
        <f t="shared" si="838"/>
        <v/>
      </c>
      <c r="BY237" s="110" t="str">
        <f t="shared" si="839"/>
        <v/>
      </c>
      <c r="BZ237" s="110" t="str">
        <f t="shared" si="840"/>
        <v/>
      </c>
      <c r="CA237" s="110" t="str">
        <f t="shared" si="841"/>
        <v/>
      </c>
      <c r="CB237" s="110" t="str">
        <f t="shared" si="842"/>
        <v/>
      </c>
      <c r="CC237" s="110" t="str">
        <f t="shared" si="843"/>
        <v/>
      </c>
      <c r="CD237" s="110" t="str">
        <f t="shared" si="844"/>
        <v/>
      </c>
      <c r="CE237" s="110" t="str">
        <f t="shared" si="845"/>
        <v/>
      </c>
      <c r="CF237" s="110" t="str">
        <f t="shared" si="846"/>
        <v/>
      </c>
      <c r="CG237" s="110" t="str">
        <f t="shared" si="847"/>
        <v/>
      </c>
      <c r="CH237" s="110" t="str">
        <f t="shared" si="848"/>
        <v/>
      </c>
      <c r="CI237" s="110" t="str">
        <f t="shared" si="849"/>
        <v/>
      </c>
      <c r="CJ237" s="110" t="str">
        <f t="shared" si="850"/>
        <v/>
      </c>
      <c r="CK237" s="110">
        <f t="shared" si="851"/>
        <v>4017.8571428571427</v>
      </c>
      <c r="CL237" s="110">
        <f t="shared" si="852"/>
        <v>4017.8571428571427</v>
      </c>
      <c r="CM237" s="110">
        <f t="shared" si="853"/>
        <v>4017.8571428571427</v>
      </c>
      <c r="CN237" s="110">
        <f t="shared" si="854"/>
        <v>4017.8571428571427</v>
      </c>
      <c r="CO237" s="110">
        <f t="shared" si="855"/>
        <v>4017.8571428571427</v>
      </c>
      <c r="CP237" s="110">
        <f t="shared" si="856"/>
        <v>4017.8571428571427</v>
      </c>
      <c r="CQ237" s="110">
        <f t="shared" si="857"/>
        <v>4017.8571428571427</v>
      </c>
      <c r="CR237" s="110">
        <f t="shared" si="858"/>
        <v>4017.8571428571427</v>
      </c>
      <c r="CS237" s="110">
        <f t="shared" si="859"/>
        <v>4017.8571428571427</v>
      </c>
      <c r="CT237" s="110">
        <f t="shared" si="860"/>
        <v>4017.8571428571427</v>
      </c>
      <c r="CU237" s="110">
        <f t="shared" si="861"/>
        <v>4017.8571428571427</v>
      </c>
      <c r="CV237" s="110">
        <f t="shared" si="862"/>
        <v>4017.8571428571427</v>
      </c>
      <c r="CW237" s="110">
        <f t="shared" si="863"/>
        <v>4017.8571428571427</v>
      </c>
      <c r="CX237" s="110">
        <f t="shared" si="864"/>
        <v>4017.8571428571427</v>
      </c>
      <c r="CY237" s="110" t="str">
        <f t="shared" si="865"/>
        <v/>
      </c>
      <c r="CZ237" s="110" t="str">
        <f t="shared" si="866"/>
        <v/>
      </c>
      <c r="DA237" s="110" t="str">
        <f t="shared" si="867"/>
        <v/>
      </c>
      <c r="DB237" s="110" t="str">
        <f t="shared" si="868"/>
        <v/>
      </c>
      <c r="DC237" s="110" t="str">
        <f t="shared" si="869"/>
        <v/>
      </c>
      <c r="DD237" s="110" t="str">
        <f t="shared" si="870"/>
        <v/>
      </c>
      <c r="DE237" s="110" t="str">
        <f t="shared" si="871"/>
        <v/>
      </c>
      <c r="DF237" s="110" t="str">
        <f t="shared" si="872"/>
        <v/>
      </c>
      <c r="DG237" s="110" t="str">
        <f t="shared" si="873"/>
        <v/>
      </c>
      <c r="DH237" s="110" t="str">
        <f t="shared" si="874"/>
        <v/>
      </c>
      <c r="DI237" s="110" t="str">
        <f t="shared" si="875"/>
        <v/>
      </c>
      <c r="DJ237" s="110" t="str">
        <f t="shared" si="876"/>
        <v/>
      </c>
      <c r="DK237" s="110" t="str">
        <f t="shared" si="877"/>
        <v/>
      </c>
      <c r="DL237" s="110" t="str">
        <f t="shared" si="878"/>
        <v/>
      </c>
      <c r="DM237" s="110" t="str">
        <f t="shared" si="879"/>
        <v/>
      </c>
      <c r="DN237" s="110" t="str">
        <f t="shared" si="880"/>
        <v/>
      </c>
      <c r="DO237" s="110" t="str">
        <f t="shared" si="881"/>
        <v/>
      </c>
      <c r="DP237" s="110" t="str">
        <f t="shared" si="882"/>
        <v/>
      </c>
      <c r="DQ237" s="110" t="str">
        <f t="shared" si="883"/>
        <v/>
      </c>
      <c r="DR237" s="110" t="str">
        <f t="shared" si="884"/>
        <v/>
      </c>
      <c r="DS237" s="110" t="str">
        <f t="shared" si="885"/>
        <v/>
      </c>
      <c r="DT237" s="110" t="str">
        <f t="shared" si="886"/>
        <v/>
      </c>
      <c r="DU237" s="110" t="str">
        <f t="shared" si="887"/>
        <v/>
      </c>
      <c r="DV237" s="110" t="str">
        <f t="shared" si="888"/>
        <v/>
      </c>
      <c r="DW237" s="110" t="str">
        <f t="shared" si="889"/>
        <v/>
      </c>
      <c r="DX237" s="110" t="str">
        <f t="shared" si="890"/>
        <v/>
      </c>
      <c r="DY237" s="110" t="str">
        <f t="shared" si="891"/>
        <v/>
      </c>
      <c r="DZ237" s="110" t="str">
        <f t="shared" si="892"/>
        <v/>
      </c>
      <c r="EA237" s="110" t="str">
        <f t="shared" si="893"/>
        <v/>
      </c>
      <c r="EB237" s="110" t="str">
        <f t="shared" si="894"/>
        <v/>
      </c>
      <c r="EC237" s="110" t="str">
        <f t="shared" si="895"/>
        <v/>
      </c>
      <c r="ED237" s="110" t="str">
        <f t="shared" si="896"/>
        <v/>
      </c>
      <c r="EE237" s="110" t="str">
        <f t="shared" si="897"/>
        <v/>
      </c>
      <c r="EF237" s="110" t="str">
        <f t="shared" si="898"/>
        <v/>
      </c>
      <c r="EG237" s="110" t="str">
        <f t="shared" si="899"/>
        <v/>
      </c>
      <c r="EH237" s="110" t="str">
        <f t="shared" si="900"/>
        <v/>
      </c>
      <c r="EI237" s="110" t="str">
        <f t="shared" si="901"/>
        <v/>
      </c>
      <c r="EJ237" s="110" t="str">
        <f t="shared" si="902"/>
        <v/>
      </c>
      <c r="EK237" s="110" t="str">
        <f t="shared" si="903"/>
        <v/>
      </c>
      <c r="EL237" s="110" t="str">
        <f t="shared" si="904"/>
        <v/>
      </c>
      <c r="EM237" s="110" t="str">
        <f t="shared" si="905"/>
        <v/>
      </c>
      <c r="EN237" s="110" t="str">
        <f t="shared" si="906"/>
        <v/>
      </c>
      <c r="EO237" s="110" t="str">
        <f t="shared" si="907"/>
        <v/>
      </c>
      <c r="EP237" s="110" t="str">
        <f t="shared" si="908"/>
        <v/>
      </c>
      <c r="EQ237" s="110" t="str">
        <f t="shared" si="909"/>
        <v/>
      </c>
      <c r="ER237" s="110" t="str">
        <f t="shared" si="910"/>
        <v/>
      </c>
      <c r="ES237" s="110" t="str">
        <f t="shared" si="911"/>
        <v/>
      </c>
      <c r="ET237" s="110" t="str">
        <f t="shared" si="912"/>
        <v/>
      </c>
      <c r="EU237" s="110" t="str">
        <f t="shared" si="913"/>
        <v/>
      </c>
      <c r="EV237" s="110" t="str">
        <f t="shared" si="914"/>
        <v/>
      </c>
      <c r="EW237" s="110" t="str">
        <f t="shared" si="915"/>
        <v/>
      </c>
      <c r="EX237" s="110" t="str">
        <f t="shared" si="916"/>
        <v/>
      </c>
      <c r="EY237" s="110" t="str">
        <f t="shared" si="917"/>
        <v/>
      </c>
      <c r="EZ237" s="110" t="str">
        <f t="shared" si="918"/>
        <v/>
      </c>
      <c r="FA237" s="110" t="str">
        <f t="shared" si="919"/>
        <v/>
      </c>
      <c r="FB237">
        <f>'06_Presupuesto'!J256-'02_Rendimientos'!$B$79+1</f>
        <v>82</v>
      </c>
      <c r="FC237">
        <f>'06_Presupuesto'!K256-'02_Rendimientos'!$B$79+1</f>
        <v>95</v>
      </c>
      <c r="FD237">
        <f t="shared" si="920"/>
        <v>14</v>
      </c>
    </row>
    <row r="238" spans="2:160">
      <c r="B238" t="str">
        <f>'06_Presupuesto'!K91</f>
        <v>C.1.4.7/c)</v>
      </c>
      <c r="C238" t="str">
        <f>'06_Presupuesto'!L91</f>
        <v>Equipo Cielo sobrepuestos</v>
      </c>
      <c r="D238" t="str">
        <f>'06_Presupuesto'!M91</f>
        <v>UNI</v>
      </c>
      <c r="E238" s="90">
        <f>'06_Presupuesto'!N91</f>
        <v>7</v>
      </c>
      <c r="F238" s="90">
        <f>'06_Presupuesto'!O91</f>
        <v>61249.999999999993</v>
      </c>
      <c r="G238" s="90">
        <f>'06_Presupuesto'!P91</f>
        <v>428749.99999999994</v>
      </c>
      <c r="H238" s="90" t="str">
        <f t="shared" si="771"/>
        <v/>
      </c>
      <c r="I238" s="90" t="str">
        <f t="shared" si="772"/>
        <v/>
      </c>
      <c r="J238" s="90" t="str">
        <f t="shared" si="921"/>
        <v/>
      </c>
      <c r="K238" s="90" t="str">
        <f t="shared" si="773"/>
        <v/>
      </c>
      <c r="L238" s="90" t="str">
        <f t="shared" si="774"/>
        <v/>
      </c>
      <c r="M238" s="90" t="str">
        <f t="shared" si="775"/>
        <v/>
      </c>
      <c r="N238" s="90" t="str">
        <f t="shared" si="776"/>
        <v/>
      </c>
      <c r="O238" s="90" t="str">
        <f t="shared" si="777"/>
        <v/>
      </c>
      <c r="P238" s="90" t="str">
        <f t="shared" si="778"/>
        <v/>
      </c>
      <c r="Q238" s="90" t="str">
        <f t="shared" si="779"/>
        <v/>
      </c>
      <c r="R238" s="90" t="str">
        <f t="shared" si="780"/>
        <v/>
      </c>
      <c r="S238" s="90" t="str">
        <f t="shared" si="781"/>
        <v/>
      </c>
      <c r="T238" s="90" t="str">
        <f t="shared" si="782"/>
        <v/>
      </c>
      <c r="U238" s="90" t="str">
        <f t="shared" si="783"/>
        <v/>
      </c>
      <c r="V238" s="90" t="str">
        <f t="shared" si="784"/>
        <v/>
      </c>
      <c r="W238" s="90" t="str">
        <f t="shared" si="785"/>
        <v/>
      </c>
      <c r="X238" s="90" t="str">
        <f t="shared" si="786"/>
        <v/>
      </c>
      <c r="Y238" s="90" t="str">
        <f t="shared" si="787"/>
        <v/>
      </c>
      <c r="Z238" s="90" t="str">
        <f t="shared" si="788"/>
        <v/>
      </c>
      <c r="AA238" s="90" t="str">
        <f t="shared" si="789"/>
        <v/>
      </c>
      <c r="AB238" s="90" t="str">
        <f t="shared" si="790"/>
        <v/>
      </c>
      <c r="AC238" s="90" t="str">
        <f t="shared" si="791"/>
        <v/>
      </c>
      <c r="AD238" s="90" t="str">
        <f t="shared" si="792"/>
        <v/>
      </c>
      <c r="AE238" s="90" t="str">
        <f t="shared" si="793"/>
        <v/>
      </c>
      <c r="AF238" s="90" t="str">
        <f t="shared" si="794"/>
        <v/>
      </c>
      <c r="AG238" s="90" t="str">
        <f t="shared" si="795"/>
        <v/>
      </c>
      <c r="AH238" s="90" t="str">
        <f t="shared" si="796"/>
        <v/>
      </c>
      <c r="AI238" s="90" t="str">
        <f t="shared" si="797"/>
        <v/>
      </c>
      <c r="AJ238" s="90" t="str">
        <f t="shared" si="798"/>
        <v/>
      </c>
      <c r="AK238" s="90" t="str">
        <f t="shared" si="799"/>
        <v/>
      </c>
      <c r="AL238" s="90" t="str">
        <f t="shared" si="800"/>
        <v/>
      </c>
      <c r="AM238" s="90" t="str">
        <f t="shared" si="801"/>
        <v/>
      </c>
      <c r="AN238" s="90" t="str">
        <f t="shared" si="802"/>
        <v/>
      </c>
      <c r="AO238" s="90" t="str">
        <f t="shared" si="803"/>
        <v/>
      </c>
      <c r="AP238" s="90" t="str">
        <f t="shared" si="804"/>
        <v/>
      </c>
      <c r="AQ238" s="90" t="str">
        <f t="shared" si="805"/>
        <v/>
      </c>
      <c r="AR238" s="90" t="str">
        <f t="shared" si="806"/>
        <v/>
      </c>
      <c r="AS238" s="90" t="str">
        <f t="shared" si="807"/>
        <v/>
      </c>
      <c r="AT238" s="90" t="str">
        <f t="shared" si="808"/>
        <v/>
      </c>
      <c r="AU238" s="90" t="str">
        <f t="shared" si="809"/>
        <v/>
      </c>
      <c r="AV238" s="90" t="str">
        <f t="shared" si="810"/>
        <v/>
      </c>
      <c r="AW238" s="90" t="str">
        <f t="shared" si="811"/>
        <v/>
      </c>
      <c r="AX238" s="90" t="str">
        <f t="shared" si="812"/>
        <v/>
      </c>
      <c r="AY238" s="90" t="str">
        <f t="shared" si="813"/>
        <v/>
      </c>
      <c r="AZ238" s="90" t="str">
        <f t="shared" si="814"/>
        <v/>
      </c>
      <c r="BA238" s="90" t="str">
        <f t="shared" si="815"/>
        <v/>
      </c>
      <c r="BB238" s="90" t="str">
        <f t="shared" si="816"/>
        <v/>
      </c>
      <c r="BC238" s="90" t="str">
        <f t="shared" si="817"/>
        <v/>
      </c>
      <c r="BD238" s="90" t="str">
        <f t="shared" si="818"/>
        <v/>
      </c>
      <c r="BE238" s="90" t="str">
        <f t="shared" si="819"/>
        <v/>
      </c>
      <c r="BF238" s="90" t="str">
        <f t="shared" si="820"/>
        <v/>
      </c>
      <c r="BG238" s="90" t="str">
        <f t="shared" si="821"/>
        <v/>
      </c>
      <c r="BH238" s="90" t="str">
        <f t="shared" si="822"/>
        <v/>
      </c>
      <c r="BI238" s="90" t="str">
        <f t="shared" si="823"/>
        <v/>
      </c>
      <c r="BJ238" s="90" t="str">
        <f t="shared" si="824"/>
        <v/>
      </c>
      <c r="BK238" s="90" t="str">
        <f t="shared" si="825"/>
        <v/>
      </c>
      <c r="BL238" s="90" t="str">
        <f t="shared" si="826"/>
        <v/>
      </c>
      <c r="BM238" s="90" t="str">
        <f t="shared" si="827"/>
        <v/>
      </c>
      <c r="BN238" s="90" t="str">
        <f t="shared" si="828"/>
        <v/>
      </c>
      <c r="BO238" s="90" t="str">
        <f t="shared" si="829"/>
        <v/>
      </c>
      <c r="BP238" s="90" t="str">
        <f t="shared" si="830"/>
        <v/>
      </c>
      <c r="BQ238" s="90" t="str">
        <f t="shared" si="831"/>
        <v/>
      </c>
      <c r="BR238" s="90" t="str">
        <f t="shared" si="832"/>
        <v/>
      </c>
      <c r="BS238" s="90" t="str">
        <f t="shared" si="833"/>
        <v/>
      </c>
      <c r="BT238" s="90" t="str">
        <f t="shared" si="834"/>
        <v/>
      </c>
      <c r="BU238" s="90" t="str">
        <f t="shared" si="835"/>
        <v/>
      </c>
      <c r="BV238" s="90" t="str">
        <f t="shared" si="836"/>
        <v/>
      </c>
      <c r="BW238" s="90" t="str">
        <f t="shared" si="837"/>
        <v/>
      </c>
      <c r="BX238" s="90" t="str">
        <f t="shared" si="838"/>
        <v/>
      </c>
      <c r="BY238" s="90" t="str">
        <f t="shared" si="839"/>
        <v/>
      </c>
      <c r="BZ238" s="90" t="str">
        <f t="shared" si="840"/>
        <v/>
      </c>
      <c r="CA238" s="90" t="str">
        <f t="shared" si="841"/>
        <v/>
      </c>
      <c r="CB238" s="90" t="str">
        <f t="shared" si="842"/>
        <v/>
      </c>
      <c r="CC238" s="90" t="str">
        <f t="shared" si="843"/>
        <v/>
      </c>
      <c r="CD238" s="90" t="str">
        <f t="shared" si="844"/>
        <v/>
      </c>
      <c r="CE238" s="90" t="str">
        <f t="shared" si="845"/>
        <v/>
      </c>
      <c r="CF238" s="90" t="str">
        <f t="shared" si="846"/>
        <v/>
      </c>
      <c r="CG238" s="90" t="str">
        <f t="shared" si="847"/>
        <v/>
      </c>
      <c r="CH238" s="90" t="str">
        <f t="shared" si="848"/>
        <v/>
      </c>
      <c r="CI238" s="90" t="str">
        <f t="shared" si="849"/>
        <v/>
      </c>
      <c r="CJ238" s="90" t="str">
        <f t="shared" si="850"/>
        <v/>
      </c>
      <c r="CK238" s="90">
        <f t="shared" si="851"/>
        <v>30624.999999999996</v>
      </c>
      <c r="CL238" s="90">
        <f t="shared" si="852"/>
        <v>30624.999999999996</v>
      </c>
      <c r="CM238" s="90">
        <f t="shared" si="853"/>
        <v>30624.999999999996</v>
      </c>
      <c r="CN238" s="90">
        <f t="shared" si="854"/>
        <v>30624.999999999996</v>
      </c>
      <c r="CO238" s="90">
        <f t="shared" si="855"/>
        <v>30624.999999999996</v>
      </c>
      <c r="CP238" s="90">
        <f t="shared" si="856"/>
        <v>30624.999999999996</v>
      </c>
      <c r="CQ238" s="90">
        <f t="shared" si="857"/>
        <v>30624.999999999996</v>
      </c>
      <c r="CR238" s="90">
        <f t="shared" si="858"/>
        <v>30624.999999999996</v>
      </c>
      <c r="CS238" s="90">
        <f t="shared" si="859"/>
        <v>30624.999999999996</v>
      </c>
      <c r="CT238" s="90">
        <f t="shared" si="860"/>
        <v>30624.999999999996</v>
      </c>
      <c r="CU238" s="90">
        <f t="shared" si="861"/>
        <v>30624.999999999996</v>
      </c>
      <c r="CV238" s="90">
        <f t="shared" si="862"/>
        <v>30624.999999999996</v>
      </c>
      <c r="CW238" s="90">
        <f t="shared" si="863"/>
        <v>30624.999999999996</v>
      </c>
      <c r="CX238" s="90">
        <f t="shared" si="864"/>
        <v>30624.999999999996</v>
      </c>
      <c r="CY238" s="90" t="str">
        <f t="shared" si="865"/>
        <v/>
      </c>
      <c r="CZ238" s="90" t="str">
        <f t="shared" si="866"/>
        <v/>
      </c>
      <c r="DA238" s="90" t="str">
        <f t="shared" si="867"/>
        <v/>
      </c>
      <c r="DB238" s="90" t="str">
        <f t="shared" si="868"/>
        <v/>
      </c>
      <c r="DC238" s="90" t="str">
        <f t="shared" si="869"/>
        <v/>
      </c>
      <c r="DD238" s="90" t="str">
        <f t="shared" si="870"/>
        <v/>
      </c>
      <c r="DE238" s="90" t="str">
        <f t="shared" si="871"/>
        <v/>
      </c>
      <c r="DF238" s="90" t="str">
        <f t="shared" si="872"/>
        <v/>
      </c>
      <c r="DG238" s="90" t="str">
        <f t="shared" si="873"/>
        <v/>
      </c>
      <c r="DH238" s="90" t="str">
        <f t="shared" si="874"/>
        <v/>
      </c>
      <c r="DI238" s="90" t="str">
        <f t="shared" si="875"/>
        <v/>
      </c>
      <c r="DJ238" s="90" t="str">
        <f t="shared" si="876"/>
        <v/>
      </c>
      <c r="DK238" s="90" t="str">
        <f t="shared" si="877"/>
        <v/>
      </c>
      <c r="DL238" s="90" t="str">
        <f t="shared" si="878"/>
        <v/>
      </c>
      <c r="DM238" s="90" t="str">
        <f t="shared" si="879"/>
        <v/>
      </c>
      <c r="DN238" s="90" t="str">
        <f t="shared" si="880"/>
        <v/>
      </c>
      <c r="DO238" s="90" t="str">
        <f t="shared" si="881"/>
        <v/>
      </c>
      <c r="DP238" s="90" t="str">
        <f t="shared" si="882"/>
        <v/>
      </c>
      <c r="DQ238" s="90" t="str">
        <f t="shared" si="883"/>
        <v/>
      </c>
      <c r="DR238" s="90" t="str">
        <f t="shared" si="884"/>
        <v/>
      </c>
      <c r="DS238" s="90" t="str">
        <f t="shared" si="885"/>
        <v/>
      </c>
      <c r="DT238" s="90" t="str">
        <f t="shared" si="886"/>
        <v/>
      </c>
      <c r="DU238" s="90" t="str">
        <f t="shared" si="887"/>
        <v/>
      </c>
      <c r="DV238" s="90" t="str">
        <f t="shared" si="888"/>
        <v/>
      </c>
      <c r="DW238" s="90" t="str">
        <f t="shared" si="889"/>
        <v/>
      </c>
      <c r="DX238" s="90" t="str">
        <f t="shared" si="890"/>
        <v/>
      </c>
      <c r="DY238" s="90" t="str">
        <f t="shared" si="891"/>
        <v/>
      </c>
      <c r="DZ238" s="90" t="str">
        <f t="shared" si="892"/>
        <v/>
      </c>
      <c r="EA238" s="90" t="str">
        <f t="shared" si="893"/>
        <v/>
      </c>
      <c r="EB238" s="90" t="str">
        <f t="shared" si="894"/>
        <v/>
      </c>
      <c r="EC238" s="90" t="str">
        <f t="shared" si="895"/>
        <v/>
      </c>
      <c r="ED238" s="90" t="str">
        <f t="shared" si="896"/>
        <v/>
      </c>
      <c r="EE238" s="90" t="str">
        <f t="shared" si="897"/>
        <v/>
      </c>
      <c r="EF238" s="90" t="str">
        <f t="shared" si="898"/>
        <v/>
      </c>
      <c r="EG238" s="90" t="str">
        <f t="shared" si="899"/>
        <v/>
      </c>
      <c r="EH238" s="90" t="str">
        <f t="shared" si="900"/>
        <v/>
      </c>
      <c r="EI238" s="90" t="str">
        <f t="shared" si="901"/>
        <v/>
      </c>
      <c r="EJ238" s="90" t="str">
        <f t="shared" si="902"/>
        <v/>
      </c>
      <c r="EK238" s="90" t="str">
        <f t="shared" si="903"/>
        <v/>
      </c>
      <c r="EL238" s="90" t="str">
        <f t="shared" si="904"/>
        <v/>
      </c>
      <c r="EM238" s="90" t="str">
        <f t="shared" si="905"/>
        <v/>
      </c>
      <c r="EN238" s="90" t="str">
        <f t="shared" si="906"/>
        <v/>
      </c>
      <c r="EO238" s="90" t="str">
        <f t="shared" si="907"/>
        <v/>
      </c>
      <c r="EP238" s="90" t="str">
        <f t="shared" si="908"/>
        <v/>
      </c>
      <c r="EQ238" s="90" t="str">
        <f t="shared" si="909"/>
        <v/>
      </c>
      <c r="ER238" s="90" t="str">
        <f t="shared" si="910"/>
        <v/>
      </c>
      <c r="ES238" s="90" t="str">
        <f t="shared" si="911"/>
        <v/>
      </c>
      <c r="ET238" s="90" t="str">
        <f t="shared" si="912"/>
        <v/>
      </c>
      <c r="EU238" s="90" t="str">
        <f t="shared" si="913"/>
        <v/>
      </c>
      <c r="EV238" s="90" t="str">
        <f t="shared" si="914"/>
        <v/>
      </c>
      <c r="EW238" s="90" t="str">
        <f t="shared" si="915"/>
        <v/>
      </c>
      <c r="EX238" s="90" t="str">
        <f t="shared" si="916"/>
        <v/>
      </c>
      <c r="EY238" s="90" t="str">
        <f t="shared" si="917"/>
        <v/>
      </c>
      <c r="EZ238" s="90" t="str">
        <f t="shared" si="918"/>
        <v/>
      </c>
      <c r="FA238" s="90" t="str">
        <f t="shared" si="919"/>
        <v/>
      </c>
      <c r="FB238">
        <f>'06_Presupuesto'!J257-'02_Rendimientos'!$B$79+1</f>
        <v>82</v>
      </c>
      <c r="FC238">
        <f>'06_Presupuesto'!K257-'02_Rendimientos'!$B$79+1</f>
        <v>95</v>
      </c>
      <c r="FD238">
        <f t="shared" si="920"/>
        <v>14</v>
      </c>
    </row>
    <row r="239" spans="2:160">
      <c r="B239" s="109" t="str">
        <f>'06_Presupuesto'!K92</f>
        <v>C.1.4.7/d)</v>
      </c>
      <c r="C239" s="109" t="str">
        <f>'06_Presupuesto'!L92</f>
        <v>Equipo Exteriores</v>
      </c>
      <c r="D239" s="109" t="str">
        <f>'06_Presupuesto'!M92</f>
        <v>UNI</v>
      </c>
      <c r="E239" s="110">
        <f>'06_Presupuesto'!N92</f>
        <v>6</v>
      </c>
      <c r="F239" s="110">
        <f>'06_Presupuesto'!O92</f>
        <v>53750</v>
      </c>
      <c r="G239" s="110">
        <f>'06_Presupuesto'!P92</f>
        <v>322500</v>
      </c>
      <c r="H239" s="110" t="str">
        <f t="shared" si="771"/>
        <v/>
      </c>
      <c r="I239" s="110" t="str">
        <f t="shared" si="772"/>
        <v/>
      </c>
      <c r="J239" s="110" t="str">
        <f t="shared" si="921"/>
        <v/>
      </c>
      <c r="K239" s="110" t="str">
        <f t="shared" si="773"/>
        <v/>
      </c>
      <c r="L239" s="110" t="str">
        <f t="shared" si="774"/>
        <v/>
      </c>
      <c r="M239" s="110" t="str">
        <f t="shared" si="775"/>
        <v/>
      </c>
      <c r="N239" s="110" t="str">
        <f t="shared" si="776"/>
        <v/>
      </c>
      <c r="O239" s="110" t="str">
        <f t="shared" si="777"/>
        <v/>
      </c>
      <c r="P239" s="110" t="str">
        <f t="shared" si="778"/>
        <v/>
      </c>
      <c r="Q239" s="110" t="str">
        <f t="shared" si="779"/>
        <v/>
      </c>
      <c r="R239" s="110" t="str">
        <f t="shared" si="780"/>
        <v/>
      </c>
      <c r="S239" s="110" t="str">
        <f t="shared" si="781"/>
        <v/>
      </c>
      <c r="T239" s="110" t="str">
        <f t="shared" si="782"/>
        <v/>
      </c>
      <c r="U239" s="110" t="str">
        <f t="shared" si="783"/>
        <v/>
      </c>
      <c r="V239" s="110" t="str">
        <f t="shared" si="784"/>
        <v/>
      </c>
      <c r="W239" s="110" t="str">
        <f t="shared" si="785"/>
        <v/>
      </c>
      <c r="X239" s="110" t="str">
        <f t="shared" si="786"/>
        <v/>
      </c>
      <c r="Y239" s="110" t="str">
        <f t="shared" si="787"/>
        <v/>
      </c>
      <c r="Z239" s="110" t="str">
        <f t="shared" si="788"/>
        <v/>
      </c>
      <c r="AA239" s="110" t="str">
        <f t="shared" si="789"/>
        <v/>
      </c>
      <c r="AB239" s="110" t="str">
        <f t="shared" si="790"/>
        <v/>
      </c>
      <c r="AC239" s="110" t="str">
        <f t="shared" si="791"/>
        <v/>
      </c>
      <c r="AD239" s="110" t="str">
        <f t="shared" si="792"/>
        <v/>
      </c>
      <c r="AE239" s="110" t="str">
        <f t="shared" si="793"/>
        <v/>
      </c>
      <c r="AF239" s="110" t="str">
        <f t="shared" si="794"/>
        <v/>
      </c>
      <c r="AG239" s="110" t="str">
        <f t="shared" si="795"/>
        <v/>
      </c>
      <c r="AH239" s="110" t="str">
        <f t="shared" si="796"/>
        <v/>
      </c>
      <c r="AI239" s="110" t="str">
        <f t="shared" si="797"/>
        <v/>
      </c>
      <c r="AJ239" s="110" t="str">
        <f t="shared" si="798"/>
        <v/>
      </c>
      <c r="AK239" s="110" t="str">
        <f t="shared" si="799"/>
        <v/>
      </c>
      <c r="AL239" s="110" t="str">
        <f t="shared" si="800"/>
        <v/>
      </c>
      <c r="AM239" s="110" t="str">
        <f t="shared" si="801"/>
        <v/>
      </c>
      <c r="AN239" s="110" t="str">
        <f t="shared" si="802"/>
        <v/>
      </c>
      <c r="AO239" s="110" t="str">
        <f t="shared" si="803"/>
        <v/>
      </c>
      <c r="AP239" s="110" t="str">
        <f t="shared" si="804"/>
        <v/>
      </c>
      <c r="AQ239" s="110" t="str">
        <f t="shared" si="805"/>
        <v/>
      </c>
      <c r="AR239" s="110" t="str">
        <f t="shared" si="806"/>
        <v/>
      </c>
      <c r="AS239" s="110" t="str">
        <f t="shared" si="807"/>
        <v/>
      </c>
      <c r="AT239" s="110" t="str">
        <f t="shared" si="808"/>
        <v/>
      </c>
      <c r="AU239" s="110" t="str">
        <f t="shared" si="809"/>
        <v/>
      </c>
      <c r="AV239" s="110" t="str">
        <f t="shared" si="810"/>
        <v/>
      </c>
      <c r="AW239" s="110" t="str">
        <f t="shared" si="811"/>
        <v/>
      </c>
      <c r="AX239" s="110" t="str">
        <f t="shared" si="812"/>
        <v/>
      </c>
      <c r="AY239" s="110" t="str">
        <f t="shared" si="813"/>
        <v/>
      </c>
      <c r="AZ239" s="110" t="str">
        <f t="shared" si="814"/>
        <v/>
      </c>
      <c r="BA239" s="110" t="str">
        <f t="shared" si="815"/>
        <v/>
      </c>
      <c r="BB239" s="110" t="str">
        <f t="shared" si="816"/>
        <v/>
      </c>
      <c r="BC239" s="110" t="str">
        <f t="shared" si="817"/>
        <v/>
      </c>
      <c r="BD239" s="110" t="str">
        <f t="shared" si="818"/>
        <v/>
      </c>
      <c r="BE239" s="110" t="str">
        <f t="shared" si="819"/>
        <v/>
      </c>
      <c r="BF239" s="110" t="str">
        <f t="shared" si="820"/>
        <v/>
      </c>
      <c r="BG239" s="110" t="str">
        <f t="shared" si="821"/>
        <v/>
      </c>
      <c r="BH239" s="110" t="str">
        <f t="shared" si="822"/>
        <v/>
      </c>
      <c r="BI239" s="110" t="str">
        <f t="shared" si="823"/>
        <v/>
      </c>
      <c r="BJ239" s="110" t="str">
        <f t="shared" si="824"/>
        <v/>
      </c>
      <c r="BK239" s="110" t="str">
        <f t="shared" si="825"/>
        <v/>
      </c>
      <c r="BL239" s="110" t="str">
        <f t="shared" si="826"/>
        <v/>
      </c>
      <c r="BM239" s="110" t="str">
        <f t="shared" si="827"/>
        <v/>
      </c>
      <c r="BN239" s="110" t="str">
        <f t="shared" si="828"/>
        <v/>
      </c>
      <c r="BO239" s="110" t="str">
        <f t="shared" si="829"/>
        <v/>
      </c>
      <c r="BP239" s="110" t="str">
        <f t="shared" si="830"/>
        <v/>
      </c>
      <c r="BQ239" s="110" t="str">
        <f t="shared" si="831"/>
        <v/>
      </c>
      <c r="BR239" s="110" t="str">
        <f t="shared" si="832"/>
        <v/>
      </c>
      <c r="BS239" s="110" t="str">
        <f t="shared" si="833"/>
        <v/>
      </c>
      <c r="BT239" s="110" t="str">
        <f t="shared" si="834"/>
        <v/>
      </c>
      <c r="BU239" s="110" t="str">
        <f t="shared" si="835"/>
        <v/>
      </c>
      <c r="BV239" s="110" t="str">
        <f t="shared" si="836"/>
        <v/>
      </c>
      <c r="BW239" s="110" t="str">
        <f t="shared" si="837"/>
        <v/>
      </c>
      <c r="BX239" s="110" t="str">
        <f t="shared" si="838"/>
        <v/>
      </c>
      <c r="BY239" s="110" t="str">
        <f t="shared" si="839"/>
        <v/>
      </c>
      <c r="BZ239" s="110" t="str">
        <f t="shared" si="840"/>
        <v/>
      </c>
      <c r="CA239" s="110" t="str">
        <f t="shared" si="841"/>
        <v/>
      </c>
      <c r="CB239" s="110" t="str">
        <f t="shared" si="842"/>
        <v/>
      </c>
      <c r="CC239" s="110" t="str">
        <f t="shared" si="843"/>
        <v/>
      </c>
      <c r="CD239" s="110" t="str">
        <f t="shared" si="844"/>
        <v/>
      </c>
      <c r="CE239" s="110" t="str">
        <f t="shared" si="845"/>
        <v/>
      </c>
      <c r="CF239" s="110" t="str">
        <f t="shared" si="846"/>
        <v/>
      </c>
      <c r="CG239" s="110" t="str">
        <f t="shared" si="847"/>
        <v/>
      </c>
      <c r="CH239" s="110" t="str">
        <f t="shared" si="848"/>
        <v/>
      </c>
      <c r="CI239" s="110" t="str">
        <f t="shared" si="849"/>
        <v/>
      </c>
      <c r="CJ239" s="110" t="str">
        <f t="shared" si="850"/>
        <v/>
      </c>
      <c r="CK239" s="110">
        <f t="shared" si="851"/>
        <v>23035.714285714286</v>
      </c>
      <c r="CL239" s="110">
        <f t="shared" si="852"/>
        <v>23035.714285714286</v>
      </c>
      <c r="CM239" s="110">
        <f t="shared" si="853"/>
        <v>23035.714285714286</v>
      </c>
      <c r="CN239" s="110">
        <f t="shared" si="854"/>
        <v>23035.714285714286</v>
      </c>
      <c r="CO239" s="110">
        <f t="shared" si="855"/>
        <v>23035.714285714286</v>
      </c>
      <c r="CP239" s="110">
        <f t="shared" si="856"/>
        <v>23035.714285714286</v>
      </c>
      <c r="CQ239" s="110">
        <f t="shared" si="857"/>
        <v>23035.714285714286</v>
      </c>
      <c r="CR239" s="110">
        <f t="shared" si="858"/>
        <v>23035.714285714286</v>
      </c>
      <c r="CS239" s="110">
        <f t="shared" si="859"/>
        <v>23035.714285714286</v>
      </c>
      <c r="CT239" s="110">
        <f t="shared" si="860"/>
        <v>23035.714285714286</v>
      </c>
      <c r="CU239" s="110">
        <f t="shared" si="861"/>
        <v>23035.714285714286</v>
      </c>
      <c r="CV239" s="110">
        <f t="shared" si="862"/>
        <v>23035.714285714286</v>
      </c>
      <c r="CW239" s="110">
        <f t="shared" si="863"/>
        <v>23035.714285714286</v>
      </c>
      <c r="CX239" s="110">
        <f t="shared" si="864"/>
        <v>23035.714285714286</v>
      </c>
      <c r="CY239" s="110" t="str">
        <f t="shared" si="865"/>
        <v/>
      </c>
      <c r="CZ239" s="110" t="str">
        <f t="shared" si="866"/>
        <v/>
      </c>
      <c r="DA239" s="110" t="str">
        <f t="shared" si="867"/>
        <v/>
      </c>
      <c r="DB239" s="110" t="str">
        <f t="shared" si="868"/>
        <v/>
      </c>
      <c r="DC239" s="110" t="str">
        <f t="shared" si="869"/>
        <v/>
      </c>
      <c r="DD239" s="110" t="str">
        <f t="shared" si="870"/>
        <v/>
      </c>
      <c r="DE239" s="110" t="str">
        <f t="shared" si="871"/>
        <v/>
      </c>
      <c r="DF239" s="110" t="str">
        <f t="shared" si="872"/>
        <v/>
      </c>
      <c r="DG239" s="110" t="str">
        <f t="shared" si="873"/>
        <v/>
      </c>
      <c r="DH239" s="110" t="str">
        <f t="shared" si="874"/>
        <v/>
      </c>
      <c r="DI239" s="110" t="str">
        <f t="shared" si="875"/>
        <v/>
      </c>
      <c r="DJ239" s="110" t="str">
        <f t="shared" si="876"/>
        <v/>
      </c>
      <c r="DK239" s="110" t="str">
        <f t="shared" si="877"/>
        <v/>
      </c>
      <c r="DL239" s="110" t="str">
        <f t="shared" si="878"/>
        <v/>
      </c>
      <c r="DM239" s="110" t="str">
        <f t="shared" si="879"/>
        <v/>
      </c>
      <c r="DN239" s="110" t="str">
        <f t="shared" si="880"/>
        <v/>
      </c>
      <c r="DO239" s="110" t="str">
        <f t="shared" si="881"/>
        <v/>
      </c>
      <c r="DP239" s="110" t="str">
        <f t="shared" si="882"/>
        <v/>
      </c>
      <c r="DQ239" s="110" t="str">
        <f t="shared" si="883"/>
        <v/>
      </c>
      <c r="DR239" s="110" t="str">
        <f t="shared" si="884"/>
        <v/>
      </c>
      <c r="DS239" s="110" t="str">
        <f t="shared" si="885"/>
        <v/>
      </c>
      <c r="DT239" s="110" t="str">
        <f t="shared" si="886"/>
        <v/>
      </c>
      <c r="DU239" s="110" t="str">
        <f t="shared" si="887"/>
        <v/>
      </c>
      <c r="DV239" s="110" t="str">
        <f t="shared" si="888"/>
        <v/>
      </c>
      <c r="DW239" s="110" t="str">
        <f t="shared" si="889"/>
        <v/>
      </c>
      <c r="DX239" s="110" t="str">
        <f t="shared" si="890"/>
        <v/>
      </c>
      <c r="DY239" s="110" t="str">
        <f t="shared" si="891"/>
        <v/>
      </c>
      <c r="DZ239" s="110" t="str">
        <f t="shared" si="892"/>
        <v/>
      </c>
      <c r="EA239" s="110" t="str">
        <f t="shared" si="893"/>
        <v/>
      </c>
      <c r="EB239" s="110" t="str">
        <f t="shared" si="894"/>
        <v/>
      </c>
      <c r="EC239" s="110" t="str">
        <f t="shared" si="895"/>
        <v/>
      </c>
      <c r="ED239" s="110" t="str">
        <f t="shared" si="896"/>
        <v/>
      </c>
      <c r="EE239" s="110" t="str">
        <f t="shared" si="897"/>
        <v/>
      </c>
      <c r="EF239" s="110" t="str">
        <f t="shared" si="898"/>
        <v/>
      </c>
      <c r="EG239" s="110" t="str">
        <f t="shared" si="899"/>
        <v/>
      </c>
      <c r="EH239" s="110" t="str">
        <f t="shared" si="900"/>
        <v/>
      </c>
      <c r="EI239" s="110" t="str">
        <f t="shared" si="901"/>
        <v/>
      </c>
      <c r="EJ239" s="110" t="str">
        <f t="shared" si="902"/>
        <v/>
      </c>
      <c r="EK239" s="110" t="str">
        <f t="shared" si="903"/>
        <v/>
      </c>
      <c r="EL239" s="110" t="str">
        <f t="shared" si="904"/>
        <v/>
      </c>
      <c r="EM239" s="110" t="str">
        <f t="shared" si="905"/>
        <v/>
      </c>
      <c r="EN239" s="110" t="str">
        <f t="shared" si="906"/>
        <v/>
      </c>
      <c r="EO239" s="110" t="str">
        <f t="shared" si="907"/>
        <v/>
      </c>
      <c r="EP239" s="110" t="str">
        <f t="shared" si="908"/>
        <v/>
      </c>
      <c r="EQ239" s="110" t="str">
        <f t="shared" si="909"/>
        <v/>
      </c>
      <c r="ER239" s="110" t="str">
        <f t="shared" si="910"/>
        <v/>
      </c>
      <c r="ES239" s="110" t="str">
        <f t="shared" si="911"/>
        <v/>
      </c>
      <c r="ET239" s="110" t="str">
        <f t="shared" si="912"/>
        <v/>
      </c>
      <c r="EU239" s="110" t="str">
        <f t="shared" si="913"/>
        <v/>
      </c>
      <c r="EV239" s="110" t="str">
        <f t="shared" si="914"/>
        <v/>
      </c>
      <c r="EW239" s="110" t="str">
        <f t="shared" si="915"/>
        <v/>
      </c>
      <c r="EX239" s="110" t="str">
        <f t="shared" si="916"/>
        <v/>
      </c>
      <c r="EY239" s="110" t="str">
        <f t="shared" si="917"/>
        <v/>
      </c>
      <c r="EZ239" s="110" t="str">
        <f t="shared" si="918"/>
        <v/>
      </c>
      <c r="FA239" s="110" t="str">
        <f t="shared" si="919"/>
        <v/>
      </c>
      <c r="FB239">
        <f>'06_Presupuesto'!J258-'02_Rendimientos'!$B$79+1</f>
        <v>82</v>
      </c>
      <c r="FC239">
        <f>'06_Presupuesto'!K258-'02_Rendimientos'!$B$79+1</f>
        <v>95</v>
      </c>
      <c r="FD239">
        <f t="shared" si="920"/>
        <v>14</v>
      </c>
    </row>
    <row r="240" spans="2:160">
      <c r="B240" t="str">
        <f>'06_Presupuesto'!K93</f>
        <v>C.1.4.7/e)</v>
      </c>
      <c r="C240" t="str">
        <f>'06_Presupuesto'!L93</f>
        <v>Equipos Halógenos</v>
      </c>
      <c r="D240" t="str">
        <f>'06_Presupuesto'!M93</f>
        <v>UNI</v>
      </c>
      <c r="E240" s="90">
        <f>'06_Presupuesto'!N93</f>
        <v>1</v>
      </c>
      <c r="F240" s="90">
        <f>'06_Presupuesto'!O93</f>
        <v>72500</v>
      </c>
      <c r="G240" s="90">
        <f>'06_Presupuesto'!P93</f>
        <v>72500</v>
      </c>
      <c r="H240" s="90" t="str">
        <f t="shared" si="771"/>
        <v/>
      </c>
      <c r="I240" s="90" t="str">
        <f t="shared" si="772"/>
        <v/>
      </c>
      <c r="J240" s="90" t="str">
        <f t="shared" si="921"/>
        <v/>
      </c>
      <c r="K240" s="90" t="str">
        <f t="shared" si="773"/>
        <v/>
      </c>
      <c r="L240" s="90" t="str">
        <f t="shared" si="774"/>
        <v/>
      </c>
      <c r="M240" s="90" t="str">
        <f t="shared" si="775"/>
        <v/>
      </c>
      <c r="N240" s="90" t="str">
        <f t="shared" si="776"/>
        <v/>
      </c>
      <c r="O240" s="90" t="str">
        <f t="shared" si="777"/>
        <v/>
      </c>
      <c r="P240" s="90" t="str">
        <f t="shared" si="778"/>
        <v/>
      </c>
      <c r="Q240" s="90" t="str">
        <f t="shared" si="779"/>
        <v/>
      </c>
      <c r="R240" s="90" t="str">
        <f t="shared" si="780"/>
        <v/>
      </c>
      <c r="S240" s="90" t="str">
        <f t="shared" si="781"/>
        <v/>
      </c>
      <c r="T240" s="90" t="str">
        <f t="shared" si="782"/>
        <v/>
      </c>
      <c r="U240" s="90" t="str">
        <f t="shared" si="783"/>
        <v/>
      </c>
      <c r="V240" s="90" t="str">
        <f t="shared" si="784"/>
        <v/>
      </c>
      <c r="W240" s="90" t="str">
        <f t="shared" si="785"/>
        <v/>
      </c>
      <c r="X240" s="90" t="str">
        <f t="shared" si="786"/>
        <v/>
      </c>
      <c r="Y240" s="90" t="str">
        <f t="shared" si="787"/>
        <v/>
      </c>
      <c r="Z240" s="90" t="str">
        <f t="shared" si="788"/>
        <v/>
      </c>
      <c r="AA240" s="90" t="str">
        <f t="shared" si="789"/>
        <v/>
      </c>
      <c r="AB240" s="90" t="str">
        <f t="shared" si="790"/>
        <v/>
      </c>
      <c r="AC240" s="90" t="str">
        <f t="shared" si="791"/>
        <v/>
      </c>
      <c r="AD240" s="90" t="str">
        <f t="shared" si="792"/>
        <v/>
      </c>
      <c r="AE240" s="90" t="str">
        <f t="shared" si="793"/>
        <v/>
      </c>
      <c r="AF240" s="90" t="str">
        <f t="shared" si="794"/>
        <v/>
      </c>
      <c r="AG240" s="90" t="str">
        <f t="shared" si="795"/>
        <v/>
      </c>
      <c r="AH240" s="90" t="str">
        <f t="shared" si="796"/>
        <v/>
      </c>
      <c r="AI240" s="90" t="str">
        <f t="shared" si="797"/>
        <v/>
      </c>
      <c r="AJ240" s="90" t="str">
        <f t="shared" si="798"/>
        <v/>
      </c>
      <c r="AK240" s="90" t="str">
        <f t="shared" si="799"/>
        <v/>
      </c>
      <c r="AL240" s="90" t="str">
        <f t="shared" si="800"/>
        <v/>
      </c>
      <c r="AM240" s="90" t="str">
        <f t="shared" si="801"/>
        <v/>
      </c>
      <c r="AN240" s="90" t="str">
        <f t="shared" si="802"/>
        <v/>
      </c>
      <c r="AO240" s="90" t="str">
        <f t="shared" si="803"/>
        <v/>
      </c>
      <c r="AP240" s="90" t="str">
        <f t="shared" si="804"/>
        <v/>
      </c>
      <c r="AQ240" s="90" t="str">
        <f t="shared" si="805"/>
        <v/>
      </c>
      <c r="AR240" s="90" t="str">
        <f t="shared" si="806"/>
        <v/>
      </c>
      <c r="AS240" s="90" t="str">
        <f t="shared" si="807"/>
        <v/>
      </c>
      <c r="AT240" s="90" t="str">
        <f t="shared" si="808"/>
        <v/>
      </c>
      <c r="AU240" s="90" t="str">
        <f t="shared" si="809"/>
        <v/>
      </c>
      <c r="AV240" s="90" t="str">
        <f t="shared" si="810"/>
        <v/>
      </c>
      <c r="AW240" s="90" t="str">
        <f t="shared" si="811"/>
        <v/>
      </c>
      <c r="AX240" s="90" t="str">
        <f t="shared" si="812"/>
        <v/>
      </c>
      <c r="AY240" s="90" t="str">
        <f t="shared" si="813"/>
        <v/>
      </c>
      <c r="AZ240" s="90" t="str">
        <f t="shared" si="814"/>
        <v/>
      </c>
      <c r="BA240" s="90" t="str">
        <f t="shared" si="815"/>
        <v/>
      </c>
      <c r="BB240" s="90" t="str">
        <f t="shared" si="816"/>
        <v/>
      </c>
      <c r="BC240" s="90" t="str">
        <f t="shared" si="817"/>
        <v/>
      </c>
      <c r="BD240" s="90" t="str">
        <f t="shared" si="818"/>
        <v/>
      </c>
      <c r="BE240" s="90" t="str">
        <f t="shared" si="819"/>
        <v/>
      </c>
      <c r="BF240" s="90" t="str">
        <f t="shared" si="820"/>
        <v/>
      </c>
      <c r="BG240" s="90" t="str">
        <f t="shared" si="821"/>
        <v/>
      </c>
      <c r="BH240" s="90" t="str">
        <f t="shared" si="822"/>
        <v/>
      </c>
      <c r="BI240" s="90" t="str">
        <f t="shared" si="823"/>
        <v/>
      </c>
      <c r="BJ240" s="90" t="str">
        <f t="shared" si="824"/>
        <v/>
      </c>
      <c r="BK240" s="90" t="str">
        <f t="shared" si="825"/>
        <v/>
      </c>
      <c r="BL240" s="90" t="str">
        <f t="shared" si="826"/>
        <v/>
      </c>
      <c r="BM240" s="90" t="str">
        <f t="shared" si="827"/>
        <v/>
      </c>
      <c r="BN240" s="90" t="str">
        <f t="shared" si="828"/>
        <v/>
      </c>
      <c r="BO240" s="90" t="str">
        <f t="shared" si="829"/>
        <v/>
      </c>
      <c r="BP240" s="90" t="str">
        <f t="shared" si="830"/>
        <v/>
      </c>
      <c r="BQ240" s="90" t="str">
        <f t="shared" si="831"/>
        <v/>
      </c>
      <c r="BR240" s="90" t="str">
        <f t="shared" si="832"/>
        <v/>
      </c>
      <c r="BS240" s="90" t="str">
        <f t="shared" si="833"/>
        <v/>
      </c>
      <c r="BT240" s="90" t="str">
        <f t="shared" si="834"/>
        <v/>
      </c>
      <c r="BU240" s="90" t="str">
        <f t="shared" si="835"/>
        <v/>
      </c>
      <c r="BV240" s="90" t="str">
        <f t="shared" si="836"/>
        <v/>
      </c>
      <c r="BW240" s="90" t="str">
        <f t="shared" si="837"/>
        <v/>
      </c>
      <c r="BX240" s="90" t="str">
        <f t="shared" si="838"/>
        <v/>
      </c>
      <c r="BY240" s="90" t="str">
        <f t="shared" si="839"/>
        <v/>
      </c>
      <c r="BZ240" s="90" t="str">
        <f t="shared" si="840"/>
        <v/>
      </c>
      <c r="CA240" s="90" t="str">
        <f t="shared" si="841"/>
        <v/>
      </c>
      <c r="CB240" s="90" t="str">
        <f t="shared" si="842"/>
        <v/>
      </c>
      <c r="CC240" s="90" t="str">
        <f t="shared" si="843"/>
        <v/>
      </c>
      <c r="CD240" s="90" t="str">
        <f t="shared" si="844"/>
        <v/>
      </c>
      <c r="CE240" s="90" t="str">
        <f t="shared" si="845"/>
        <v/>
      </c>
      <c r="CF240" s="90" t="str">
        <f t="shared" si="846"/>
        <v/>
      </c>
      <c r="CG240" s="90" t="str">
        <f t="shared" si="847"/>
        <v/>
      </c>
      <c r="CH240" s="90" t="str">
        <f t="shared" si="848"/>
        <v/>
      </c>
      <c r="CI240" s="90" t="str">
        <f t="shared" si="849"/>
        <v/>
      </c>
      <c r="CJ240" s="90" t="str">
        <f t="shared" si="850"/>
        <v/>
      </c>
      <c r="CK240" s="90">
        <f t="shared" si="851"/>
        <v>5178.5714285714284</v>
      </c>
      <c r="CL240" s="90">
        <f t="shared" si="852"/>
        <v>5178.5714285714284</v>
      </c>
      <c r="CM240" s="90">
        <f t="shared" si="853"/>
        <v>5178.5714285714284</v>
      </c>
      <c r="CN240" s="90">
        <f t="shared" si="854"/>
        <v>5178.5714285714284</v>
      </c>
      <c r="CO240" s="90">
        <f t="shared" si="855"/>
        <v>5178.5714285714284</v>
      </c>
      <c r="CP240" s="90">
        <f t="shared" si="856"/>
        <v>5178.5714285714284</v>
      </c>
      <c r="CQ240" s="90">
        <f t="shared" si="857"/>
        <v>5178.5714285714284</v>
      </c>
      <c r="CR240" s="90">
        <f t="shared" si="858"/>
        <v>5178.5714285714284</v>
      </c>
      <c r="CS240" s="90">
        <f t="shared" si="859"/>
        <v>5178.5714285714284</v>
      </c>
      <c r="CT240" s="90">
        <f t="shared" si="860"/>
        <v>5178.5714285714284</v>
      </c>
      <c r="CU240" s="90">
        <f t="shared" si="861"/>
        <v>5178.5714285714284</v>
      </c>
      <c r="CV240" s="90">
        <f t="shared" si="862"/>
        <v>5178.5714285714284</v>
      </c>
      <c r="CW240" s="90">
        <f t="shared" si="863"/>
        <v>5178.5714285714284</v>
      </c>
      <c r="CX240" s="90">
        <f t="shared" si="864"/>
        <v>5178.5714285714284</v>
      </c>
      <c r="CY240" s="90" t="str">
        <f t="shared" si="865"/>
        <v/>
      </c>
      <c r="CZ240" s="90" t="str">
        <f t="shared" si="866"/>
        <v/>
      </c>
      <c r="DA240" s="90" t="str">
        <f t="shared" si="867"/>
        <v/>
      </c>
      <c r="DB240" s="90" t="str">
        <f t="shared" si="868"/>
        <v/>
      </c>
      <c r="DC240" s="90" t="str">
        <f t="shared" si="869"/>
        <v/>
      </c>
      <c r="DD240" s="90" t="str">
        <f t="shared" si="870"/>
        <v/>
      </c>
      <c r="DE240" s="90" t="str">
        <f t="shared" si="871"/>
        <v/>
      </c>
      <c r="DF240" s="90" t="str">
        <f t="shared" si="872"/>
        <v/>
      </c>
      <c r="DG240" s="90" t="str">
        <f t="shared" si="873"/>
        <v/>
      </c>
      <c r="DH240" s="90" t="str">
        <f t="shared" si="874"/>
        <v/>
      </c>
      <c r="DI240" s="90" t="str">
        <f t="shared" si="875"/>
        <v/>
      </c>
      <c r="DJ240" s="90" t="str">
        <f t="shared" si="876"/>
        <v/>
      </c>
      <c r="DK240" s="90" t="str">
        <f t="shared" si="877"/>
        <v/>
      </c>
      <c r="DL240" s="90" t="str">
        <f t="shared" si="878"/>
        <v/>
      </c>
      <c r="DM240" s="90" t="str">
        <f t="shared" si="879"/>
        <v/>
      </c>
      <c r="DN240" s="90" t="str">
        <f t="shared" si="880"/>
        <v/>
      </c>
      <c r="DO240" s="90" t="str">
        <f t="shared" si="881"/>
        <v/>
      </c>
      <c r="DP240" s="90" t="str">
        <f t="shared" si="882"/>
        <v/>
      </c>
      <c r="DQ240" s="90" t="str">
        <f t="shared" si="883"/>
        <v/>
      </c>
      <c r="DR240" s="90" t="str">
        <f t="shared" si="884"/>
        <v/>
      </c>
      <c r="DS240" s="90" t="str">
        <f t="shared" si="885"/>
        <v/>
      </c>
      <c r="DT240" s="90" t="str">
        <f t="shared" si="886"/>
        <v/>
      </c>
      <c r="DU240" s="90" t="str">
        <f t="shared" si="887"/>
        <v/>
      </c>
      <c r="DV240" s="90" t="str">
        <f t="shared" si="888"/>
        <v/>
      </c>
      <c r="DW240" s="90" t="str">
        <f t="shared" si="889"/>
        <v/>
      </c>
      <c r="DX240" s="90" t="str">
        <f t="shared" si="890"/>
        <v/>
      </c>
      <c r="DY240" s="90" t="str">
        <f t="shared" si="891"/>
        <v/>
      </c>
      <c r="DZ240" s="90" t="str">
        <f t="shared" si="892"/>
        <v/>
      </c>
      <c r="EA240" s="90" t="str">
        <f t="shared" si="893"/>
        <v/>
      </c>
      <c r="EB240" s="90" t="str">
        <f t="shared" si="894"/>
        <v/>
      </c>
      <c r="EC240" s="90" t="str">
        <f t="shared" si="895"/>
        <v/>
      </c>
      <c r="ED240" s="90" t="str">
        <f t="shared" si="896"/>
        <v/>
      </c>
      <c r="EE240" s="90" t="str">
        <f t="shared" si="897"/>
        <v/>
      </c>
      <c r="EF240" s="90" t="str">
        <f t="shared" si="898"/>
        <v/>
      </c>
      <c r="EG240" s="90" t="str">
        <f t="shared" si="899"/>
        <v/>
      </c>
      <c r="EH240" s="90" t="str">
        <f t="shared" si="900"/>
        <v/>
      </c>
      <c r="EI240" s="90" t="str">
        <f t="shared" si="901"/>
        <v/>
      </c>
      <c r="EJ240" s="90" t="str">
        <f t="shared" si="902"/>
        <v/>
      </c>
      <c r="EK240" s="90" t="str">
        <f t="shared" si="903"/>
        <v/>
      </c>
      <c r="EL240" s="90" t="str">
        <f t="shared" si="904"/>
        <v/>
      </c>
      <c r="EM240" s="90" t="str">
        <f t="shared" si="905"/>
        <v/>
      </c>
      <c r="EN240" s="90" t="str">
        <f t="shared" si="906"/>
        <v/>
      </c>
      <c r="EO240" s="90" t="str">
        <f t="shared" si="907"/>
        <v/>
      </c>
      <c r="EP240" s="90" t="str">
        <f t="shared" si="908"/>
        <v/>
      </c>
      <c r="EQ240" s="90" t="str">
        <f t="shared" si="909"/>
        <v/>
      </c>
      <c r="ER240" s="90" t="str">
        <f t="shared" si="910"/>
        <v/>
      </c>
      <c r="ES240" s="90" t="str">
        <f t="shared" si="911"/>
        <v/>
      </c>
      <c r="ET240" s="90" t="str">
        <f t="shared" si="912"/>
        <v/>
      </c>
      <c r="EU240" s="90" t="str">
        <f t="shared" si="913"/>
        <v/>
      </c>
      <c r="EV240" s="90" t="str">
        <f t="shared" si="914"/>
        <v/>
      </c>
      <c r="EW240" s="90" t="str">
        <f t="shared" si="915"/>
        <v/>
      </c>
      <c r="EX240" s="90" t="str">
        <f t="shared" si="916"/>
        <v/>
      </c>
      <c r="EY240" s="90" t="str">
        <f t="shared" si="917"/>
        <v/>
      </c>
      <c r="EZ240" s="90" t="str">
        <f t="shared" si="918"/>
        <v/>
      </c>
      <c r="FA240" s="90" t="str">
        <f t="shared" si="919"/>
        <v/>
      </c>
      <c r="FB240">
        <f>'06_Presupuesto'!J259-'02_Rendimientos'!$B$79+1</f>
        <v>82</v>
      </c>
      <c r="FC240">
        <f>'06_Presupuesto'!K259-'02_Rendimientos'!$B$79+1</f>
        <v>95</v>
      </c>
      <c r="FD240">
        <f t="shared" si="920"/>
        <v>14</v>
      </c>
    </row>
    <row r="241" spans="2:160">
      <c r="B241" s="109" t="str">
        <f>'06_Presupuesto'!K94</f>
        <v>C.1.4.7/f)</v>
      </c>
      <c r="C241" s="109" t="str">
        <f>'06_Presupuesto'!L94</f>
        <v>Equipos de Emergencia</v>
      </c>
      <c r="D241" s="109" t="str">
        <f>'06_Presupuesto'!M94</f>
        <v>UNI</v>
      </c>
      <c r="E241" s="110">
        <f>'06_Presupuesto'!N94</f>
        <v>3</v>
      </c>
      <c r="F241" s="110">
        <f>'06_Presupuesto'!O94</f>
        <v>64999.999999999993</v>
      </c>
      <c r="G241" s="110">
        <f>'06_Presupuesto'!P94</f>
        <v>194999.99999999997</v>
      </c>
      <c r="H241" s="110" t="str">
        <f t="shared" si="771"/>
        <v/>
      </c>
      <c r="I241" s="110" t="str">
        <f t="shared" si="772"/>
        <v/>
      </c>
      <c r="J241" s="110" t="str">
        <f t="shared" si="921"/>
        <v/>
      </c>
      <c r="K241" s="110" t="str">
        <f t="shared" si="773"/>
        <v/>
      </c>
      <c r="L241" s="110" t="str">
        <f t="shared" si="774"/>
        <v/>
      </c>
      <c r="M241" s="110" t="str">
        <f t="shared" si="775"/>
        <v/>
      </c>
      <c r="N241" s="110" t="str">
        <f t="shared" si="776"/>
        <v/>
      </c>
      <c r="O241" s="110" t="str">
        <f t="shared" si="777"/>
        <v/>
      </c>
      <c r="P241" s="110" t="str">
        <f t="shared" si="778"/>
        <v/>
      </c>
      <c r="Q241" s="110" t="str">
        <f t="shared" si="779"/>
        <v/>
      </c>
      <c r="R241" s="110" t="str">
        <f t="shared" si="780"/>
        <v/>
      </c>
      <c r="S241" s="110" t="str">
        <f t="shared" si="781"/>
        <v/>
      </c>
      <c r="T241" s="110" t="str">
        <f t="shared" si="782"/>
        <v/>
      </c>
      <c r="U241" s="110" t="str">
        <f t="shared" si="783"/>
        <v/>
      </c>
      <c r="V241" s="110" t="str">
        <f t="shared" si="784"/>
        <v/>
      </c>
      <c r="W241" s="110" t="str">
        <f t="shared" si="785"/>
        <v/>
      </c>
      <c r="X241" s="110" t="str">
        <f t="shared" si="786"/>
        <v/>
      </c>
      <c r="Y241" s="110" t="str">
        <f t="shared" si="787"/>
        <v/>
      </c>
      <c r="Z241" s="110" t="str">
        <f t="shared" si="788"/>
        <v/>
      </c>
      <c r="AA241" s="110" t="str">
        <f t="shared" si="789"/>
        <v/>
      </c>
      <c r="AB241" s="110" t="str">
        <f t="shared" si="790"/>
        <v/>
      </c>
      <c r="AC241" s="110" t="str">
        <f t="shared" si="791"/>
        <v/>
      </c>
      <c r="AD241" s="110" t="str">
        <f t="shared" si="792"/>
        <v/>
      </c>
      <c r="AE241" s="110" t="str">
        <f t="shared" si="793"/>
        <v/>
      </c>
      <c r="AF241" s="110" t="str">
        <f t="shared" si="794"/>
        <v/>
      </c>
      <c r="AG241" s="110" t="str">
        <f t="shared" si="795"/>
        <v/>
      </c>
      <c r="AH241" s="110" t="str">
        <f t="shared" si="796"/>
        <v/>
      </c>
      <c r="AI241" s="110" t="str">
        <f t="shared" si="797"/>
        <v/>
      </c>
      <c r="AJ241" s="110" t="str">
        <f t="shared" si="798"/>
        <v/>
      </c>
      <c r="AK241" s="110" t="str">
        <f t="shared" si="799"/>
        <v/>
      </c>
      <c r="AL241" s="110" t="str">
        <f t="shared" si="800"/>
        <v/>
      </c>
      <c r="AM241" s="110" t="str">
        <f t="shared" si="801"/>
        <v/>
      </c>
      <c r="AN241" s="110" t="str">
        <f t="shared" si="802"/>
        <v/>
      </c>
      <c r="AO241" s="110" t="str">
        <f t="shared" si="803"/>
        <v/>
      </c>
      <c r="AP241" s="110" t="str">
        <f t="shared" si="804"/>
        <v/>
      </c>
      <c r="AQ241" s="110" t="str">
        <f t="shared" si="805"/>
        <v/>
      </c>
      <c r="AR241" s="110" t="str">
        <f t="shared" si="806"/>
        <v/>
      </c>
      <c r="AS241" s="110" t="str">
        <f t="shared" si="807"/>
        <v/>
      </c>
      <c r="AT241" s="110" t="str">
        <f t="shared" si="808"/>
        <v/>
      </c>
      <c r="AU241" s="110" t="str">
        <f t="shared" si="809"/>
        <v/>
      </c>
      <c r="AV241" s="110" t="str">
        <f t="shared" si="810"/>
        <v/>
      </c>
      <c r="AW241" s="110" t="str">
        <f t="shared" si="811"/>
        <v/>
      </c>
      <c r="AX241" s="110" t="str">
        <f t="shared" si="812"/>
        <v/>
      </c>
      <c r="AY241" s="110" t="str">
        <f t="shared" si="813"/>
        <v/>
      </c>
      <c r="AZ241" s="110" t="str">
        <f t="shared" si="814"/>
        <v/>
      </c>
      <c r="BA241" s="110" t="str">
        <f t="shared" si="815"/>
        <v/>
      </c>
      <c r="BB241" s="110" t="str">
        <f t="shared" si="816"/>
        <v/>
      </c>
      <c r="BC241" s="110" t="str">
        <f t="shared" si="817"/>
        <v/>
      </c>
      <c r="BD241" s="110" t="str">
        <f t="shared" si="818"/>
        <v/>
      </c>
      <c r="BE241" s="110" t="str">
        <f t="shared" si="819"/>
        <v/>
      </c>
      <c r="BF241" s="110" t="str">
        <f t="shared" si="820"/>
        <v/>
      </c>
      <c r="BG241" s="110" t="str">
        <f t="shared" si="821"/>
        <v/>
      </c>
      <c r="BH241" s="110" t="str">
        <f t="shared" si="822"/>
        <v/>
      </c>
      <c r="BI241" s="110" t="str">
        <f t="shared" si="823"/>
        <v/>
      </c>
      <c r="BJ241" s="110" t="str">
        <f t="shared" si="824"/>
        <v/>
      </c>
      <c r="BK241" s="110" t="str">
        <f t="shared" si="825"/>
        <v/>
      </c>
      <c r="BL241" s="110" t="str">
        <f t="shared" si="826"/>
        <v/>
      </c>
      <c r="BM241" s="110" t="str">
        <f t="shared" si="827"/>
        <v/>
      </c>
      <c r="BN241" s="110" t="str">
        <f t="shared" si="828"/>
        <v/>
      </c>
      <c r="BO241" s="110" t="str">
        <f t="shared" si="829"/>
        <v/>
      </c>
      <c r="BP241" s="110" t="str">
        <f t="shared" si="830"/>
        <v/>
      </c>
      <c r="BQ241" s="110" t="str">
        <f t="shared" si="831"/>
        <v/>
      </c>
      <c r="BR241" s="110" t="str">
        <f t="shared" si="832"/>
        <v/>
      </c>
      <c r="BS241" s="110" t="str">
        <f t="shared" si="833"/>
        <v/>
      </c>
      <c r="BT241" s="110" t="str">
        <f t="shared" si="834"/>
        <v/>
      </c>
      <c r="BU241" s="110" t="str">
        <f t="shared" si="835"/>
        <v/>
      </c>
      <c r="BV241" s="110" t="str">
        <f t="shared" si="836"/>
        <v/>
      </c>
      <c r="BW241" s="110" t="str">
        <f t="shared" si="837"/>
        <v/>
      </c>
      <c r="BX241" s="110" t="str">
        <f t="shared" si="838"/>
        <v/>
      </c>
      <c r="BY241" s="110" t="str">
        <f t="shared" si="839"/>
        <v/>
      </c>
      <c r="BZ241" s="110" t="str">
        <f t="shared" si="840"/>
        <v/>
      </c>
      <c r="CA241" s="110" t="str">
        <f t="shared" si="841"/>
        <v/>
      </c>
      <c r="CB241" s="110" t="str">
        <f t="shared" si="842"/>
        <v/>
      </c>
      <c r="CC241" s="110" t="str">
        <f t="shared" si="843"/>
        <v/>
      </c>
      <c r="CD241" s="110" t="str">
        <f t="shared" si="844"/>
        <v/>
      </c>
      <c r="CE241" s="110" t="str">
        <f t="shared" si="845"/>
        <v/>
      </c>
      <c r="CF241" s="110" t="str">
        <f t="shared" si="846"/>
        <v/>
      </c>
      <c r="CG241" s="110" t="str">
        <f t="shared" si="847"/>
        <v/>
      </c>
      <c r="CH241" s="110" t="str">
        <f t="shared" si="848"/>
        <v/>
      </c>
      <c r="CI241" s="110" t="str">
        <f t="shared" si="849"/>
        <v/>
      </c>
      <c r="CJ241" s="110" t="str">
        <f t="shared" si="850"/>
        <v/>
      </c>
      <c r="CK241" s="110">
        <f t="shared" si="851"/>
        <v>13928.571428571426</v>
      </c>
      <c r="CL241" s="110">
        <f t="shared" si="852"/>
        <v>13928.571428571426</v>
      </c>
      <c r="CM241" s="110">
        <f t="shared" si="853"/>
        <v>13928.571428571426</v>
      </c>
      <c r="CN241" s="110">
        <f t="shared" si="854"/>
        <v>13928.571428571426</v>
      </c>
      <c r="CO241" s="110">
        <f t="shared" si="855"/>
        <v>13928.571428571426</v>
      </c>
      <c r="CP241" s="110">
        <f t="shared" si="856"/>
        <v>13928.571428571426</v>
      </c>
      <c r="CQ241" s="110">
        <f t="shared" si="857"/>
        <v>13928.571428571426</v>
      </c>
      <c r="CR241" s="110">
        <f t="shared" si="858"/>
        <v>13928.571428571426</v>
      </c>
      <c r="CS241" s="110">
        <f t="shared" si="859"/>
        <v>13928.571428571426</v>
      </c>
      <c r="CT241" s="110">
        <f t="shared" si="860"/>
        <v>13928.571428571426</v>
      </c>
      <c r="CU241" s="110">
        <f t="shared" si="861"/>
        <v>13928.571428571426</v>
      </c>
      <c r="CV241" s="110">
        <f t="shared" si="862"/>
        <v>13928.571428571426</v>
      </c>
      <c r="CW241" s="110">
        <f t="shared" si="863"/>
        <v>13928.571428571426</v>
      </c>
      <c r="CX241" s="110">
        <f t="shared" si="864"/>
        <v>13928.571428571426</v>
      </c>
      <c r="CY241" s="110" t="str">
        <f t="shared" si="865"/>
        <v/>
      </c>
      <c r="CZ241" s="110" t="str">
        <f t="shared" si="866"/>
        <v/>
      </c>
      <c r="DA241" s="110" t="str">
        <f t="shared" si="867"/>
        <v/>
      </c>
      <c r="DB241" s="110" t="str">
        <f t="shared" si="868"/>
        <v/>
      </c>
      <c r="DC241" s="110" t="str">
        <f t="shared" si="869"/>
        <v/>
      </c>
      <c r="DD241" s="110" t="str">
        <f t="shared" si="870"/>
        <v/>
      </c>
      <c r="DE241" s="110" t="str">
        <f t="shared" si="871"/>
        <v/>
      </c>
      <c r="DF241" s="110" t="str">
        <f t="shared" si="872"/>
        <v/>
      </c>
      <c r="DG241" s="110" t="str">
        <f t="shared" si="873"/>
        <v/>
      </c>
      <c r="DH241" s="110" t="str">
        <f t="shared" si="874"/>
        <v/>
      </c>
      <c r="DI241" s="110" t="str">
        <f t="shared" si="875"/>
        <v/>
      </c>
      <c r="DJ241" s="110" t="str">
        <f t="shared" si="876"/>
        <v/>
      </c>
      <c r="DK241" s="110" t="str">
        <f t="shared" si="877"/>
        <v/>
      </c>
      <c r="DL241" s="110" t="str">
        <f t="shared" si="878"/>
        <v/>
      </c>
      <c r="DM241" s="110" t="str">
        <f t="shared" si="879"/>
        <v/>
      </c>
      <c r="DN241" s="110" t="str">
        <f t="shared" si="880"/>
        <v/>
      </c>
      <c r="DO241" s="110" t="str">
        <f t="shared" si="881"/>
        <v/>
      </c>
      <c r="DP241" s="110" t="str">
        <f t="shared" si="882"/>
        <v/>
      </c>
      <c r="DQ241" s="110" t="str">
        <f t="shared" si="883"/>
        <v/>
      </c>
      <c r="DR241" s="110" t="str">
        <f t="shared" si="884"/>
        <v/>
      </c>
      <c r="DS241" s="110" t="str">
        <f t="shared" si="885"/>
        <v/>
      </c>
      <c r="DT241" s="110" t="str">
        <f t="shared" si="886"/>
        <v/>
      </c>
      <c r="DU241" s="110" t="str">
        <f t="shared" si="887"/>
        <v/>
      </c>
      <c r="DV241" s="110" t="str">
        <f t="shared" si="888"/>
        <v/>
      </c>
      <c r="DW241" s="110" t="str">
        <f t="shared" si="889"/>
        <v/>
      </c>
      <c r="DX241" s="110" t="str">
        <f t="shared" si="890"/>
        <v/>
      </c>
      <c r="DY241" s="110" t="str">
        <f t="shared" si="891"/>
        <v/>
      </c>
      <c r="DZ241" s="110" t="str">
        <f t="shared" si="892"/>
        <v/>
      </c>
      <c r="EA241" s="110" t="str">
        <f t="shared" si="893"/>
        <v/>
      </c>
      <c r="EB241" s="110" t="str">
        <f t="shared" si="894"/>
        <v/>
      </c>
      <c r="EC241" s="110" t="str">
        <f t="shared" si="895"/>
        <v/>
      </c>
      <c r="ED241" s="110" t="str">
        <f t="shared" si="896"/>
        <v/>
      </c>
      <c r="EE241" s="110" t="str">
        <f t="shared" si="897"/>
        <v/>
      </c>
      <c r="EF241" s="110" t="str">
        <f t="shared" si="898"/>
        <v/>
      </c>
      <c r="EG241" s="110" t="str">
        <f t="shared" si="899"/>
        <v/>
      </c>
      <c r="EH241" s="110" t="str">
        <f t="shared" si="900"/>
        <v/>
      </c>
      <c r="EI241" s="110" t="str">
        <f t="shared" si="901"/>
        <v/>
      </c>
      <c r="EJ241" s="110" t="str">
        <f t="shared" si="902"/>
        <v/>
      </c>
      <c r="EK241" s="110" t="str">
        <f t="shared" si="903"/>
        <v/>
      </c>
      <c r="EL241" s="110" t="str">
        <f t="shared" si="904"/>
        <v/>
      </c>
      <c r="EM241" s="110" t="str">
        <f t="shared" si="905"/>
        <v/>
      </c>
      <c r="EN241" s="110" t="str">
        <f t="shared" si="906"/>
        <v/>
      </c>
      <c r="EO241" s="110" t="str">
        <f t="shared" si="907"/>
        <v/>
      </c>
      <c r="EP241" s="110" t="str">
        <f t="shared" si="908"/>
        <v/>
      </c>
      <c r="EQ241" s="110" t="str">
        <f t="shared" si="909"/>
        <v/>
      </c>
      <c r="ER241" s="110" t="str">
        <f t="shared" si="910"/>
        <v/>
      </c>
      <c r="ES241" s="110" t="str">
        <f t="shared" si="911"/>
        <v/>
      </c>
      <c r="ET241" s="110" t="str">
        <f t="shared" si="912"/>
        <v/>
      </c>
      <c r="EU241" s="110" t="str">
        <f t="shared" si="913"/>
        <v/>
      </c>
      <c r="EV241" s="110" t="str">
        <f t="shared" si="914"/>
        <v/>
      </c>
      <c r="EW241" s="110" t="str">
        <f t="shared" si="915"/>
        <v/>
      </c>
      <c r="EX241" s="110" t="str">
        <f t="shared" si="916"/>
        <v/>
      </c>
      <c r="EY241" s="110" t="str">
        <f t="shared" si="917"/>
        <v/>
      </c>
      <c r="EZ241" s="110" t="str">
        <f t="shared" si="918"/>
        <v/>
      </c>
      <c r="FA241" s="110" t="str">
        <f t="shared" si="919"/>
        <v/>
      </c>
      <c r="FB241">
        <f>'06_Presupuesto'!J260-'02_Rendimientos'!$B$79+1</f>
        <v>82</v>
      </c>
      <c r="FC241">
        <f>'06_Presupuesto'!K260-'02_Rendimientos'!$B$79+1</f>
        <v>95</v>
      </c>
      <c r="FD241">
        <f t="shared" si="920"/>
        <v>14</v>
      </c>
    </row>
    <row r="242" spans="2:160">
      <c r="B242" t="str">
        <f>'06_Presupuesto'!K95</f>
        <v>C.2.1.1</v>
      </c>
      <c r="C242" t="str">
        <f>'06_Presupuesto'!L95</f>
        <v>Excavación en zanja de 0-2 (m)</v>
      </c>
      <c r="D242" t="str">
        <f>'06_Presupuesto'!M95</f>
        <v>M3</v>
      </c>
      <c r="E242" s="90">
        <f>'06_Presupuesto'!N95</f>
        <v>4.24</v>
      </c>
      <c r="F242" s="90">
        <f>'06_Presupuesto'!O95</f>
        <v>52499.999999999993</v>
      </c>
      <c r="G242" s="90">
        <f>'06_Presupuesto'!P95</f>
        <v>222599.99999999997</v>
      </c>
      <c r="H242" s="90" t="str">
        <f t="shared" si="771"/>
        <v/>
      </c>
      <c r="I242" s="90" t="str">
        <f t="shared" si="772"/>
        <v/>
      </c>
      <c r="J242" s="90" t="str">
        <f t="shared" si="921"/>
        <v/>
      </c>
      <c r="K242" s="90" t="str">
        <f t="shared" si="773"/>
        <v/>
      </c>
      <c r="L242" s="90" t="str">
        <f t="shared" si="774"/>
        <v/>
      </c>
      <c r="M242" s="90" t="str">
        <f t="shared" si="775"/>
        <v/>
      </c>
      <c r="N242" s="90" t="str">
        <f t="shared" si="776"/>
        <v/>
      </c>
      <c r="O242" s="90" t="str">
        <f t="shared" si="777"/>
        <v/>
      </c>
      <c r="P242" s="90" t="str">
        <f t="shared" si="778"/>
        <v/>
      </c>
      <c r="Q242" s="90" t="str">
        <f t="shared" si="779"/>
        <v/>
      </c>
      <c r="R242" s="90" t="str">
        <f t="shared" si="780"/>
        <v/>
      </c>
      <c r="S242" s="90" t="str">
        <f t="shared" si="781"/>
        <v/>
      </c>
      <c r="T242" s="90" t="str">
        <f t="shared" si="782"/>
        <v/>
      </c>
      <c r="U242" s="90" t="str">
        <f t="shared" si="783"/>
        <v/>
      </c>
      <c r="V242" s="90" t="str">
        <f t="shared" si="784"/>
        <v/>
      </c>
      <c r="W242" s="90" t="str">
        <f t="shared" si="785"/>
        <v/>
      </c>
      <c r="X242" s="90" t="str">
        <f t="shared" si="786"/>
        <v/>
      </c>
      <c r="Y242" s="90" t="str">
        <f t="shared" si="787"/>
        <v/>
      </c>
      <c r="Z242" s="90" t="str">
        <f t="shared" si="788"/>
        <v/>
      </c>
      <c r="AA242" s="90" t="str">
        <f t="shared" si="789"/>
        <v/>
      </c>
      <c r="AB242" s="90" t="str">
        <f t="shared" si="790"/>
        <v/>
      </c>
      <c r="AC242" s="90" t="str">
        <f t="shared" si="791"/>
        <v/>
      </c>
      <c r="AD242" s="90" t="str">
        <f t="shared" si="792"/>
        <v/>
      </c>
      <c r="AE242" s="90" t="str">
        <f t="shared" si="793"/>
        <v/>
      </c>
      <c r="AF242" s="90" t="str">
        <f t="shared" si="794"/>
        <v/>
      </c>
      <c r="AG242" s="90" t="str">
        <f t="shared" si="795"/>
        <v/>
      </c>
      <c r="AH242" s="90" t="str">
        <f t="shared" si="796"/>
        <v/>
      </c>
      <c r="AI242" s="90" t="str">
        <f t="shared" si="797"/>
        <v/>
      </c>
      <c r="AJ242" s="90" t="str">
        <f t="shared" si="798"/>
        <v/>
      </c>
      <c r="AK242" s="90" t="str">
        <f t="shared" si="799"/>
        <v/>
      </c>
      <c r="AL242" s="90" t="str">
        <f t="shared" si="800"/>
        <v/>
      </c>
      <c r="AM242" s="90" t="str">
        <f t="shared" si="801"/>
        <v/>
      </c>
      <c r="AN242" s="90" t="str">
        <f t="shared" si="802"/>
        <v/>
      </c>
      <c r="AO242" s="90" t="str">
        <f t="shared" si="803"/>
        <v/>
      </c>
      <c r="AP242" s="90" t="str">
        <f t="shared" si="804"/>
        <v/>
      </c>
      <c r="AQ242" s="90" t="str">
        <f t="shared" si="805"/>
        <v/>
      </c>
      <c r="AR242" s="90" t="str">
        <f t="shared" si="806"/>
        <v/>
      </c>
      <c r="AS242" s="90" t="str">
        <f t="shared" si="807"/>
        <v/>
      </c>
      <c r="AT242" s="90" t="str">
        <f t="shared" si="808"/>
        <v/>
      </c>
      <c r="AU242" s="90" t="str">
        <f t="shared" si="809"/>
        <v/>
      </c>
      <c r="AV242" s="90" t="str">
        <f t="shared" si="810"/>
        <v/>
      </c>
      <c r="AW242" s="90" t="str">
        <f t="shared" si="811"/>
        <v/>
      </c>
      <c r="AX242" s="90" t="str">
        <f t="shared" si="812"/>
        <v/>
      </c>
      <c r="AY242" s="90" t="str">
        <f t="shared" si="813"/>
        <v/>
      </c>
      <c r="AZ242" s="90" t="str">
        <f t="shared" si="814"/>
        <v/>
      </c>
      <c r="BA242" s="90" t="str">
        <f t="shared" si="815"/>
        <v/>
      </c>
      <c r="BB242" s="90" t="str">
        <f t="shared" si="816"/>
        <v/>
      </c>
      <c r="BC242" s="90" t="str">
        <f t="shared" si="817"/>
        <v/>
      </c>
      <c r="BD242" s="90" t="str">
        <f t="shared" si="818"/>
        <v/>
      </c>
      <c r="BE242" s="90" t="str">
        <f t="shared" si="819"/>
        <v/>
      </c>
      <c r="BF242" s="90" t="str">
        <f t="shared" si="820"/>
        <v/>
      </c>
      <c r="BG242" s="90" t="str">
        <f t="shared" si="821"/>
        <v/>
      </c>
      <c r="BH242" s="90" t="str">
        <f t="shared" si="822"/>
        <v/>
      </c>
      <c r="BI242" s="90" t="str">
        <f t="shared" si="823"/>
        <v/>
      </c>
      <c r="BJ242" s="90" t="str">
        <f t="shared" si="824"/>
        <v/>
      </c>
      <c r="BK242" s="90" t="str">
        <f t="shared" si="825"/>
        <v/>
      </c>
      <c r="BL242" s="90" t="str">
        <f t="shared" si="826"/>
        <v/>
      </c>
      <c r="BM242" s="90" t="str">
        <f t="shared" si="827"/>
        <v/>
      </c>
      <c r="BN242" s="90" t="str">
        <f t="shared" si="828"/>
        <v/>
      </c>
      <c r="BO242" s="90" t="str">
        <f t="shared" si="829"/>
        <v/>
      </c>
      <c r="BP242" s="90" t="str">
        <f t="shared" si="830"/>
        <v/>
      </c>
      <c r="BQ242" s="90" t="str">
        <f t="shared" si="831"/>
        <v/>
      </c>
      <c r="BR242" s="90" t="str">
        <f t="shared" si="832"/>
        <v/>
      </c>
      <c r="BS242" s="90" t="str">
        <f t="shared" si="833"/>
        <v/>
      </c>
      <c r="BT242" s="90" t="str">
        <f t="shared" si="834"/>
        <v/>
      </c>
      <c r="BU242" s="90" t="str">
        <f t="shared" si="835"/>
        <v/>
      </c>
      <c r="BV242" s="90" t="str">
        <f t="shared" si="836"/>
        <v/>
      </c>
      <c r="BW242" s="90">
        <f t="shared" si="837"/>
        <v>18549.999999999996</v>
      </c>
      <c r="BX242" s="90">
        <f t="shared" si="838"/>
        <v>18549.999999999996</v>
      </c>
      <c r="BY242" s="90">
        <f t="shared" si="839"/>
        <v>18549.999999999996</v>
      </c>
      <c r="BZ242" s="90">
        <f t="shared" si="840"/>
        <v>18549.999999999996</v>
      </c>
      <c r="CA242" s="90">
        <f t="shared" si="841"/>
        <v>18549.999999999996</v>
      </c>
      <c r="CB242" s="90">
        <f t="shared" si="842"/>
        <v>18549.999999999996</v>
      </c>
      <c r="CC242" s="90">
        <f t="shared" si="843"/>
        <v>18549.999999999996</v>
      </c>
      <c r="CD242" s="90">
        <f t="shared" si="844"/>
        <v>18549.999999999996</v>
      </c>
      <c r="CE242" s="90">
        <f t="shared" si="845"/>
        <v>18549.999999999996</v>
      </c>
      <c r="CF242" s="90">
        <f t="shared" si="846"/>
        <v>18549.999999999996</v>
      </c>
      <c r="CG242" s="90">
        <f t="shared" si="847"/>
        <v>18549.999999999996</v>
      </c>
      <c r="CH242" s="90">
        <f t="shared" si="848"/>
        <v>18549.999999999996</v>
      </c>
      <c r="CI242" s="90" t="str">
        <f t="shared" si="849"/>
        <v/>
      </c>
      <c r="CJ242" s="90" t="str">
        <f t="shared" si="850"/>
        <v/>
      </c>
      <c r="CK242" s="90" t="str">
        <f t="shared" si="851"/>
        <v/>
      </c>
      <c r="CL242" s="90" t="str">
        <f t="shared" si="852"/>
        <v/>
      </c>
      <c r="CM242" s="90" t="str">
        <f t="shared" si="853"/>
        <v/>
      </c>
      <c r="CN242" s="90" t="str">
        <f t="shared" si="854"/>
        <v/>
      </c>
      <c r="CO242" s="90" t="str">
        <f t="shared" si="855"/>
        <v/>
      </c>
      <c r="CP242" s="90" t="str">
        <f t="shared" si="856"/>
        <v/>
      </c>
      <c r="CQ242" s="90" t="str">
        <f t="shared" si="857"/>
        <v/>
      </c>
      <c r="CR242" s="90" t="str">
        <f t="shared" si="858"/>
        <v/>
      </c>
      <c r="CS242" s="90" t="str">
        <f t="shared" si="859"/>
        <v/>
      </c>
      <c r="CT242" s="90" t="str">
        <f t="shared" si="860"/>
        <v/>
      </c>
      <c r="CU242" s="90" t="str">
        <f t="shared" si="861"/>
        <v/>
      </c>
      <c r="CV242" s="90" t="str">
        <f t="shared" si="862"/>
        <v/>
      </c>
      <c r="CW242" s="90" t="str">
        <f t="shared" si="863"/>
        <v/>
      </c>
      <c r="CX242" s="90" t="str">
        <f t="shared" si="864"/>
        <v/>
      </c>
      <c r="CY242" s="90" t="str">
        <f t="shared" si="865"/>
        <v/>
      </c>
      <c r="CZ242" s="90" t="str">
        <f t="shared" si="866"/>
        <v/>
      </c>
      <c r="DA242" s="90" t="str">
        <f t="shared" si="867"/>
        <v/>
      </c>
      <c r="DB242" s="90" t="str">
        <f t="shared" si="868"/>
        <v/>
      </c>
      <c r="DC242" s="90" t="str">
        <f t="shared" si="869"/>
        <v/>
      </c>
      <c r="DD242" s="90" t="str">
        <f t="shared" si="870"/>
        <v/>
      </c>
      <c r="DE242" s="90" t="str">
        <f t="shared" si="871"/>
        <v/>
      </c>
      <c r="DF242" s="90" t="str">
        <f t="shared" si="872"/>
        <v/>
      </c>
      <c r="DG242" s="90" t="str">
        <f t="shared" si="873"/>
        <v/>
      </c>
      <c r="DH242" s="90" t="str">
        <f t="shared" si="874"/>
        <v/>
      </c>
      <c r="DI242" s="90" t="str">
        <f t="shared" si="875"/>
        <v/>
      </c>
      <c r="DJ242" s="90" t="str">
        <f t="shared" si="876"/>
        <v/>
      </c>
      <c r="DK242" s="90" t="str">
        <f t="shared" si="877"/>
        <v/>
      </c>
      <c r="DL242" s="90" t="str">
        <f t="shared" si="878"/>
        <v/>
      </c>
      <c r="DM242" s="90" t="str">
        <f t="shared" si="879"/>
        <v/>
      </c>
      <c r="DN242" s="90" t="str">
        <f t="shared" si="880"/>
        <v/>
      </c>
      <c r="DO242" s="90" t="str">
        <f t="shared" si="881"/>
        <v/>
      </c>
      <c r="DP242" s="90" t="str">
        <f t="shared" si="882"/>
        <v/>
      </c>
      <c r="DQ242" s="90" t="str">
        <f t="shared" si="883"/>
        <v/>
      </c>
      <c r="DR242" s="90" t="str">
        <f t="shared" si="884"/>
        <v/>
      </c>
      <c r="DS242" s="90" t="str">
        <f t="shared" si="885"/>
        <v/>
      </c>
      <c r="DT242" s="90" t="str">
        <f t="shared" si="886"/>
        <v/>
      </c>
      <c r="DU242" s="90" t="str">
        <f t="shared" si="887"/>
        <v/>
      </c>
      <c r="DV242" s="90" t="str">
        <f t="shared" si="888"/>
        <v/>
      </c>
      <c r="DW242" s="90" t="str">
        <f t="shared" si="889"/>
        <v/>
      </c>
      <c r="DX242" s="90" t="str">
        <f t="shared" si="890"/>
        <v/>
      </c>
      <c r="DY242" s="90" t="str">
        <f t="shared" si="891"/>
        <v/>
      </c>
      <c r="DZ242" s="90" t="str">
        <f t="shared" si="892"/>
        <v/>
      </c>
      <c r="EA242" s="90" t="str">
        <f t="shared" si="893"/>
        <v/>
      </c>
      <c r="EB242" s="90" t="str">
        <f t="shared" si="894"/>
        <v/>
      </c>
      <c r="EC242" s="90" t="str">
        <f t="shared" si="895"/>
        <v/>
      </c>
      <c r="ED242" s="90" t="str">
        <f t="shared" si="896"/>
        <v/>
      </c>
      <c r="EE242" s="90" t="str">
        <f t="shared" si="897"/>
        <v/>
      </c>
      <c r="EF242" s="90" t="str">
        <f t="shared" si="898"/>
        <v/>
      </c>
      <c r="EG242" s="90" t="str">
        <f t="shared" si="899"/>
        <v/>
      </c>
      <c r="EH242" s="90" t="str">
        <f t="shared" si="900"/>
        <v/>
      </c>
      <c r="EI242" s="90" t="str">
        <f t="shared" si="901"/>
        <v/>
      </c>
      <c r="EJ242" s="90" t="str">
        <f t="shared" si="902"/>
        <v/>
      </c>
      <c r="EK242" s="90" t="str">
        <f t="shared" si="903"/>
        <v/>
      </c>
      <c r="EL242" s="90" t="str">
        <f t="shared" si="904"/>
        <v/>
      </c>
      <c r="EM242" s="90" t="str">
        <f t="shared" si="905"/>
        <v/>
      </c>
      <c r="EN242" s="90" t="str">
        <f t="shared" si="906"/>
        <v/>
      </c>
      <c r="EO242" s="90" t="str">
        <f t="shared" si="907"/>
        <v/>
      </c>
      <c r="EP242" s="90" t="str">
        <f t="shared" si="908"/>
        <v/>
      </c>
      <c r="EQ242" s="90" t="str">
        <f t="shared" si="909"/>
        <v/>
      </c>
      <c r="ER242" s="90" t="str">
        <f t="shared" si="910"/>
        <v/>
      </c>
      <c r="ES242" s="90" t="str">
        <f t="shared" si="911"/>
        <v/>
      </c>
      <c r="ET242" s="90" t="str">
        <f t="shared" si="912"/>
        <v/>
      </c>
      <c r="EU242" s="90" t="str">
        <f t="shared" si="913"/>
        <v/>
      </c>
      <c r="EV242" s="90" t="str">
        <f t="shared" si="914"/>
        <v/>
      </c>
      <c r="EW242" s="90" t="str">
        <f t="shared" si="915"/>
        <v/>
      </c>
      <c r="EX242" s="90" t="str">
        <f t="shared" si="916"/>
        <v/>
      </c>
      <c r="EY242" s="90" t="str">
        <f t="shared" si="917"/>
        <v/>
      </c>
      <c r="EZ242" s="90" t="str">
        <f t="shared" si="918"/>
        <v/>
      </c>
      <c r="FA242" s="90" t="str">
        <f t="shared" si="919"/>
        <v/>
      </c>
      <c r="FB242">
        <f>'06_Presupuesto'!J261-'02_Rendimientos'!$B$79+1</f>
        <v>68</v>
      </c>
      <c r="FC242">
        <f>'06_Presupuesto'!K261-'02_Rendimientos'!$B$79+1</f>
        <v>79</v>
      </c>
      <c r="FD242">
        <f t="shared" si="920"/>
        <v>12</v>
      </c>
    </row>
    <row r="243" spans="2:160">
      <c r="B243" s="109" t="str">
        <f>'06_Presupuesto'!K96</f>
        <v>C.2.1.2</v>
      </c>
      <c r="C243" s="109" t="str">
        <f>'06_Presupuesto'!L96</f>
        <v>Cama apoyo tuberías</v>
      </c>
      <c r="D243" s="109" t="str">
        <f>'06_Presupuesto'!M96</f>
        <v>M3</v>
      </c>
      <c r="E243" s="110">
        <f>'06_Presupuesto'!N96</f>
        <v>1.71</v>
      </c>
      <c r="F243" s="110">
        <f>'06_Presupuesto'!O96</f>
        <v>68750</v>
      </c>
      <c r="G243" s="110">
        <f>'06_Presupuesto'!P96</f>
        <v>117562.5</v>
      </c>
      <c r="H243" s="110" t="str">
        <f t="shared" si="771"/>
        <v/>
      </c>
      <c r="I243" s="110" t="str">
        <f t="shared" si="772"/>
        <v/>
      </c>
      <c r="J243" s="110" t="str">
        <f t="shared" si="921"/>
        <v/>
      </c>
      <c r="K243" s="110" t="str">
        <f t="shared" si="773"/>
        <v/>
      </c>
      <c r="L243" s="110" t="str">
        <f t="shared" si="774"/>
        <v/>
      </c>
      <c r="M243" s="110" t="str">
        <f t="shared" si="775"/>
        <v/>
      </c>
      <c r="N243" s="110" t="str">
        <f t="shared" si="776"/>
        <v/>
      </c>
      <c r="O243" s="110" t="str">
        <f t="shared" si="777"/>
        <v/>
      </c>
      <c r="P243" s="110" t="str">
        <f t="shared" si="778"/>
        <v/>
      </c>
      <c r="Q243" s="110" t="str">
        <f t="shared" si="779"/>
        <v/>
      </c>
      <c r="R243" s="110" t="str">
        <f t="shared" si="780"/>
        <v/>
      </c>
      <c r="S243" s="110" t="str">
        <f t="shared" si="781"/>
        <v/>
      </c>
      <c r="T243" s="110" t="str">
        <f t="shared" si="782"/>
        <v/>
      </c>
      <c r="U243" s="110" t="str">
        <f t="shared" si="783"/>
        <v/>
      </c>
      <c r="V243" s="110" t="str">
        <f t="shared" si="784"/>
        <v/>
      </c>
      <c r="W243" s="110" t="str">
        <f t="shared" si="785"/>
        <v/>
      </c>
      <c r="X243" s="110" t="str">
        <f t="shared" si="786"/>
        <v/>
      </c>
      <c r="Y243" s="110" t="str">
        <f t="shared" si="787"/>
        <v/>
      </c>
      <c r="Z243" s="110" t="str">
        <f t="shared" si="788"/>
        <v/>
      </c>
      <c r="AA243" s="110" t="str">
        <f t="shared" si="789"/>
        <v/>
      </c>
      <c r="AB243" s="110" t="str">
        <f t="shared" si="790"/>
        <v/>
      </c>
      <c r="AC243" s="110" t="str">
        <f t="shared" si="791"/>
        <v/>
      </c>
      <c r="AD243" s="110" t="str">
        <f t="shared" si="792"/>
        <v/>
      </c>
      <c r="AE243" s="110" t="str">
        <f t="shared" si="793"/>
        <v/>
      </c>
      <c r="AF243" s="110" t="str">
        <f t="shared" si="794"/>
        <v/>
      </c>
      <c r="AG243" s="110" t="str">
        <f t="shared" si="795"/>
        <v/>
      </c>
      <c r="AH243" s="110" t="str">
        <f t="shared" si="796"/>
        <v/>
      </c>
      <c r="AI243" s="110" t="str">
        <f t="shared" si="797"/>
        <v/>
      </c>
      <c r="AJ243" s="110" t="str">
        <f t="shared" si="798"/>
        <v/>
      </c>
      <c r="AK243" s="110" t="str">
        <f t="shared" si="799"/>
        <v/>
      </c>
      <c r="AL243" s="110" t="str">
        <f t="shared" si="800"/>
        <v/>
      </c>
      <c r="AM243" s="110" t="str">
        <f t="shared" si="801"/>
        <v/>
      </c>
      <c r="AN243" s="110" t="str">
        <f t="shared" si="802"/>
        <v/>
      </c>
      <c r="AO243" s="110" t="str">
        <f t="shared" si="803"/>
        <v/>
      </c>
      <c r="AP243" s="110" t="str">
        <f t="shared" si="804"/>
        <v/>
      </c>
      <c r="AQ243" s="110" t="str">
        <f t="shared" si="805"/>
        <v/>
      </c>
      <c r="AR243" s="110" t="str">
        <f t="shared" si="806"/>
        <v/>
      </c>
      <c r="AS243" s="110" t="str">
        <f t="shared" si="807"/>
        <v/>
      </c>
      <c r="AT243" s="110" t="str">
        <f t="shared" si="808"/>
        <v/>
      </c>
      <c r="AU243" s="110" t="str">
        <f t="shared" si="809"/>
        <v/>
      </c>
      <c r="AV243" s="110" t="str">
        <f t="shared" si="810"/>
        <v/>
      </c>
      <c r="AW243" s="110" t="str">
        <f t="shared" si="811"/>
        <v/>
      </c>
      <c r="AX243" s="110" t="str">
        <f t="shared" si="812"/>
        <v/>
      </c>
      <c r="AY243" s="110" t="str">
        <f t="shared" si="813"/>
        <v/>
      </c>
      <c r="AZ243" s="110" t="str">
        <f t="shared" si="814"/>
        <v/>
      </c>
      <c r="BA243" s="110" t="str">
        <f t="shared" si="815"/>
        <v/>
      </c>
      <c r="BB243" s="110" t="str">
        <f t="shared" si="816"/>
        <v/>
      </c>
      <c r="BC243" s="110" t="str">
        <f t="shared" si="817"/>
        <v/>
      </c>
      <c r="BD243" s="110" t="str">
        <f t="shared" si="818"/>
        <v/>
      </c>
      <c r="BE243" s="110" t="str">
        <f t="shared" si="819"/>
        <v/>
      </c>
      <c r="BF243" s="110" t="str">
        <f t="shared" si="820"/>
        <v/>
      </c>
      <c r="BG243" s="110" t="str">
        <f t="shared" si="821"/>
        <v/>
      </c>
      <c r="BH243" s="110" t="str">
        <f t="shared" si="822"/>
        <v/>
      </c>
      <c r="BI243" s="110" t="str">
        <f t="shared" si="823"/>
        <v/>
      </c>
      <c r="BJ243" s="110" t="str">
        <f t="shared" si="824"/>
        <v/>
      </c>
      <c r="BK243" s="110" t="str">
        <f t="shared" si="825"/>
        <v/>
      </c>
      <c r="BL243" s="110" t="str">
        <f t="shared" si="826"/>
        <v/>
      </c>
      <c r="BM243" s="110" t="str">
        <f t="shared" si="827"/>
        <v/>
      </c>
      <c r="BN243" s="110" t="str">
        <f t="shared" si="828"/>
        <v/>
      </c>
      <c r="BO243" s="110" t="str">
        <f t="shared" si="829"/>
        <v/>
      </c>
      <c r="BP243" s="110" t="str">
        <f t="shared" si="830"/>
        <v/>
      </c>
      <c r="BQ243" s="110" t="str">
        <f t="shared" si="831"/>
        <v/>
      </c>
      <c r="BR243" s="110" t="str">
        <f t="shared" si="832"/>
        <v/>
      </c>
      <c r="BS243" s="110" t="str">
        <f t="shared" si="833"/>
        <v/>
      </c>
      <c r="BT243" s="110" t="str">
        <f t="shared" si="834"/>
        <v/>
      </c>
      <c r="BU243" s="110" t="str">
        <f t="shared" si="835"/>
        <v/>
      </c>
      <c r="BV243" s="110" t="str">
        <f t="shared" si="836"/>
        <v/>
      </c>
      <c r="BW243" s="110">
        <f t="shared" si="837"/>
        <v>9796.875</v>
      </c>
      <c r="BX243" s="110">
        <f t="shared" si="838"/>
        <v>9796.875</v>
      </c>
      <c r="BY243" s="110">
        <f t="shared" si="839"/>
        <v>9796.875</v>
      </c>
      <c r="BZ243" s="110">
        <f t="shared" si="840"/>
        <v>9796.875</v>
      </c>
      <c r="CA243" s="110">
        <f t="shared" si="841"/>
        <v>9796.875</v>
      </c>
      <c r="CB243" s="110">
        <f t="shared" si="842"/>
        <v>9796.875</v>
      </c>
      <c r="CC243" s="110">
        <f t="shared" si="843"/>
        <v>9796.875</v>
      </c>
      <c r="CD243" s="110">
        <f t="shared" si="844"/>
        <v>9796.875</v>
      </c>
      <c r="CE243" s="110">
        <f t="shared" si="845"/>
        <v>9796.875</v>
      </c>
      <c r="CF243" s="110">
        <f t="shared" si="846"/>
        <v>9796.875</v>
      </c>
      <c r="CG243" s="110">
        <f t="shared" si="847"/>
        <v>9796.875</v>
      </c>
      <c r="CH243" s="110">
        <f t="shared" si="848"/>
        <v>9796.875</v>
      </c>
      <c r="CI243" s="110" t="str">
        <f t="shared" si="849"/>
        <v/>
      </c>
      <c r="CJ243" s="110" t="str">
        <f t="shared" si="850"/>
        <v/>
      </c>
      <c r="CK243" s="110" t="str">
        <f t="shared" si="851"/>
        <v/>
      </c>
      <c r="CL243" s="110" t="str">
        <f t="shared" si="852"/>
        <v/>
      </c>
      <c r="CM243" s="110" t="str">
        <f t="shared" si="853"/>
        <v/>
      </c>
      <c r="CN243" s="110" t="str">
        <f t="shared" si="854"/>
        <v/>
      </c>
      <c r="CO243" s="110" t="str">
        <f t="shared" si="855"/>
        <v/>
      </c>
      <c r="CP243" s="110" t="str">
        <f t="shared" si="856"/>
        <v/>
      </c>
      <c r="CQ243" s="110" t="str">
        <f t="shared" si="857"/>
        <v/>
      </c>
      <c r="CR243" s="110" t="str">
        <f t="shared" si="858"/>
        <v/>
      </c>
      <c r="CS243" s="110" t="str">
        <f t="shared" si="859"/>
        <v/>
      </c>
      <c r="CT243" s="110" t="str">
        <f t="shared" si="860"/>
        <v/>
      </c>
      <c r="CU243" s="110" t="str">
        <f t="shared" si="861"/>
        <v/>
      </c>
      <c r="CV243" s="110" t="str">
        <f t="shared" si="862"/>
        <v/>
      </c>
      <c r="CW243" s="110" t="str">
        <f t="shared" si="863"/>
        <v/>
      </c>
      <c r="CX243" s="110" t="str">
        <f t="shared" si="864"/>
        <v/>
      </c>
      <c r="CY243" s="110" t="str">
        <f t="shared" si="865"/>
        <v/>
      </c>
      <c r="CZ243" s="110" t="str">
        <f t="shared" si="866"/>
        <v/>
      </c>
      <c r="DA243" s="110" t="str">
        <f t="shared" si="867"/>
        <v/>
      </c>
      <c r="DB243" s="110" t="str">
        <f t="shared" si="868"/>
        <v/>
      </c>
      <c r="DC243" s="110" t="str">
        <f t="shared" si="869"/>
        <v/>
      </c>
      <c r="DD243" s="110" t="str">
        <f t="shared" si="870"/>
        <v/>
      </c>
      <c r="DE243" s="110" t="str">
        <f t="shared" si="871"/>
        <v/>
      </c>
      <c r="DF243" s="110" t="str">
        <f t="shared" si="872"/>
        <v/>
      </c>
      <c r="DG243" s="110" t="str">
        <f t="shared" si="873"/>
        <v/>
      </c>
      <c r="DH243" s="110" t="str">
        <f t="shared" si="874"/>
        <v/>
      </c>
      <c r="DI243" s="110" t="str">
        <f t="shared" si="875"/>
        <v/>
      </c>
      <c r="DJ243" s="110" t="str">
        <f t="shared" si="876"/>
        <v/>
      </c>
      <c r="DK243" s="110" t="str">
        <f t="shared" si="877"/>
        <v/>
      </c>
      <c r="DL243" s="110" t="str">
        <f t="shared" si="878"/>
        <v/>
      </c>
      <c r="DM243" s="110" t="str">
        <f t="shared" si="879"/>
        <v/>
      </c>
      <c r="DN243" s="110" t="str">
        <f t="shared" si="880"/>
        <v/>
      </c>
      <c r="DO243" s="110" t="str">
        <f t="shared" si="881"/>
        <v/>
      </c>
      <c r="DP243" s="110" t="str">
        <f t="shared" si="882"/>
        <v/>
      </c>
      <c r="DQ243" s="110" t="str">
        <f t="shared" si="883"/>
        <v/>
      </c>
      <c r="DR243" s="110" t="str">
        <f t="shared" si="884"/>
        <v/>
      </c>
      <c r="DS243" s="110" t="str">
        <f t="shared" si="885"/>
        <v/>
      </c>
      <c r="DT243" s="110" t="str">
        <f t="shared" si="886"/>
        <v/>
      </c>
      <c r="DU243" s="110" t="str">
        <f t="shared" si="887"/>
        <v/>
      </c>
      <c r="DV243" s="110" t="str">
        <f t="shared" si="888"/>
        <v/>
      </c>
      <c r="DW243" s="110" t="str">
        <f t="shared" si="889"/>
        <v/>
      </c>
      <c r="DX243" s="110" t="str">
        <f t="shared" si="890"/>
        <v/>
      </c>
      <c r="DY243" s="110" t="str">
        <f t="shared" si="891"/>
        <v/>
      </c>
      <c r="DZ243" s="110" t="str">
        <f t="shared" si="892"/>
        <v/>
      </c>
      <c r="EA243" s="110" t="str">
        <f t="shared" si="893"/>
        <v/>
      </c>
      <c r="EB243" s="110" t="str">
        <f t="shared" si="894"/>
        <v/>
      </c>
      <c r="EC243" s="110" t="str">
        <f t="shared" si="895"/>
        <v/>
      </c>
      <c r="ED243" s="110" t="str">
        <f t="shared" si="896"/>
        <v/>
      </c>
      <c r="EE243" s="110" t="str">
        <f t="shared" si="897"/>
        <v/>
      </c>
      <c r="EF243" s="110" t="str">
        <f t="shared" si="898"/>
        <v/>
      </c>
      <c r="EG243" s="110" t="str">
        <f t="shared" si="899"/>
        <v/>
      </c>
      <c r="EH243" s="110" t="str">
        <f t="shared" si="900"/>
        <v/>
      </c>
      <c r="EI243" s="110" t="str">
        <f t="shared" si="901"/>
        <v/>
      </c>
      <c r="EJ243" s="110" t="str">
        <f t="shared" si="902"/>
        <v/>
      </c>
      <c r="EK243" s="110" t="str">
        <f t="shared" si="903"/>
        <v/>
      </c>
      <c r="EL243" s="110" t="str">
        <f t="shared" si="904"/>
        <v/>
      </c>
      <c r="EM243" s="110" t="str">
        <f t="shared" si="905"/>
        <v/>
      </c>
      <c r="EN243" s="110" t="str">
        <f t="shared" si="906"/>
        <v/>
      </c>
      <c r="EO243" s="110" t="str">
        <f t="shared" si="907"/>
        <v/>
      </c>
      <c r="EP243" s="110" t="str">
        <f t="shared" si="908"/>
        <v/>
      </c>
      <c r="EQ243" s="110" t="str">
        <f t="shared" si="909"/>
        <v/>
      </c>
      <c r="ER243" s="110" t="str">
        <f t="shared" si="910"/>
        <v/>
      </c>
      <c r="ES243" s="110" t="str">
        <f t="shared" si="911"/>
        <v/>
      </c>
      <c r="ET243" s="110" t="str">
        <f t="shared" si="912"/>
        <v/>
      </c>
      <c r="EU243" s="110" t="str">
        <f t="shared" si="913"/>
        <v/>
      </c>
      <c r="EV243" s="110" t="str">
        <f t="shared" si="914"/>
        <v/>
      </c>
      <c r="EW243" s="110" t="str">
        <f t="shared" si="915"/>
        <v/>
      </c>
      <c r="EX243" s="110" t="str">
        <f t="shared" si="916"/>
        <v/>
      </c>
      <c r="EY243" s="110" t="str">
        <f t="shared" si="917"/>
        <v/>
      </c>
      <c r="EZ243" s="110" t="str">
        <f t="shared" si="918"/>
        <v/>
      </c>
      <c r="FA243" s="110" t="str">
        <f t="shared" si="919"/>
        <v/>
      </c>
      <c r="FB243">
        <f>'06_Presupuesto'!J262-'02_Rendimientos'!$B$79+1</f>
        <v>68</v>
      </c>
      <c r="FC243">
        <f>'06_Presupuesto'!K262-'02_Rendimientos'!$B$79+1</f>
        <v>79</v>
      </c>
      <c r="FD243">
        <f t="shared" si="920"/>
        <v>12</v>
      </c>
    </row>
    <row r="244" spans="2:160">
      <c r="B244" t="str">
        <f>'06_Presupuesto'!K97</f>
        <v>C.2.1.3</v>
      </c>
      <c r="C244" t="str">
        <f>'06_Presupuesto'!L97</f>
        <v>Relleno de zanjas con material de obras</v>
      </c>
      <c r="D244" t="str">
        <f>'06_Presupuesto'!M97</f>
        <v>M3</v>
      </c>
      <c r="E244" s="90">
        <f>'06_Presupuesto'!N97</f>
        <v>2.52</v>
      </c>
      <c r="F244" s="90">
        <f>'06_Presupuesto'!O97</f>
        <v>40000</v>
      </c>
      <c r="G244" s="90">
        <f>'06_Presupuesto'!P97</f>
        <v>100800</v>
      </c>
      <c r="H244" s="90" t="str">
        <f t="shared" si="771"/>
        <v/>
      </c>
      <c r="I244" s="90" t="str">
        <f t="shared" si="772"/>
        <v/>
      </c>
      <c r="J244" s="90" t="str">
        <f t="shared" si="921"/>
        <v/>
      </c>
      <c r="K244" s="90" t="str">
        <f t="shared" si="773"/>
        <v/>
      </c>
      <c r="L244" s="90" t="str">
        <f t="shared" si="774"/>
        <v/>
      </c>
      <c r="M244" s="90" t="str">
        <f t="shared" si="775"/>
        <v/>
      </c>
      <c r="N244" s="90" t="str">
        <f t="shared" si="776"/>
        <v/>
      </c>
      <c r="O244" s="90" t="str">
        <f t="shared" si="777"/>
        <v/>
      </c>
      <c r="P244" s="90" t="str">
        <f t="shared" si="778"/>
        <v/>
      </c>
      <c r="Q244" s="90" t="str">
        <f t="shared" si="779"/>
        <v/>
      </c>
      <c r="R244" s="90" t="str">
        <f t="shared" si="780"/>
        <v/>
      </c>
      <c r="S244" s="90" t="str">
        <f t="shared" si="781"/>
        <v/>
      </c>
      <c r="T244" s="90" t="str">
        <f t="shared" si="782"/>
        <v/>
      </c>
      <c r="U244" s="90" t="str">
        <f t="shared" si="783"/>
        <v/>
      </c>
      <c r="V244" s="90" t="str">
        <f t="shared" si="784"/>
        <v/>
      </c>
      <c r="W244" s="90" t="str">
        <f t="shared" si="785"/>
        <v/>
      </c>
      <c r="X244" s="90" t="str">
        <f t="shared" si="786"/>
        <v/>
      </c>
      <c r="Y244" s="90" t="str">
        <f t="shared" si="787"/>
        <v/>
      </c>
      <c r="Z244" s="90" t="str">
        <f t="shared" si="788"/>
        <v/>
      </c>
      <c r="AA244" s="90" t="str">
        <f t="shared" si="789"/>
        <v/>
      </c>
      <c r="AB244" s="90" t="str">
        <f t="shared" si="790"/>
        <v/>
      </c>
      <c r="AC244" s="90" t="str">
        <f t="shared" si="791"/>
        <v/>
      </c>
      <c r="AD244" s="90" t="str">
        <f t="shared" si="792"/>
        <v/>
      </c>
      <c r="AE244" s="90" t="str">
        <f t="shared" si="793"/>
        <v/>
      </c>
      <c r="AF244" s="90" t="str">
        <f t="shared" si="794"/>
        <v/>
      </c>
      <c r="AG244" s="90" t="str">
        <f t="shared" si="795"/>
        <v/>
      </c>
      <c r="AH244" s="90" t="str">
        <f t="shared" si="796"/>
        <v/>
      </c>
      <c r="AI244" s="90" t="str">
        <f t="shared" si="797"/>
        <v/>
      </c>
      <c r="AJ244" s="90" t="str">
        <f t="shared" si="798"/>
        <v/>
      </c>
      <c r="AK244" s="90" t="str">
        <f t="shared" si="799"/>
        <v/>
      </c>
      <c r="AL244" s="90" t="str">
        <f t="shared" si="800"/>
        <v/>
      </c>
      <c r="AM244" s="90" t="str">
        <f t="shared" si="801"/>
        <v/>
      </c>
      <c r="AN244" s="90" t="str">
        <f t="shared" si="802"/>
        <v/>
      </c>
      <c r="AO244" s="90" t="str">
        <f t="shared" si="803"/>
        <v/>
      </c>
      <c r="AP244" s="90" t="str">
        <f t="shared" si="804"/>
        <v/>
      </c>
      <c r="AQ244" s="90" t="str">
        <f t="shared" si="805"/>
        <v/>
      </c>
      <c r="AR244" s="90" t="str">
        <f t="shared" si="806"/>
        <v/>
      </c>
      <c r="AS244" s="90" t="str">
        <f t="shared" si="807"/>
        <v/>
      </c>
      <c r="AT244" s="90" t="str">
        <f t="shared" si="808"/>
        <v/>
      </c>
      <c r="AU244" s="90" t="str">
        <f t="shared" si="809"/>
        <v/>
      </c>
      <c r="AV244" s="90" t="str">
        <f t="shared" si="810"/>
        <v/>
      </c>
      <c r="AW244" s="90" t="str">
        <f t="shared" si="811"/>
        <v/>
      </c>
      <c r="AX244" s="90" t="str">
        <f t="shared" si="812"/>
        <v/>
      </c>
      <c r="AY244" s="90" t="str">
        <f t="shared" si="813"/>
        <v/>
      </c>
      <c r="AZ244" s="90" t="str">
        <f t="shared" si="814"/>
        <v/>
      </c>
      <c r="BA244" s="90" t="str">
        <f t="shared" si="815"/>
        <v/>
      </c>
      <c r="BB244" s="90" t="str">
        <f t="shared" si="816"/>
        <v/>
      </c>
      <c r="BC244" s="90" t="str">
        <f t="shared" si="817"/>
        <v/>
      </c>
      <c r="BD244" s="90" t="str">
        <f t="shared" si="818"/>
        <v/>
      </c>
      <c r="BE244" s="90" t="str">
        <f t="shared" si="819"/>
        <v/>
      </c>
      <c r="BF244" s="90" t="str">
        <f t="shared" si="820"/>
        <v/>
      </c>
      <c r="BG244" s="90" t="str">
        <f t="shared" si="821"/>
        <v/>
      </c>
      <c r="BH244" s="90" t="str">
        <f t="shared" si="822"/>
        <v/>
      </c>
      <c r="BI244" s="90" t="str">
        <f t="shared" si="823"/>
        <v/>
      </c>
      <c r="BJ244" s="90" t="str">
        <f t="shared" si="824"/>
        <v/>
      </c>
      <c r="BK244" s="90" t="str">
        <f t="shared" si="825"/>
        <v/>
      </c>
      <c r="BL244" s="90" t="str">
        <f t="shared" si="826"/>
        <v/>
      </c>
      <c r="BM244" s="90" t="str">
        <f t="shared" si="827"/>
        <v/>
      </c>
      <c r="BN244" s="90" t="str">
        <f t="shared" si="828"/>
        <v/>
      </c>
      <c r="BO244" s="90" t="str">
        <f t="shared" si="829"/>
        <v/>
      </c>
      <c r="BP244" s="90" t="str">
        <f t="shared" si="830"/>
        <v/>
      </c>
      <c r="BQ244" s="90" t="str">
        <f t="shared" si="831"/>
        <v/>
      </c>
      <c r="BR244" s="90" t="str">
        <f t="shared" si="832"/>
        <v/>
      </c>
      <c r="BS244" s="90" t="str">
        <f t="shared" si="833"/>
        <v/>
      </c>
      <c r="BT244" s="90" t="str">
        <f t="shared" si="834"/>
        <v/>
      </c>
      <c r="BU244" s="90" t="str">
        <f t="shared" si="835"/>
        <v/>
      </c>
      <c r="BV244" s="90" t="str">
        <f t="shared" si="836"/>
        <v/>
      </c>
      <c r="BW244" s="90">
        <f t="shared" si="837"/>
        <v>8400</v>
      </c>
      <c r="BX244" s="90">
        <f t="shared" si="838"/>
        <v>8400</v>
      </c>
      <c r="BY244" s="90">
        <f t="shared" si="839"/>
        <v>8400</v>
      </c>
      <c r="BZ244" s="90">
        <f t="shared" si="840"/>
        <v>8400</v>
      </c>
      <c r="CA244" s="90">
        <f t="shared" si="841"/>
        <v>8400</v>
      </c>
      <c r="CB244" s="90">
        <f t="shared" si="842"/>
        <v>8400</v>
      </c>
      <c r="CC244" s="90">
        <f t="shared" si="843"/>
        <v>8400</v>
      </c>
      <c r="CD244" s="90">
        <f t="shared" si="844"/>
        <v>8400</v>
      </c>
      <c r="CE244" s="90">
        <f t="shared" si="845"/>
        <v>8400</v>
      </c>
      <c r="CF244" s="90">
        <f t="shared" si="846"/>
        <v>8400</v>
      </c>
      <c r="CG244" s="90">
        <f t="shared" si="847"/>
        <v>8400</v>
      </c>
      <c r="CH244" s="90">
        <f t="shared" si="848"/>
        <v>8400</v>
      </c>
      <c r="CI244" s="90" t="str">
        <f t="shared" si="849"/>
        <v/>
      </c>
      <c r="CJ244" s="90" t="str">
        <f t="shared" si="850"/>
        <v/>
      </c>
      <c r="CK244" s="90" t="str">
        <f t="shared" si="851"/>
        <v/>
      </c>
      <c r="CL244" s="90" t="str">
        <f t="shared" si="852"/>
        <v/>
      </c>
      <c r="CM244" s="90" t="str">
        <f t="shared" si="853"/>
        <v/>
      </c>
      <c r="CN244" s="90" t="str">
        <f t="shared" si="854"/>
        <v/>
      </c>
      <c r="CO244" s="90" t="str">
        <f t="shared" si="855"/>
        <v/>
      </c>
      <c r="CP244" s="90" t="str">
        <f t="shared" si="856"/>
        <v/>
      </c>
      <c r="CQ244" s="90" t="str">
        <f t="shared" si="857"/>
        <v/>
      </c>
      <c r="CR244" s="90" t="str">
        <f t="shared" si="858"/>
        <v/>
      </c>
      <c r="CS244" s="90" t="str">
        <f t="shared" si="859"/>
        <v/>
      </c>
      <c r="CT244" s="90" t="str">
        <f t="shared" si="860"/>
        <v/>
      </c>
      <c r="CU244" s="90" t="str">
        <f t="shared" si="861"/>
        <v/>
      </c>
      <c r="CV244" s="90" t="str">
        <f t="shared" si="862"/>
        <v/>
      </c>
      <c r="CW244" s="90" t="str">
        <f t="shared" si="863"/>
        <v/>
      </c>
      <c r="CX244" s="90" t="str">
        <f t="shared" si="864"/>
        <v/>
      </c>
      <c r="CY244" s="90" t="str">
        <f t="shared" si="865"/>
        <v/>
      </c>
      <c r="CZ244" s="90" t="str">
        <f t="shared" si="866"/>
        <v/>
      </c>
      <c r="DA244" s="90" t="str">
        <f t="shared" si="867"/>
        <v/>
      </c>
      <c r="DB244" s="90" t="str">
        <f t="shared" si="868"/>
        <v/>
      </c>
      <c r="DC244" s="90" t="str">
        <f t="shared" si="869"/>
        <v/>
      </c>
      <c r="DD244" s="90" t="str">
        <f t="shared" si="870"/>
        <v/>
      </c>
      <c r="DE244" s="90" t="str">
        <f t="shared" si="871"/>
        <v/>
      </c>
      <c r="DF244" s="90" t="str">
        <f t="shared" si="872"/>
        <v/>
      </c>
      <c r="DG244" s="90" t="str">
        <f t="shared" si="873"/>
        <v/>
      </c>
      <c r="DH244" s="90" t="str">
        <f t="shared" si="874"/>
        <v/>
      </c>
      <c r="DI244" s="90" t="str">
        <f t="shared" si="875"/>
        <v/>
      </c>
      <c r="DJ244" s="90" t="str">
        <f t="shared" si="876"/>
        <v/>
      </c>
      <c r="DK244" s="90" t="str">
        <f t="shared" si="877"/>
        <v/>
      </c>
      <c r="DL244" s="90" t="str">
        <f t="shared" si="878"/>
        <v/>
      </c>
      <c r="DM244" s="90" t="str">
        <f t="shared" si="879"/>
        <v/>
      </c>
      <c r="DN244" s="90" t="str">
        <f t="shared" si="880"/>
        <v/>
      </c>
      <c r="DO244" s="90" t="str">
        <f t="shared" si="881"/>
        <v/>
      </c>
      <c r="DP244" s="90" t="str">
        <f t="shared" si="882"/>
        <v/>
      </c>
      <c r="DQ244" s="90" t="str">
        <f t="shared" si="883"/>
        <v/>
      </c>
      <c r="DR244" s="90" t="str">
        <f t="shared" si="884"/>
        <v/>
      </c>
      <c r="DS244" s="90" t="str">
        <f t="shared" si="885"/>
        <v/>
      </c>
      <c r="DT244" s="90" t="str">
        <f t="shared" si="886"/>
        <v/>
      </c>
      <c r="DU244" s="90" t="str">
        <f t="shared" si="887"/>
        <v/>
      </c>
      <c r="DV244" s="90" t="str">
        <f t="shared" si="888"/>
        <v/>
      </c>
      <c r="DW244" s="90" t="str">
        <f t="shared" si="889"/>
        <v/>
      </c>
      <c r="DX244" s="90" t="str">
        <f t="shared" si="890"/>
        <v/>
      </c>
      <c r="DY244" s="90" t="str">
        <f t="shared" si="891"/>
        <v/>
      </c>
      <c r="DZ244" s="90" t="str">
        <f t="shared" si="892"/>
        <v/>
      </c>
      <c r="EA244" s="90" t="str">
        <f t="shared" si="893"/>
        <v/>
      </c>
      <c r="EB244" s="90" t="str">
        <f t="shared" si="894"/>
        <v/>
      </c>
      <c r="EC244" s="90" t="str">
        <f t="shared" si="895"/>
        <v/>
      </c>
      <c r="ED244" s="90" t="str">
        <f t="shared" si="896"/>
        <v/>
      </c>
      <c r="EE244" s="90" t="str">
        <f t="shared" si="897"/>
        <v/>
      </c>
      <c r="EF244" s="90" t="str">
        <f t="shared" si="898"/>
        <v/>
      </c>
      <c r="EG244" s="90" t="str">
        <f t="shared" si="899"/>
        <v/>
      </c>
      <c r="EH244" s="90" t="str">
        <f t="shared" si="900"/>
        <v/>
      </c>
      <c r="EI244" s="90" t="str">
        <f t="shared" si="901"/>
        <v/>
      </c>
      <c r="EJ244" s="90" t="str">
        <f t="shared" si="902"/>
        <v/>
      </c>
      <c r="EK244" s="90" t="str">
        <f t="shared" si="903"/>
        <v/>
      </c>
      <c r="EL244" s="90" t="str">
        <f t="shared" si="904"/>
        <v/>
      </c>
      <c r="EM244" s="90" t="str">
        <f t="shared" si="905"/>
        <v/>
      </c>
      <c r="EN244" s="90" t="str">
        <f t="shared" si="906"/>
        <v/>
      </c>
      <c r="EO244" s="90" t="str">
        <f t="shared" si="907"/>
        <v/>
      </c>
      <c r="EP244" s="90" t="str">
        <f t="shared" si="908"/>
        <v/>
      </c>
      <c r="EQ244" s="90" t="str">
        <f t="shared" si="909"/>
        <v/>
      </c>
      <c r="ER244" s="90" t="str">
        <f t="shared" si="910"/>
        <v/>
      </c>
      <c r="ES244" s="90" t="str">
        <f t="shared" si="911"/>
        <v/>
      </c>
      <c r="ET244" s="90" t="str">
        <f t="shared" si="912"/>
        <v/>
      </c>
      <c r="EU244" s="90" t="str">
        <f t="shared" si="913"/>
        <v/>
      </c>
      <c r="EV244" s="90" t="str">
        <f t="shared" si="914"/>
        <v/>
      </c>
      <c r="EW244" s="90" t="str">
        <f t="shared" si="915"/>
        <v/>
      </c>
      <c r="EX244" s="90" t="str">
        <f t="shared" si="916"/>
        <v/>
      </c>
      <c r="EY244" s="90" t="str">
        <f t="shared" si="917"/>
        <v/>
      </c>
      <c r="EZ244" s="90" t="str">
        <f t="shared" si="918"/>
        <v/>
      </c>
      <c r="FA244" s="90" t="str">
        <f t="shared" si="919"/>
        <v/>
      </c>
      <c r="FB244">
        <f>'06_Presupuesto'!J263-'02_Rendimientos'!$B$79+1</f>
        <v>68</v>
      </c>
      <c r="FC244">
        <f>'06_Presupuesto'!K263-'02_Rendimientos'!$B$79+1</f>
        <v>79</v>
      </c>
      <c r="FD244">
        <f t="shared" si="920"/>
        <v>12</v>
      </c>
    </row>
    <row r="245" spans="2:160">
      <c r="B245" s="109" t="str">
        <f>'06_Presupuesto'!K98</f>
        <v>C.2.2.1/a)</v>
      </c>
      <c r="C245" s="109" t="str">
        <f>'06_Presupuesto'!L98</f>
        <v>Cañeria cobre 1/2" Tipo L</v>
      </c>
      <c r="D245" s="109" t="str">
        <f>'06_Presupuesto'!M98</f>
        <v>ML</v>
      </c>
      <c r="E245" s="110">
        <f>'06_Presupuesto'!N98</f>
        <v>18</v>
      </c>
      <c r="F245" s="110">
        <f>'06_Presupuesto'!O98</f>
        <v>10249.999999999998</v>
      </c>
      <c r="G245" s="110">
        <f>'06_Presupuesto'!P98</f>
        <v>184499.99999999997</v>
      </c>
      <c r="H245" s="110" t="str">
        <f t="shared" si="771"/>
        <v/>
      </c>
      <c r="I245" s="110" t="str">
        <f t="shared" si="772"/>
        <v/>
      </c>
      <c r="J245" s="110" t="str">
        <f t="shared" si="921"/>
        <v/>
      </c>
      <c r="K245" s="110" t="str">
        <f t="shared" si="773"/>
        <v/>
      </c>
      <c r="L245" s="110" t="str">
        <f t="shared" si="774"/>
        <v/>
      </c>
      <c r="M245" s="110" t="str">
        <f t="shared" si="775"/>
        <v/>
      </c>
      <c r="N245" s="110" t="str">
        <f t="shared" si="776"/>
        <v/>
      </c>
      <c r="O245" s="110" t="str">
        <f t="shared" si="777"/>
        <v/>
      </c>
      <c r="P245" s="110" t="str">
        <f t="shared" si="778"/>
        <v/>
      </c>
      <c r="Q245" s="110" t="str">
        <f t="shared" si="779"/>
        <v/>
      </c>
      <c r="R245" s="110" t="str">
        <f t="shared" si="780"/>
        <v/>
      </c>
      <c r="S245" s="110" t="str">
        <f t="shared" si="781"/>
        <v/>
      </c>
      <c r="T245" s="110" t="str">
        <f t="shared" si="782"/>
        <v/>
      </c>
      <c r="U245" s="110" t="str">
        <f t="shared" si="783"/>
        <v/>
      </c>
      <c r="V245" s="110" t="str">
        <f t="shared" si="784"/>
        <v/>
      </c>
      <c r="W245" s="110" t="str">
        <f t="shared" si="785"/>
        <v/>
      </c>
      <c r="X245" s="110" t="str">
        <f t="shared" si="786"/>
        <v/>
      </c>
      <c r="Y245" s="110" t="str">
        <f t="shared" si="787"/>
        <v/>
      </c>
      <c r="Z245" s="110" t="str">
        <f t="shared" si="788"/>
        <v/>
      </c>
      <c r="AA245" s="110" t="str">
        <f t="shared" si="789"/>
        <v/>
      </c>
      <c r="AB245" s="110" t="str">
        <f t="shared" si="790"/>
        <v/>
      </c>
      <c r="AC245" s="110" t="str">
        <f t="shared" si="791"/>
        <v/>
      </c>
      <c r="AD245" s="110" t="str">
        <f t="shared" si="792"/>
        <v/>
      </c>
      <c r="AE245" s="110" t="str">
        <f t="shared" si="793"/>
        <v/>
      </c>
      <c r="AF245" s="110" t="str">
        <f t="shared" si="794"/>
        <v/>
      </c>
      <c r="AG245" s="110" t="str">
        <f t="shared" si="795"/>
        <v/>
      </c>
      <c r="AH245" s="110" t="str">
        <f t="shared" si="796"/>
        <v/>
      </c>
      <c r="AI245" s="110" t="str">
        <f t="shared" si="797"/>
        <v/>
      </c>
      <c r="AJ245" s="110" t="str">
        <f t="shared" si="798"/>
        <v/>
      </c>
      <c r="AK245" s="110" t="str">
        <f t="shared" si="799"/>
        <v/>
      </c>
      <c r="AL245" s="110" t="str">
        <f t="shared" si="800"/>
        <v/>
      </c>
      <c r="AM245" s="110" t="str">
        <f t="shared" si="801"/>
        <v/>
      </c>
      <c r="AN245" s="110" t="str">
        <f t="shared" si="802"/>
        <v/>
      </c>
      <c r="AO245" s="110" t="str">
        <f t="shared" si="803"/>
        <v/>
      </c>
      <c r="AP245" s="110" t="str">
        <f t="shared" si="804"/>
        <v/>
      </c>
      <c r="AQ245" s="110" t="str">
        <f t="shared" si="805"/>
        <v/>
      </c>
      <c r="AR245" s="110" t="str">
        <f t="shared" si="806"/>
        <v/>
      </c>
      <c r="AS245" s="110" t="str">
        <f t="shared" si="807"/>
        <v/>
      </c>
      <c r="AT245" s="110" t="str">
        <f t="shared" si="808"/>
        <v/>
      </c>
      <c r="AU245" s="110" t="str">
        <f t="shared" si="809"/>
        <v/>
      </c>
      <c r="AV245" s="110" t="str">
        <f t="shared" si="810"/>
        <v/>
      </c>
      <c r="AW245" s="110" t="str">
        <f t="shared" si="811"/>
        <v/>
      </c>
      <c r="AX245" s="110" t="str">
        <f t="shared" si="812"/>
        <v/>
      </c>
      <c r="AY245" s="110" t="str">
        <f t="shared" si="813"/>
        <v/>
      </c>
      <c r="AZ245" s="110" t="str">
        <f t="shared" si="814"/>
        <v/>
      </c>
      <c r="BA245" s="110" t="str">
        <f t="shared" si="815"/>
        <v/>
      </c>
      <c r="BB245" s="110" t="str">
        <f t="shared" si="816"/>
        <v/>
      </c>
      <c r="BC245" s="110" t="str">
        <f t="shared" si="817"/>
        <v/>
      </c>
      <c r="BD245" s="110" t="str">
        <f t="shared" si="818"/>
        <v/>
      </c>
      <c r="BE245" s="110" t="str">
        <f t="shared" si="819"/>
        <v/>
      </c>
      <c r="BF245" s="110" t="str">
        <f t="shared" si="820"/>
        <v/>
      </c>
      <c r="BG245" s="110" t="str">
        <f t="shared" si="821"/>
        <v/>
      </c>
      <c r="BH245" s="110" t="str">
        <f t="shared" si="822"/>
        <v/>
      </c>
      <c r="BI245" s="110" t="str">
        <f t="shared" si="823"/>
        <v/>
      </c>
      <c r="BJ245" s="110" t="str">
        <f t="shared" si="824"/>
        <v/>
      </c>
      <c r="BK245" s="110" t="str">
        <f t="shared" si="825"/>
        <v/>
      </c>
      <c r="BL245" s="110" t="str">
        <f t="shared" si="826"/>
        <v/>
      </c>
      <c r="BM245" s="110" t="str">
        <f t="shared" si="827"/>
        <v/>
      </c>
      <c r="BN245" s="110" t="str">
        <f t="shared" si="828"/>
        <v/>
      </c>
      <c r="BO245" s="110" t="str">
        <f t="shared" si="829"/>
        <v/>
      </c>
      <c r="BP245" s="110" t="str">
        <f t="shared" si="830"/>
        <v/>
      </c>
      <c r="BQ245" s="110" t="str">
        <f t="shared" si="831"/>
        <v/>
      </c>
      <c r="BR245" s="110" t="str">
        <f t="shared" si="832"/>
        <v/>
      </c>
      <c r="BS245" s="110" t="str">
        <f t="shared" si="833"/>
        <v/>
      </c>
      <c r="BT245" s="110" t="str">
        <f t="shared" si="834"/>
        <v/>
      </c>
      <c r="BU245" s="110" t="str">
        <f t="shared" si="835"/>
        <v/>
      </c>
      <c r="BV245" s="110" t="str">
        <f t="shared" si="836"/>
        <v/>
      </c>
      <c r="BW245" s="110">
        <f t="shared" si="837"/>
        <v>15374.999999999998</v>
      </c>
      <c r="BX245" s="110">
        <f t="shared" si="838"/>
        <v>15374.999999999998</v>
      </c>
      <c r="BY245" s="110">
        <f t="shared" si="839"/>
        <v>15374.999999999998</v>
      </c>
      <c r="BZ245" s="110">
        <f t="shared" si="840"/>
        <v>15374.999999999998</v>
      </c>
      <c r="CA245" s="110">
        <f t="shared" si="841"/>
        <v>15374.999999999998</v>
      </c>
      <c r="CB245" s="110">
        <f t="shared" si="842"/>
        <v>15374.999999999998</v>
      </c>
      <c r="CC245" s="110">
        <f t="shared" si="843"/>
        <v>15374.999999999998</v>
      </c>
      <c r="CD245" s="110">
        <f t="shared" si="844"/>
        <v>15374.999999999998</v>
      </c>
      <c r="CE245" s="110">
        <f t="shared" si="845"/>
        <v>15374.999999999998</v>
      </c>
      <c r="CF245" s="110">
        <f t="shared" si="846"/>
        <v>15374.999999999998</v>
      </c>
      <c r="CG245" s="110">
        <f t="shared" si="847"/>
        <v>15374.999999999998</v>
      </c>
      <c r="CH245" s="110">
        <f t="shared" si="848"/>
        <v>15374.999999999998</v>
      </c>
      <c r="CI245" s="110" t="str">
        <f t="shared" si="849"/>
        <v/>
      </c>
      <c r="CJ245" s="110" t="str">
        <f t="shared" si="850"/>
        <v/>
      </c>
      <c r="CK245" s="110" t="str">
        <f t="shared" si="851"/>
        <v/>
      </c>
      <c r="CL245" s="110" t="str">
        <f t="shared" si="852"/>
        <v/>
      </c>
      <c r="CM245" s="110" t="str">
        <f t="shared" si="853"/>
        <v/>
      </c>
      <c r="CN245" s="110" t="str">
        <f t="shared" si="854"/>
        <v/>
      </c>
      <c r="CO245" s="110" t="str">
        <f t="shared" si="855"/>
        <v/>
      </c>
      <c r="CP245" s="110" t="str">
        <f t="shared" si="856"/>
        <v/>
      </c>
      <c r="CQ245" s="110" t="str">
        <f t="shared" si="857"/>
        <v/>
      </c>
      <c r="CR245" s="110" t="str">
        <f t="shared" si="858"/>
        <v/>
      </c>
      <c r="CS245" s="110" t="str">
        <f t="shared" si="859"/>
        <v/>
      </c>
      <c r="CT245" s="110" t="str">
        <f t="shared" si="860"/>
        <v/>
      </c>
      <c r="CU245" s="110" t="str">
        <f t="shared" si="861"/>
        <v/>
      </c>
      <c r="CV245" s="110" t="str">
        <f t="shared" si="862"/>
        <v/>
      </c>
      <c r="CW245" s="110" t="str">
        <f t="shared" si="863"/>
        <v/>
      </c>
      <c r="CX245" s="110" t="str">
        <f t="shared" si="864"/>
        <v/>
      </c>
      <c r="CY245" s="110" t="str">
        <f t="shared" si="865"/>
        <v/>
      </c>
      <c r="CZ245" s="110" t="str">
        <f t="shared" si="866"/>
        <v/>
      </c>
      <c r="DA245" s="110" t="str">
        <f t="shared" si="867"/>
        <v/>
      </c>
      <c r="DB245" s="110" t="str">
        <f t="shared" si="868"/>
        <v/>
      </c>
      <c r="DC245" s="110" t="str">
        <f t="shared" si="869"/>
        <v/>
      </c>
      <c r="DD245" s="110" t="str">
        <f t="shared" si="870"/>
        <v/>
      </c>
      <c r="DE245" s="110" t="str">
        <f t="shared" si="871"/>
        <v/>
      </c>
      <c r="DF245" s="110" t="str">
        <f t="shared" si="872"/>
        <v/>
      </c>
      <c r="DG245" s="110" t="str">
        <f t="shared" si="873"/>
        <v/>
      </c>
      <c r="DH245" s="110" t="str">
        <f t="shared" si="874"/>
        <v/>
      </c>
      <c r="DI245" s="110" t="str">
        <f t="shared" si="875"/>
        <v/>
      </c>
      <c r="DJ245" s="110" t="str">
        <f t="shared" si="876"/>
        <v/>
      </c>
      <c r="DK245" s="110" t="str">
        <f t="shared" si="877"/>
        <v/>
      </c>
      <c r="DL245" s="110" t="str">
        <f t="shared" si="878"/>
        <v/>
      </c>
      <c r="DM245" s="110" t="str">
        <f t="shared" si="879"/>
        <v/>
      </c>
      <c r="DN245" s="110" t="str">
        <f t="shared" si="880"/>
        <v/>
      </c>
      <c r="DO245" s="110" t="str">
        <f t="shared" si="881"/>
        <v/>
      </c>
      <c r="DP245" s="110" t="str">
        <f t="shared" si="882"/>
        <v/>
      </c>
      <c r="DQ245" s="110" t="str">
        <f t="shared" si="883"/>
        <v/>
      </c>
      <c r="DR245" s="110" t="str">
        <f t="shared" si="884"/>
        <v/>
      </c>
      <c r="DS245" s="110" t="str">
        <f t="shared" si="885"/>
        <v/>
      </c>
      <c r="DT245" s="110" t="str">
        <f t="shared" si="886"/>
        <v/>
      </c>
      <c r="DU245" s="110" t="str">
        <f t="shared" si="887"/>
        <v/>
      </c>
      <c r="DV245" s="110" t="str">
        <f t="shared" si="888"/>
        <v/>
      </c>
      <c r="DW245" s="110" t="str">
        <f t="shared" si="889"/>
        <v/>
      </c>
      <c r="DX245" s="110" t="str">
        <f t="shared" si="890"/>
        <v/>
      </c>
      <c r="DY245" s="110" t="str">
        <f t="shared" si="891"/>
        <v/>
      </c>
      <c r="DZ245" s="110" t="str">
        <f t="shared" si="892"/>
        <v/>
      </c>
      <c r="EA245" s="110" t="str">
        <f t="shared" si="893"/>
        <v/>
      </c>
      <c r="EB245" s="110" t="str">
        <f t="shared" si="894"/>
        <v/>
      </c>
      <c r="EC245" s="110" t="str">
        <f t="shared" si="895"/>
        <v/>
      </c>
      <c r="ED245" s="110" t="str">
        <f t="shared" si="896"/>
        <v/>
      </c>
      <c r="EE245" s="110" t="str">
        <f t="shared" si="897"/>
        <v/>
      </c>
      <c r="EF245" s="110" t="str">
        <f t="shared" si="898"/>
        <v/>
      </c>
      <c r="EG245" s="110" t="str">
        <f t="shared" si="899"/>
        <v/>
      </c>
      <c r="EH245" s="110" t="str">
        <f t="shared" si="900"/>
        <v/>
      </c>
      <c r="EI245" s="110" t="str">
        <f t="shared" si="901"/>
        <v/>
      </c>
      <c r="EJ245" s="110" t="str">
        <f t="shared" si="902"/>
        <v/>
      </c>
      <c r="EK245" s="110" t="str">
        <f t="shared" si="903"/>
        <v/>
      </c>
      <c r="EL245" s="110" t="str">
        <f t="shared" si="904"/>
        <v/>
      </c>
      <c r="EM245" s="110" t="str">
        <f t="shared" si="905"/>
        <v/>
      </c>
      <c r="EN245" s="110" t="str">
        <f t="shared" si="906"/>
        <v/>
      </c>
      <c r="EO245" s="110" t="str">
        <f t="shared" si="907"/>
        <v/>
      </c>
      <c r="EP245" s="110" t="str">
        <f t="shared" si="908"/>
        <v/>
      </c>
      <c r="EQ245" s="110" t="str">
        <f t="shared" si="909"/>
        <v/>
      </c>
      <c r="ER245" s="110" t="str">
        <f t="shared" si="910"/>
        <v/>
      </c>
      <c r="ES245" s="110" t="str">
        <f t="shared" si="911"/>
        <v/>
      </c>
      <c r="ET245" s="110" t="str">
        <f t="shared" si="912"/>
        <v/>
      </c>
      <c r="EU245" s="110" t="str">
        <f t="shared" si="913"/>
        <v/>
      </c>
      <c r="EV245" s="110" t="str">
        <f t="shared" si="914"/>
        <v/>
      </c>
      <c r="EW245" s="110" t="str">
        <f t="shared" si="915"/>
        <v/>
      </c>
      <c r="EX245" s="110" t="str">
        <f t="shared" si="916"/>
        <v/>
      </c>
      <c r="EY245" s="110" t="str">
        <f t="shared" si="917"/>
        <v/>
      </c>
      <c r="EZ245" s="110" t="str">
        <f t="shared" si="918"/>
        <v/>
      </c>
      <c r="FA245" s="110" t="str">
        <f t="shared" si="919"/>
        <v/>
      </c>
      <c r="FB245">
        <f>'06_Presupuesto'!J264-'02_Rendimientos'!$B$79+1</f>
        <v>68</v>
      </c>
      <c r="FC245">
        <f>'06_Presupuesto'!K264-'02_Rendimientos'!$B$79+1</f>
        <v>79</v>
      </c>
      <c r="FD245">
        <f t="shared" si="920"/>
        <v>12</v>
      </c>
    </row>
    <row r="246" spans="2:160">
      <c r="B246" t="str">
        <f>'06_Presupuesto'!K99</f>
        <v>C.2.2.1/b)</v>
      </c>
      <c r="C246" t="str">
        <f>'06_Presupuesto'!L99</f>
        <v>Cañeria cobre 3/4" Tipo L</v>
      </c>
      <c r="D246" t="str">
        <f>'06_Presupuesto'!M99</f>
        <v>ML</v>
      </c>
      <c r="E246" s="90">
        <f>'06_Presupuesto'!N99</f>
        <v>6</v>
      </c>
      <c r="F246" s="90">
        <f>'06_Presupuesto'!O99</f>
        <v>15624.999999999998</v>
      </c>
      <c r="G246" s="90">
        <f>'06_Presupuesto'!P99</f>
        <v>93749.999999999985</v>
      </c>
      <c r="H246" s="90" t="str">
        <f t="shared" si="771"/>
        <v/>
      </c>
      <c r="I246" s="90" t="str">
        <f t="shared" si="772"/>
        <v/>
      </c>
      <c r="J246" s="90" t="str">
        <f t="shared" si="921"/>
        <v/>
      </c>
      <c r="K246" s="90" t="str">
        <f t="shared" si="773"/>
        <v/>
      </c>
      <c r="L246" s="90" t="str">
        <f t="shared" si="774"/>
        <v/>
      </c>
      <c r="M246" s="90" t="str">
        <f t="shared" si="775"/>
        <v/>
      </c>
      <c r="N246" s="90" t="str">
        <f t="shared" si="776"/>
        <v/>
      </c>
      <c r="O246" s="90" t="str">
        <f t="shared" si="777"/>
        <v/>
      </c>
      <c r="P246" s="90" t="str">
        <f t="shared" si="778"/>
        <v/>
      </c>
      <c r="Q246" s="90" t="str">
        <f t="shared" si="779"/>
        <v/>
      </c>
      <c r="R246" s="90" t="str">
        <f t="shared" si="780"/>
        <v/>
      </c>
      <c r="S246" s="90" t="str">
        <f t="shared" si="781"/>
        <v/>
      </c>
      <c r="T246" s="90" t="str">
        <f t="shared" si="782"/>
        <v/>
      </c>
      <c r="U246" s="90" t="str">
        <f t="shared" si="783"/>
        <v/>
      </c>
      <c r="V246" s="90" t="str">
        <f t="shared" si="784"/>
        <v/>
      </c>
      <c r="W246" s="90" t="str">
        <f t="shared" si="785"/>
        <v/>
      </c>
      <c r="X246" s="90" t="str">
        <f t="shared" si="786"/>
        <v/>
      </c>
      <c r="Y246" s="90" t="str">
        <f t="shared" si="787"/>
        <v/>
      </c>
      <c r="Z246" s="90" t="str">
        <f t="shared" si="788"/>
        <v/>
      </c>
      <c r="AA246" s="90" t="str">
        <f t="shared" si="789"/>
        <v/>
      </c>
      <c r="AB246" s="90" t="str">
        <f t="shared" si="790"/>
        <v/>
      </c>
      <c r="AC246" s="90" t="str">
        <f t="shared" si="791"/>
        <v/>
      </c>
      <c r="AD246" s="90" t="str">
        <f t="shared" si="792"/>
        <v/>
      </c>
      <c r="AE246" s="90" t="str">
        <f t="shared" si="793"/>
        <v/>
      </c>
      <c r="AF246" s="90" t="str">
        <f t="shared" si="794"/>
        <v/>
      </c>
      <c r="AG246" s="90" t="str">
        <f t="shared" si="795"/>
        <v/>
      </c>
      <c r="AH246" s="90" t="str">
        <f t="shared" si="796"/>
        <v/>
      </c>
      <c r="AI246" s="90" t="str">
        <f t="shared" si="797"/>
        <v/>
      </c>
      <c r="AJ246" s="90" t="str">
        <f t="shared" si="798"/>
        <v/>
      </c>
      <c r="AK246" s="90" t="str">
        <f t="shared" si="799"/>
        <v/>
      </c>
      <c r="AL246" s="90" t="str">
        <f t="shared" si="800"/>
        <v/>
      </c>
      <c r="AM246" s="90" t="str">
        <f t="shared" si="801"/>
        <v/>
      </c>
      <c r="AN246" s="90" t="str">
        <f t="shared" si="802"/>
        <v/>
      </c>
      <c r="AO246" s="90" t="str">
        <f t="shared" si="803"/>
        <v/>
      </c>
      <c r="AP246" s="90" t="str">
        <f t="shared" si="804"/>
        <v/>
      </c>
      <c r="AQ246" s="90" t="str">
        <f t="shared" si="805"/>
        <v/>
      </c>
      <c r="AR246" s="90" t="str">
        <f t="shared" si="806"/>
        <v/>
      </c>
      <c r="AS246" s="90" t="str">
        <f t="shared" si="807"/>
        <v/>
      </c>
      <c r="AT246" s="90" t="str">
        <f t="shared" si="808"/>
        <v/>
      </c>
      <c r="AU246" s="90" t="str">
        <f t="shared" si="809"/>
        <v/>
      </c>
      <c r="AV246" s="90" t="str">
        <f t="shared" si="810"/>
        <v/>
      </c>
      <c r="AW246" s="90" t="str">
        <f t="shared" si="811"/>
        <v/>
      </c>
      <c r="AX246" s="90" t="str">
        <f t="shared" si="812"/>
        <v/>
      </c>
      <c r="AY246" s="90" t="str">
        <f t="shared" si="813"/>
        <v/>
      </c>
      <c r="AZ246" s="90" t="str">
        <f t="shared" si="814"/>
        <v/>
      </c>
      <c r="BA246" s="90" t="str">
        <f t="shared" si="815"/>
        <v/>
      </c>
      <c r="BB246" s="90" t="str">
        <f t="shared" si="816"/>
        <v/>
      </c>
      <c r="BC246" s="90" t="str">
        <f t="shared" si="817"/>
        <v/>
      </c>
      <c r="BD246" s="90" t="str">
        <f t="shared" si="818"/>
        <v/>
      </c>
      <c r="BE246" s="90" t="str">
        <f t="shared" si="819"/>
        <v/>
      </c>
      <c r="BF246" s="90" t="str">
        <f t="shared" si="820"/>
        <v/>
      </c>
      <c r="BG246" s="90" t="str">
        <f t="shared" si="821"/>
        <v/>
      </c>
      <c r="BH246" s="90" t="str">
        <f t="shared" si="822"/>
        <v/>
      </c>
      <c r="BI246" s="90" t="str">
        <f t="shared" si="823"/>
        <v/>
      </c>
      <c r="BJ246" s="90" t="str">
        <f t="shared" si="824"/>
        <v/>
      </c>
      <c r="BK246" s="90" t="str">
        <f t="shared" si="825"/>
        <v/>
      </c>
      <c r="BL246" s="90" t="str">
        <f t="shared" si="826"/>
        <v/>
      </c>
      <c r="BM246" s="90" t="str">
        <f t="shared" si="827"/>
        <v/>
      </c>
      <c r="BN246" s="90" t="str">
        <f t="shared" si="828"/>
        <v/>
      </c>
      <c r="BO246" s="90" t="str">
        <f t="shared" si="829"/>
        <v/>
      </c>
      <c r="BP246" s="90" t="str">
        <f t="shared" si="830"/>
        <v/>
      </c>
      <c r="BQ246" s="90" t="str">
        <f t="shared" si="831"/>
        <v/>
      </c>
      <c r="BR246" s="90" t="str">
        <f t="shared" si="832"/>
        <v/>
      </c>
      <c r="BS246" s="90" t="str">
        <f t="shared" si="833"/>
        <v/>
      </c>
      <c r="BT246" s="90" t="str">
        <f t="shared" si="834"/>
        <v/>
      </c>
      <c r="BU246" s="90" t="str">
        <f t="shared" si="835"/>
        <v/>
      </c>
      <c r="BV246" s="90" t="str">
        <f t="shared" si="836"/>
        <v/>
      </c>
      <c r="BW246" s="90">
        <f t="shared" si="837"/>
        <v>7812.4999999999991</v>
      </c>
      <c r="BX246" s="90">
        <f t="shared" si="838"/>
        <v>7812.4999999999991</v>
      </c>
      <c r="BY246" s="90">
        <f t="shared" si="839"/>
        <v>7812.4999999999991</v>
      </c>
      <c r="BZ246" s="90">
        <f t="shared" si="840"/>
        <v>7812.4999999999991</v>
      </c>
      <c r="CA246" s="90">
        <f t="shared" si="841"/>
        <v>7812.4999999999991</v>
      </c>
      <c r="CB246" s="90">
        <f t="shared" si="842"/>
        <v>7812.4999999999991</v>
      </c>
      <c r="CC246" s="90">
        <f t="shared" si="843"/>
        <v>7812.4999999999991</v>
      </c>
      <c r="CD246" s="90">
        <f t="shared" si="844"/>
        <v>7812.4999999999991</v>
      </c>
      <c r="CE246" s="90">
        <f t="shared" si="845"/>
        <v>7812.4999999999991</v>
      </c>
      <c r="CF246" s="90">
        <f t="shared" si="846"/>
        <v>7812.4999999999991</v>
      </c>
      <c r="CG246" s="90">
        <f t="shared" si="847"/>
        <v>7812.4999999999991</v>
      </c>
      <c r="CH246" s="90">
        <f t="shared" si="848"/>
        <v>7812.4999999999991</v>
      </c>
      <c r="CI246" s="90" t="str">
        <f t="shared" si="849"/>
        <v/>
      </c>
      <c r="CJ246" s="90" t="str">
        <f t="shared" si="850"/>
        <v/>
      </c>
      <c r="CK246" s="90" t="str">
        <f t="shared" si="851"/>
        <v/>
      </c>
      <c r="CL246" s="90" t="str">
        <f t="shared" si="852"/>
        <v/>
      </c>
      <c r="CM246" s="90" t="str">
        <f t="shared" si="853"/>
        <v/>
      </c>
      <c r="CN246" s="90" t="str">
        <f t="shared" si="854"/>
        <v/>
      </c>
      <c r="CO246" s="90" t="str">
        <f t="shared" si="855"/>
        <v/>
      </c>
      <c r="CP246" s="90" t="str">
        <f t="shared" si="856"/>
        <v/>
      </c>
      <c r="CQ246" s="90" t="str">
        <f t="shared" si="857"/>
        <v/>
      </c>
      <c r="CR246" s="90" t="str">
        <f t="shared" si="858"/>
        <v/>
      </c>
      <c r="CS246" s="90" t="str">
        <f t="shared" si="859"/>
        <v/>
      </c>
      <c r="CT246" s="90" t="str">
        <f t="shared" si="860"/>
        <v/>
      </c>
      <c r="CU246" s="90" t="str">
        <f t="shared" si="861"/>
        <v/>
      </c>
      <c r="CV246" s="90" t="str">
        <f t="shared" si="862"/>
        <v/>
      </c>
      <c r="CW246" s="90" t="str">
        <f t="shared" si="863"/>
        <v/>
      </c>
      <c r="CX246" s="90" t="str">
        <f t="shared" si="864"/>
        <v/>
      </c>
      <c r="CY246" s="90" t="str">
        <f t="shared" si="865"/>
        <v/>
      </c>
      <c r="CZ246" s="90" t="str">
        <f t="shared" si="866"/>
        <v/>
      </c>
      <c r="DA246" s="90" t="str">
        <f t="shared" si="867"/>
        <v/>
      </c>
      <c r="DB246" s="90" t="str">
        <f t="shared" si="868"/>
        <v/>
      </c>
      <c r="DC246" s="90" t="str">
        <f t="shared" si="869"/>
        <v/>
      </c>
      <c r="DD246" s="90" t="str">
        <f t="shared" si="870"/>
        <v/>
      </c>
      <c r="DE246" s="90" t="str">
        <f t="shared" si="871"/>
        <v/>
      </c>
      <c r="DF246" s="90" t="str">
        <f t="shared" si="872"/>
        <v/>
      </c>
      <c r="DG246" s="90" t="str">
        <f t="shared" si="873"/>
        <v/>
      </c>
      <c r="DH246" s="90" t="str">
        <f t="shared" si="874"/>
        <v/>
      </c>
      <c r="DI246" s="90" t="str">
        <f t="shared" si="875"/>
        <v/>
      </c>
      <c r="DJ246" s="90" t="str">
        <f t="shared" si="876"/>
        <v/>
      </c>
      <c r="DK246" s="90" t="str">
        <f t="shared" si="877"/>
        <v/>
      </c>
      <c r="DL246" s="90" t="str">
        <f t="shared" si="878"/>
        <v/>
      </c>
      <c r="DM246" s="90" t="str">
        <f t="shared" si="879"/>
        <v/>
      </c>
      <c r="DN246" s="90" t="str">
        <f t="shared" si="880"/>
        <v/>
      </c>
      <c r="DO246" s="90" t="str">
        <f t="shared" si="881"/>
        <v/>
      </c>
      <c r="DP246" s="90" t="str">
        <f t="shared" si="882"/>
        <v/>
      </c>
      <c r="DQ246" s="90" t="str">
        <f t="shared" si="883"/>
        <v/>
      </c>
      <c r="DR246" s="90" t="str">
        <f t="shared" si="884"/>
        <v/>
      </c>
      <c r="DS246" s="90" t="str">
        <f t="shared" si="885"/>
        <v/>
      </c>
      <c r="DT246" s="90" t="str">
        <f t="shared" si="886"/>
        <v/>
      </c>
      <c r="DU246" s="90" t="str">
        <f t="shared" si="887"/>
        <v/>
      </c>
      <c r="DV246" s="90" t="str">
        <f t="shared" si="888"/>
        <v/>
      </c>
      <c r="DW246" s="90" t="str">
        <f t="shared" si="889"/>
        <v/>
      </c>
      <c r="DX246" s="90" t="str">
        <f t="shared" si="890"/>
        <v/>
      </c>
      <c r="DY246" s="90" t="str">
        <f t="shared" si="891"/>
        <v/>
      </c>
      <c r="DZ246" s="90" t="str">
        <f t="shared" si="892"/>
        <v/>
      </c>
      <c r="EA246" s="90" t="str">
        <f t="shared" si="893"/>
        <v/>
      </c>
      <c r="EB246" s="90" t="str">
        <f t="shared" si="894"/>
        <v/>
      </c>
      <c r="EC246" s="90" t="str">
        <f t="shared" si="895"/>
        <v/>
      </c>
      <c r="ED246" s="90" t="str">
        <f t="shared" si="896"/>
        <v/>
      </c>
      <c r="EE246" s="90" t="str">
        <f t="shared" si="897"/>
        <v/>
      </c>
      <c r="EF246" s="90" t="str">
        <f t="shared" si="898"/>
        <v/>
      </c>
      <c r="EG246" s="90" t="str">
        <f t="shared" si="899"/>
        <v/>
      </c>
      <c r="EH246" s="90" t="str">
        <f t="shared" si="900"/>
        <v/>
      </c>
      <c r="EI246" s="90" t="str">
        <f t="shared" si="901"/>
        <v/>
      </c>
      <c r="EJ246" s="90" t="str">
        <f t="shared" si="902"/>
        <v/>
      </c>
      <c r="EK246" s="90" t="str">
        <f t="shared" si="903"/>
        <v/>
      </c>
      <c r="EL246" s="90" t="str">
        <f t="shared" si="904"/>
        <v/>
      </c>
      <c r="EM246" s="90" t="str">
        <f t="shared" si="905"/>
        <v/>
      </c>
      <c r="EN246" s="90" t="str">
        <f t="shared" si="906"/>
        <v/>
      </c>
      <c r="EO246" s="90" t="str">
        <f t="shared" si="907"/>
        <v/>
      </c>
      <c r="EP246" s="90" t="str">
        <f t="shared" si="908"/>
        <v/>
      </c>
      <c r="EQ246" s="90" t="str">
        <f t="shared" si="909"/>
        <v/>
      </c>
      <c r="ER246" s="90" t="str">
        <f t="shared" si="910"/>
        <v/>
      </c>
      <c r="ES246" s="90" t="str">
        <f t="shared" si="911"/>
        <v/>
      </c>
      <c r="ET246" s="90" t="str">
        <f t="shared" si="912"/>
        <v/>
      </c>
      <c r="EU246" s="90" t="str">
        <f t="shared" si="913"/>
        <v/>
      </c>
      <c r="EV246" s="90" t="str">
        <f t="shared" si="914"/>
        <v/>
      </c>
      <c r="EW246" s="90" t="str">
        <f t="shared" si="915"/>
        <v/>
      </c>
      <c r="EX246" s="90" t="str">
        <f t="shared" si="916"/>
        <v/>
      </c>
      <c r="EY246" s="90" t="str">
        <f t="shared" si="917"/>
        <v/>
      </c>
      <c r="EZ246" s="90" t="str">
        <f t="shared" si="918"/>
        <v/>
      </c>
      <c r="FA246" s="90" t="str">
        <f t="shared" si="919"/>
        <v/>
      </c>
      <c r="FB246">
        <f>'06_Presupuesto'!J265-'02_Rendimientos'!$B$79+1</f>
        <v>68</v>
      </c>
      <c r="FC246">
        <f>'06_Presupuesto'!K265-'02_Rendimientos'!$B$79+1</f>
        <v>79</v>
      </c>
      <c r="FD246">
        <f t="shared" si="920"/>
        <v>12</v>
      </c>
    </row>
    <row r="247" spans="2:160">
      <c r="B247" s="109" t="str">
        <f>'06_Presupuesto'!K100</f>
        <v>C.2.2.1/c)</v>
      </c>
      <c r="C247" s="109" t="str">
        <f>'06_Presupuesto'!L100</f>
        <v>Cañeria cobre 1" Tipo L</v>
      </c>
      <c r="D247" s="109" t="str">
        <f>'06_Presupuesto'!M100</f>
        <v>ML</v>
      </c>
      <c r="E247" s="110">
        <f>'06_Presupuesto'!N100</f>
        <v>30</v>
      </c>
      <c r="F247" s="110">
        <f>'06_Presupuesto'!O100</f>
        <v>24749.999999999996</v>
      </c>
      <c r="G247" s="110">
        <f>'06_Presupuesto'!P100</f>
        <v>742499.99999999988</v>
      </c>
      <c r="H247" s="110" t="str">
        <f t="shared" ref="H247:H282" si="922">IF(AND(H$152&gt;=FB247,H$152&lt;=FC247),IFERROR($G247/FD247,0),"")</f>
        <v/>
      </c>
      <c r="I247" s="110" t="str">
        <f t="shared" ref="I247:I282" si="923">IF(AND(I$152&gt;=FB247,I$152&lt;=FC247),IFERROR($G247/FD247,0),"")</f>
        <v/>
      </c>
      <c r="J247" s="110" t="str">
        <f t="shared" si="921"/>
        <v/>
      </c>
      <c r="K247" s="110" t="str">
        <f t="shared" ref="K247:K282" si="924">IF(AND(K$152&gt;=FB247,K$152&lt;=FC247),IFERROR($G247/FD247,0),"")</f>
        <v/>
      </c>
      <c r="L247" s="110" t="str">
        <f t="shared" ref="L247:L282" si="925">IF(AND(L$152&gt;=FB247,L$152&lt;=FC247),IFERROR($G247/FD247,0),"")</f>
        <v/>
      </c>
      <c r="M247" s="110" t="str">
        <f t="shared" ref="M247:M282" si="926">IF(AND(M$152&gt;=FB247,M$152&lt;=FC247),IFERROR($G247/FD247,0),"")</f>
        <v/>
      </c>
      <c r="N247" s="110" t="str">
        <f t="shared" ref="N247:N282" si="927">IF(AND(N$152&gt;=FB247,N$152&lt;=FC247),IFERROR($G247/FD247,0),"")</f>
        <v/>
      </c>
      <c r="O247" s="110" t="str">
        <f t="shared" ref="O247:O282" si="928">IF(AND(O$152&gt;=FB247,O$152&lt;=FC247),IFERROR($G247/FD247,0),"")</f>
        <v/>
      </c>
      <c r="P247" s="110" t="str">
        <f t="shared" ref="P247:P282" si="929">IF(AND(P$152&gt;=FB247,P$152&lt;=FC247),IFERROR($G247/FD247,0),"")</f>
        <v/>
      </c>
      <c r="Q247" s="110" t="str">
        <f t="shared" ref="Q247:Q282" si="930">IF(AND(Q$152&gt;=FB247,Q$152&lt;=FC247),IFERROR($G247/FD247,0),"")</f>
        <v/>
      </c>
      <c r="R247" s="110" t="str">
        <f t="shared" ref="R247:R282" si="931">IF(AND(R$152&gt;=FB247,R$152&lt;=FC247),IFERROR($G247/FD247,0),"")</f>
        <v/>
      </c>
      <c r="S247" s="110" t="str">
        <f t="shared" ref="S247:S282" si="932">IF(AND(S$152&gt;=FB247,S$152&lt;=FC247),IFERROR($G247/FD247,0),"")</f>
        <v/>
      </c>
      <c r="T247" s="110" t="str">
        <f t="shared" ref="T247:T282" si="933">IF(AND(T$152&gt;=FB247,T$152&lt;=FC247),IFERROR($G247/FD247,0),"")</f>
        <v/>
      </c>
      <c r="U247" s="110" t="str">
        <f t="shared" ref="U247:U282" si="934">IF(AND(U$152&gt;=FB247,U$152&lt;=FC247),IFERROR($G247/FD247,0),"")</f>
        <v/>
      </c>
      <c r="V247" s="110" t="str">
        <f t="shared" ref="V247:V282" si="935">IF(AND(V$152&gt;=FB247,V$152&lt;=FC247),IFERROR($G247/FD247,0),"")</f>
        <v/>
      </c>
      <c r="W247" s="110" t="str">
        <f t="shared" ref="W247:W282" si="936">IF(AND(W$152&gt;=FB247,W$152&lt;=FC247),IFERROR($G247/FD247,0),"")</f>
        <v/>
      </c>
      <c r="X247" s="110" t="str">
        <f t="shared" ref="X247:X282" si="937">IF(AND(X$152&gt;=FB247,X$152&lt;=FC247),IFERROR($G247/FD247,0),"")</f>
        <v/>
      </c>
      <c r="Y247" s="110" t="str">
        <f t="shared" ref="Y247:Y282" si="938">IF(AND(Y$152&gt;=FB247,Y$152&lt;=FC247),IFERROR($G247/FD247,0),"")</f>
        <v/>
      </c>
      <c r="Z247" s="110" t="str">
        <f t="shared" ref="Z247:Z282" si="939">IF(AND(Z$152&gt;=FB247,Z$152&lt;=FC247),IFERROR($G247/FD247,0),"")</f>
        <v/>
      </c>
      <c r="AA247" s="110" t="str">
        <f t="shared" ref="AA247:AA282" si="940">IF(AND(AA$152&gt;=FB247,AA$152&lt;=FC247),IFERROR($G247/FD247,0),"")</f>
        <v/>
      </c>
      <c r="AB247" s="110" t="str">
        <f t="shared" ref="AB247:AB282" si="941">IF(AND(AB$152&gt;=FB247,AB$152&lt;=FC247),IFERROR($G247/FD247,0),"")</f>
        <v/>
      </c>
      <c r="AC247" s="110" t="str">
        <f t="shared" ref="AC247:AC282" si="942">IF(AND(AC$152&gt;=FB247,AC$152&lt;=FC247),IFERROR($G247/FD247,0),"")</f>
        <v/>
      </c>
      <c r="AD247" s="110" t="str">
        <f t="shared" ref="AD247:AD282" si="943">IF(AND(AD$152&gt;=FB247,AD$152&lt;=FC247),IFERROR($G247/FD247,0),"")</f>
        <v/>
      </c>
      <c r="AE247" s="110" t="str">
        <f t="shared" ref="AE247:AE282" si="944">IF(AND(AE$152&gt;=FB247,AE$152&lt;=FC247),IFERROR($G247/FD247,0),"")</f>
        <v/>
      </c>
      <c r="AF247" s="110" t="str">
        <f t="shared" ref="AF247:AF282" si="945">IF(AND(AF$152&gt;=FB247,AF$152&lt;=FC247),IFERROR($G247/FD247,0),"")</f>
        <v/>
      </c>
      <c r="AG247" s="110" t="str">
        <f t="shared" ref="AG247:AG282" si="946">IF(AND(AG$152&gt;=FB247,AG$152&lt;=FC247),IFERROR($G247/FD247,0),"")</f>
        <v/>
      </c>
      <c r="AH247" s="110" t="str">
        <f t="shared" ref="AH247:AH282" si="947">IF(AND(AH$152&gt;=FB247,AH$152&lt;=FC247),IFERROR($G247/FD247,0),"")</f>
        <v/>
      </c>
      <c r="AI247" s="110" t="str">
        <f t="shared" ref="AI247:AI282" si="948">IF(AND(AI$152&gt;=FB247,AI$152&lt;=FC247),IFERROR($G247/FD247,0),"")</f>
        <v/>
      </c>
      <c r="AJ247" s="110" t="str">
        <f t="shared" ref="AJ247:AJ282" si="949">IF(AND(AJ$152&gt;=FB247,AJ$152&lt;=FC247),IFERROR($G247/FD247,0),"")</f>
        <v/>
      </c>
      <c r="AK247" s="110" t="str">
        <f t="shared" ref="AK247:AK282" si="950">IF(AND(AK$152&gt;=FB247,AK$152&lt;=FC247),IFERROR($G247/FD247,0),"")</f>
        <v/>
      </c>
      <c r="AL247" s="110" t="str">
        <f t="shared" ref="AL247:AL282" si="951">IF(AND(AL$152&gt;=FB247,AL$152&lt;=FC247),IFERROR($G247/FD247,0),"")</f>
        <v/>
      </c>
      <c r="AM247" s="110" t="str">
        <f t="shared" ref="AM247:AM282" si="952">IF(AND(AM$152&gt;=FB247,AM$152&lt;=FC247),IFERROR($G247/FD247,0),"")</f>
        <v/>
      </c>
      <c r="AN247" s="110" t="str">
        <f t="shared" ref="AN247:AN282" si="953">IF(AND(AN$152&gt;=FB247,AN$152&lt;=FC247),IFERROR($G247/FD247,0),"")</f>
        <v/>
      </c>
      <c r="AO247" s="110" t="str">
        <f t="shared" ref="AO247:AO282" si="954">IF(AND(AO$152&gt;=FB247,AO$152&lt;=FC247),IFERROR($G247/FD247,0),"")</f>
        <v/>
      </c>
      <c r="AP247" s="110" t="str">
        <f t="shared" ref="AP247:AP282" si="955">IF(AND(AP$152&gt;=FB247,AP$152&lt;=FC247),IFERROR($G247/FD247,0),"")</f>
        <v/>
      </c>
      <c r="AQ247" s="110" t="str">
        <f t="shared" ref="AQ247:AQ282" si="956">IF(AND(AQ$152&gt;=FB247,AQ$152&lt;=FC247),IFERROR($G247/FD247,0),"")</f>
        <v/>
      </c>
      <c r="AR247" s="110" t="str">
        <f t="shared" ref="AR247:AR282" si="957">IF(AND(AR$152&gt;=FB247,AR$152&lt;=FC247),IFERROR($G247/FD247,0),"")</f>
        <v/>
      </c>
      <c r="AS247" s="110" t="str">
        <f t="shared" ref="AS247:AS282" si="958">IF(AND(AS$152&gt;=FB247,AS$152&lt;=FC247),IFERROR($G247/FD247,0),"")</f>
        <v/>
      </c>
      <c r="AT247" s="110" t="str">
        <f t="shared" ref="AT247:AT282" si="959">IF(AND(AT$152&gt;=FB247,AT$152&lt;=FC247),IFERROR($G247/FD247,0),"")</f>
        <v/>
      </c>
      <c r="AU247" s="110" t="str">
        <f t="shared" ref="AU247:AU282" si="960">IF(AND(AU$152&gt;=FB247,AU$152&lt;=FC247),IFERROR($G247/FD247,0),"")</f>
        <v/>
      </c>
      <c r="AV247" s="110" t="str">
        <f t="shared" ref="AV247:AV282" si="961">IF(AND(AV$152&gt;=FB247,AV$152&lt;=FC247),IFERROR($G247/FD247,0),"")</f>
        <v/>
      </c>
      <c r="AW247" s="110" t="str">
        <f t="shared" ref="AW247:AW282" si="962">IF(AND(AW$152&gt;=FB247,AW$152&lt;=FC247),IFERROR($G247/FD247,0),"")</f>
        <v/>
      </c>
      <c r="AX247" s="110" t="str">
        <f t="shared" ref="AX247:AX282" si="963">IF(AND(AX$152&gt;=FB247,AX$152&lt;=FC247),IFERROR($G247/FD247,0),"")</f>
        <v/>
      </c>
      <c r="AY247" s="110" t="str">
        <f t="shared" ref="AY247:AY282" si="964">IF(AND(AY$152&gt;=FB247,AY$152&lt;=FC247),IFERROR($G247/FD247,0),"")</f>
        <v/>
      </c>
      <c r="AZ247" s="110" t="str">
        <f t="shared" ref="AZ247:AZ282" si="965">IF(AND(AZ$152&gt;=FB247,AZ$152&lt;=FC247),IFERROR($G247/FD247,0),"")</f>
        <v/>
      </c>
      <c r="BA247" s="110" t="str">
        <f t="shared" ref="BA247:BA282" si="966">IF(AND(BA$152&gt;=FB247,BA$152&lt;=FC247),IFERROR($G247/FD247,0),"")</f>
        <v/>
      </c>
      <c r="BB247" s="110" t="str">
        <f t="shared" ref="BB247:BB282" si="967">IF(AND(BB$152&gt;=FB247,BB$152&lt;=FC247),IFERROR($G247/FD247,0),"")</f>
        <v/>
      </c>
      <c r="BC247" s="110" t="str">
        <f t="shared" ref="BC247:BC282" si="968">IF(AND(BC$152&gt;=FB247,BC$152&lt;=FC247),IFERROR($G247/FD247,0),"")</f>
        <v/>
      </c>
      <c r="BD247" s="110" t="str">
        <f t="shared" ref="BD247:BD282" si="969">IF(AND(BD$152&gt;=FB247,BD$152&lt;=FC247),IFERROR($G247/FD247,0),"")</f>
        <v/>
      </c>
      <c r="BE247" s="110" t="str">
        <f t="shared" ref="BE247:BE282" si="970">IF(AND(BE$152&gt;=FB247,BE$152&lt;=FC247),IFERROR($G247/FD247,0),"")</f>
        <v/>
      </c>
      <c r="BF247" s="110" t="str">
        <f t="shared" ref="BF247:BF282" si="971">IF(AND(BF$152&gt;=FB247,BF$152&lt;=FC247),IFERROR($G247/FD247,0),"")</f>
        <v/>
      </c>
      <c r="BG247" s="110" t="str">
        <f t="shared" ref="BG247:BG282" si="972">IF(AND(BG$152&gt;=FB247,BG$152&lt;=FC247),IFERROR($G247/FD247,0),"")</f>
        <v/>
      </c>
      <c r="BH247" s="110" t="str">
        <f t="shared" ref="BH247:BH282" si="973">IF(AND(BH$152&gt;=FB247,BH$152&lt;=FC247),IFERROR($G247/FD247,0),"")</f>
        <v/>
      </c>
      <c r="BI247" s="110" t="str">
        <f t="shared" ref="BI247:BI282" si="974">IF(AND(BI$152&gt;=FB247,BI$152&lt;=FC247),IFERROR($G247/FD247,0),"")</f>
        <v/>
      </c>
      <c r="BJ247" s="110" t="str">
        <f t="shared" ref="BJ247:BJ282" si="975">IF(AND(BJ$152&gt;=FB247,BJ$152&lt;=FC247),IFERROR($G247/FD247,0),"")</f>
        <v/>
      </c>
      <c r="BK247" s="110" t="str">
        <f t="shared" ref="BK247:BK282" si="976">IF(AND(BK$152&gt;=FB247,BK$152&lt;=FC247),IFERROR($G247/FD247,0),"")</f>
        <v/>
      </c>
      <c r="BL247" s="110" t="str">
        <f t="shared" ref="BL247:BL282" si="977">IF(AND(BL$152&gt;=FB247,BL$152&lt;=FC247),IFERROR($G247/FD247,0),"")</f>
        <v/>
      </c>
      <c r="BM247" s="110" t="str">
        <f t="shared" ref="BM247:BM282" si="978">IF(AND(BM$152&gt;=FB247,BM$152&lt;=FC247),IFERROR($G247/FD247,0),"")</f>
        <v/>
      </c>
      <c r="BN247" s="110" t="str">
        <f t="shared" ref="BN247:BN282" si="979">IF(AND(BN$152&gt;=FB247,BN$152&lt;=FC247),IFERROR($G247/FD247,0),"")</f>
        <v/>
      </c>
      <c r="BO247" s="110" t="str">
        <f t="shared" ref="BO247:BO282" si="980">IF(AND(BO$152&gt;=FB247,BO$152&lt;=FC247),IFERROR($G247/FD247,0),"")</f>
        <v/>
      </c>
      <c r="BP247" s="110" t="str">
        <f t="shared" ref="BP247:BP282" si="981">IF(AND(BP$152&gt;=FB247,BP$152&lt;=FC247),IFERROR($G247/FD247,0),"")</f>
        <v/>
      </c>
      <c r="BQ247" s="110" t="str">
        <f t="shared" ref="BQ247:BQ282" si="982">IF(AND(BQ$152&gt;=FB247,BQ$152&lt;=FC247),IFERROR($G247/FD247,0),"")</f>
        <v/>
      </c>
      <c r="BR247" s="110" t="str">
        <f t="shared" ref="BR247:BR282" si="983">IF(AND(BR$152&gt;=FB247,BR$152&lt;=FC247),IFERROR($G247/FD247,0),"")</f>
        <v/>
      </c>
      <c r="BS247" s="110" t="str">
        <f t="shared" ref="BS247:BS282" si="984">IF(AND(BS$152&gt;=FB247,BS$152&lt;=FC247),IFERROR($G247/FD247,0),"")</f>
        <v/>
      </c>
      <c r="BT247" s="110" t="str">
        <f t="shared" ref="BT247:BT282" si="985">IF(AND(BT$152&gt;=FB247,BT$152&lt;=FC247),IFERROR($G247/FD247,0),"")</f>
        <v/>
      </c>
      <c r="BU247" s="110" t="str">
        <f t="shared" ref="BU247:BU282" si="986">IF(AND(BU$152&gt;=FB247,BU$152&lt;=FC247),IFERROR($G247/FD247,0),"")</f>
        <v/>
      </c>
      <c r="BV247" s="110" t="str">
        <f t="shared" ref="BV247:BV282" si="987">IF(AND(BV$152&gt;=FB247,BV$152&lt;=FC247),IFERROR($G247/FD247,0),"")</f>
        <v/>
      </c>
      <c r="BW247" s="110">
        <f t="shared" ref="BW247:BW282" si="988">IF(AND(BW$152&gt;=FB247,BW$152&lt;=FC247),IFERROR($G247/FD247,0),"")</f>
        <v>61874.999999999993</v>
      </c>
      <c r="BX247" s="110">
        <f t="shared" ref="BX247:BX282" si="989">IF(AND(BX$152&gt;=FB247,BX$152&lt;=FC247),IFERROR($G247/FD247,0),"")</f>
        <v>61874.999999999993</v>
      </c>
      <c r="BY247" s="110">
        <f t="shared" ref="BY247:BY282" si="990">IF(AND(BY$152&gt;=FB247,BY$152&lt;=FC247),IFERROR($G247/FD247,0),"")</f>
        <v>61874.999999999993</v>
      </c>
      <c r="BZ247" s="110">
        <f t="shared" ref="BZ247:BZ282" si="991">IF(AND(BZ$152&gt;=FB247,BZ$152&lt;=FC247),IFERROR($G247/FD247,0),"")</f>
        <v>61874.999999999993</v>
      </c>
      <c r="CA247" s="110">
        <f t="shared" ref="CA247:CA282" si="992">IF(AND(CA$152&gt;=FB247,CA$152&lt;=FC247),IFERROR($G247/FD247,0),"")</f>
        <v>61874.999999999993</v>
      </c>
      <c r="CB247" s="110">
        <f t="shared" ref="CB247:CB282" si="993">IF(AND(CB$152&gt;=FB247,CB$152&lt;=FC247),IFERROR($G247/FD247,0),"")</f>
        <v>61874.999999999993</v>
      </c>
      <c r="CC247" s="110">
        <f t="shared" ref="CC247:CC282" si="994">IF(AND(CC$152&gt;=FB247,CC$152&lt;=FC247),IFERROR($G247/FD247,0),"")</f>
        <v>61874.999999999993</v>
      </c>
      <c r="CD247" s="110">
        <f t="shared" ref="CD247:CD282" si="995">IF(AND(CD$152&gt;=FB247,CD$152&lt;=FC247),IFERROR($G247/FD247,0),"")</f>
        <v>61874.999999999993</v>
      </c>
      <c r="CE247" s="110">
        <f t="shared" ref="CE247:CE282" si="996">IF(AND(CE$152&gt;=FB247,CE$152&lt;=FC247),IFERROR($G247/FD247,0),"")</f>
        <v>61874.999999999993</v>
      </c>
      <c r="CF247" s="110">
        <f t="shared" ref="CF247:CF282" si="997">IF(AND(CF$152&gt;=FB247,CF$152&lt;=FC247),IFERROR($G247/FD247,0),"")</f>
        <v>61874.999999999993</v>
      </c>
      <c r="CG247" s="110">
        <f t="shared" ref="CG247:CG282" si="998">IF(AND(CG$152&gt;=FB247,CG$152&lt;=FC247),IFERROR($G247/FD247,0),"")</f>
        <v>61874.999999999993</v>
      </c>
      <c r="CH247" s="110">
        <f t="shared" ref="CH247:CH282" si="999">IF(AND(CH$152&gt;=FB247,CH$152&lt;=FC247),IFERROR($G247/FD247,0),"")</f>
        <v>61874.999999999993</v>
      </c>
      <c r="CI247" s="110" t="str">
        <f t="shared" ref="CI247:CI282" si="1000">IF(AND(CI$152&gt;=FB247,CI$152&lt;=FC247),IFERROR($G247/FD247,0),"")</f>
        <v/>
      </c>
      <c r="CJ247" s="110" t="str">
        <f t="shared" ref="CJ247:CJ282" si="1001">IF(AND(CJ$152&gt;=FB247,CJ$152&lt;=FC247),IFERROR($G247/FD247,0),"")</f>
        <v/>
      </c>
      <c r="CK247" s="110" t="str">
        <f t="shared" ref="CK247:CK282" si="1002">IF(AND(CK$152&gt;=FB247,CK$152&lt;=FC247),IFERROR($G247/FD247,0),"")</f>
        <v/>
      </c>
      <c r="CL247" s="110" t="str">
        <f t="shared" ref="CL247:CL282" si="1003">IF(AND(CL$152&gt;=FB247,CL$152&lt;=FC247),IFERROR($G247/FD247,0),"")</f>
        <v/>
      </c>
      <c r="CM247" s="110" t="str">
        <f t="shared" ref="CM247:CM282" si="1004">IF(AND(CM$152&gt;=FB247,CM$152&lt;=FC247),IFERROR($G247/FD247,0),"")</f>
        <v/>
      </c>
      <c r="CN247" s="110" t="str">
        <f t="shared" ref="CN247:CN282" si="1005">IF(AND(CN$152&gt;=FB247,CN$152&lt;=FC247),IFERROR($G247/FD247,0),"")</f>
        <v/>
      </c>
      <c r="CO247" s="110" t="str">
        <f t="shared" ref="CO247:CO282" si="1006">IF(AND(CO$152&gt;=FB247,CO$152&lt;=FC247),IFERROR($G247/FD247,0),"")</f>
        <v/>
      </c>
      <c r="CP247" s="110" t="str">
        <f t="shared" ref="CP247:CP282" si="1007">IF(AND(CP$152&gt;=FB247,CP$152&lt;=FC247),IFERROR($G247/FD247,0),"")</f>
        <v/>
      </c>
      <c r="CQ247" s="110" t="str">
        <f t="shared" ref="CQ247:CQ282" si="1008">IF(AND(CQ$152&gt;=FB247,CQ$152&lt;=FC247),IFERROR($G247/FD247,0),"")</f>
        <v/>
      </c>
      <c r="CR247" s="110" t="str">
        <f t="shared" ref="CR247:CR282" si="1009">IF(AND(CR$152&gt;=FB247,CR$152&lt;=FC247),IFERROR($G247/FD247,0),"")</f>
        <v/>
      </c>
      <c r="CS247" s="110" t="str">
        <f t="shared" ref="CS247:CS282" si="1010">IF(AND(CS$152&gt;=FB247,CS$152&lt;=FC247),IFERROR($G247/FD247,0),"")</f>
        <v/>
      </c>
      <c r="CT247" s="110" t="str">
        <f t="shared" ref="CT247:CT282" si="1011">IF(AND(CT$152&gt;=FB247,CT$152&lt;=FC247),IFERROR($G247/FD247,0),"")</f>
        <v/>
      </c>
      <c r="CU247" s="110" t="str">
        <f t="shared" ref="CU247:CU282" si="1012">IF(AND(CU$152&gt;=FB247,CU$152&lt;=FC247),IFERROR($G247/FD247,0),"")</f>
        <v/>
      </c>
      <c r="CV247" s="110" t="str">
        <f t="shared" ref="CV247:CV282" si="1013">IF(AND(CV$152&gt;=FB247,CV$152&lt;=FC247),IFERROR($G247/FD247,0),"")</f>
        <v/>
      </c>
      <c r="CW247" s="110" t="str">
        <f t="shared" ref="CW247:CW282" si="1014">IF(AND(CW$152&gt;=FB247,CW$152&lt;=FC247),IFERROR($G247/FD247,0),"")</f>
        <v/>
      </c>
      <c r="CX247" s="110" t="str">
        <f t="shared" ref="CX247:CX282" si="1015">IF(AND(CX$152&gt;=FB247,CX$152&lt;=FC247),IFERROR($G247/FD247,0),"")</f>
        <v/>
      </c>
      <c r="CY247" s="110" t="str">
        <f t="shared" ref="CY247:CY282" si="1016">IF(AND(CY$152&gt;=FB247,CY$152&lt;=FC247),IFERROR($G247/FD247,0),"")</f>
        <v/>
      </c>
      <c r="CZ247" s="110" t="str">
        <f t="shared" ref="CZ247:CZ282" si="1017">IF(AND(CZ$152&gt;=FB247,CZ$152&lt;=FC247),IFERROR($G247/FD247,0),"")</f>
        <v/>
      </c>
      <c r="DA247" s="110" t="str">
        <f t="shared" ref="DA247:DA282" si="1018">IF(AND(DA$152&gt;=FB247,DA$152&lt;=FC247),IFERROR($G247/FD247,0),"")</f>
        <v/>
      </c>
      <c r="DB247" s="110" t="str">
        <f t="shared" ref="DB247:DB282" si="1019">IF(AND(DB$152&gt;=FB247,DB$152&lt;=FC247),IFERROR($G247/FD247,0),"")</f>
        <v/>
      </c>
      <c r="DC247" s="110" t="str">
        <f t="shared" ref="DC247:DC282" si="1020">IF(AND(DC$152&gt;=FB247,DC$152&lt;=FC247),IFERROR($G247/FD247,0),"")</f>
        <v/>
      </c>
      <c r="DD247" s="110" t="str">
        <f t="shared" ref="DD247:DD282" si="1021">IF(AND(DD$152&gt;=FB247,DD$152&lt;=FC247),IFERROR($G247/FD247,0),"")</f>
        <v/>
      </c>
      <c r="DE247" s="110" t="str">
        <f t="shared" ref="DE247:DE282" si="1022">IF(AND(DE$152&gt;=FB247,DE$152&lt;=FC247),IFERROR($G247/FD247,0),"")</f>
        <v/>
      </c>
      <c r="DF247" s="110" t="str">
        <f t="shared" ref="DF247:DF282" si="1023">IF(AND(DF$152&gt;=FB247,DF$152&lt;=FC247),IFERROR($G247/FD247,0),"")</f>
        <v/>
      </c>
      <c r="DG247" s="110" t="str">
        <f t="shared" ref="DG247:DG282" si="1024">IF(AND(DG$152&gt;=FB247,DG$152&lt;=FC247),IFERROR($G247/FD247,0),"")</f>
        <v/>
      </c>
      <c r="DH247" s="110" t="str">
        <f t="shared" ref="DH247:DH282" si="1025">IF(AND(DH$152&gt;=FB247,DH$152&lt;=FC247),IFERROR($G247/FD247,0),"")</f>
        <v/>
      </c>
      <c r="DI247" s="110" t="str">
        <f t="shared" ref="DI247:DI282" si="1026">IF(AND(DI$152&gt;=FB247,DI$152&lt;=FC247),IFERROR($G247/FD247,0),"")</f>
        <v/>
      </c>
      <c r="DJ247" s="110" t="str">
        <f t="shared" ref="DJ247:DJ282" si="1027">IF(AND(DJ$152&gt;=FB247,DJ$152&lt;=FC247),IFERROR($G247/FD247,0),"")</f>
        <v/>
      </c>
      <c r="DK247" s="110" t="str">
        <f t="shared" ref="DK247:DK282" si="1028">IF(AND(DK$152&gt;=FB247,DK$152&lt;=FC247),IFERROR($G247/FD247,0),"")</f>
        <v/>
      </c>
      <c r="DL247" s="110" t="str">
        <f t="shared" ref="DL247:DL282" si="1029">IF(AND(DL$152&gt;=FB247,DL$152&lt;=FC247),IFERROR($G247/FD247,0),"")</f>
        <v/>
      </c>
      <c r="DM247" s="110" t="str">
        <f t="shared" ref="DM247:DM282" si="1030">IF(AND(DM$152&gt;=FB247,DM$152&lt;=FC247),IFERROR($G247/FD247,0),"")</f>
        <v/>
      </c>
      <c r="DN247" s="110" t="str">
        <f t="shared" ref="DN247:DN282" si="1031">IF(AND(DN$152&gt;=FB247,DN$152&lt;=FC247),IFERROR($G247/FD247,0),"")</f>
        <v/>
      </c>
      <c r="DO247" s="110" t="str">
        <f t="shared" ref="DO247:DO282" si="1032">IF(AND(DO$152&gt;=FB247,DO$152&lt;=FC247),IFERROR($G247/FD247,0),"")</f>
        <v/>
      </c>
      <c r="DP247" s="110" t="str">
        <f t="shared" ref="DP247:DP282" si="1033">IF(AND(DP$152&gt;=FB247,DP$152&lt;=FC247),IFERROR($G247/FD247,0),"")</f>
        <v/>
      </c>
      <c r="DQ247" s="110" t="str">
        <f t="shared" ref="DQ247:DQ282" si="1034">IF(AND(DQ$152&gt;=FB247,DQ$152&lt;=FC247),IFERROR($G247/FD247,0),"")</f>
        <v/>
      </c>
      <c r="DR247" s="110" t="str">
        <f t="shared" ref="DR247:DR282" si="1035">IF(AND(DR$152&gt;=FB247,DR$152&lt;=FC247),IFERROR($G247/FD247,0),"")</f>
        <v/>
      </c>
      <c r="DS247" s="110" t="str">
        <f t="shared" ref="DS247:DS282" si="1036">IF(AND(DS$152&gt;=FB247,DS$152&lt;=FC247),IFERROR($G247/FD247,0),"")</f>
        <v/>
      </c>
      <c r="DT247" s="110" t="str">
        <f t="shared" ref="DT247:DT282" si="1037">IF(AND(DT$152&gt;=FB247,DT$152&lt;=FC247),IFERROR($G247/FD247,0),"")</f>
        <v/>
      </c>
      <c r="DU247" s="110" t="str">
        <f t="shared" ref="DU247:DU282" si="1038">IF(AND(DU$152&gt;=FB247,DU$152&lt;=FC247),IFERROR($G247/FD247,0),"")</f>
        <v/>
      </c>
      <c r="DV247" s="110" t="str">
        <f t="shared" ref="DV247:DV282" si="1039">IF(AND(DV$152&gt;=FB247,DV$152&lt;=FC247),IFERROR($G247/FD247,0),"")</f>
        <v/>
      </c>
      <c r="DW247" s="110" t="str">
        <f t="shared" ref="DW247:DW282" si="1040">IF(AND(DW$152&gt;=FB247,DW$152&lt;=FC247),IFERROR($G247/FD247,0),"")</f>
        <v/>
      </c>
      <c r="DX247" s="110" t="str">
        <f t="shared" ref="DX247:DX282" si="1041">IF(AND(DX$152&gt;=FB247,DX$152&lt;=FC247),IFERROR($G247/FD247,0),"")</f>
        <v/>
      </c>
      <c r="DY247" s="110" t="str">
        <f t="shared" ref="DY247:DY282" si="1042">IF(AND(DY$152&gt;=FB247,DY$152&lt;=FC247),IFERROR($G247/FD247,0),"")</f>
        <v/>
      </c>
      <c r="DZ247" s="110" t="str">
        <f t="shared" ref="DZ247:DZ282" si="1043">IF(AND(DZ$152&gt;=FB247,DZ$152&lt;=FC247),IFERROR($G247/FD247,0),"")</f>
        <v/>
      </c>
      <c r="EA247" s="110" t="str">
        <f t="shared" ref="EA247:EA282" si="1044">IF(AND(EA$152&gt;=FB247,EA$152&lt;=FC247),IFERROR($G247/FD247,0),"")</f>
        <v/>
      </c>
      <c r="EB247" s="110" t="str">
        <f t="shared" ref="EB247:EB282" si="1045">IF(AND(EB$152&gt;=FB247,EB$152&lt;=FC247),IFERROR($G247/FD247,0),"")</f>
        <v/>
      </c>
      <c r="EC247" s="110" t="str">
        <f t="shared" ref="EC247:EC282" si="1046">IF(AND(EC$152&gt;=FB247,EC$152&lt;=FC247),IFERROR($G247/FD247,0),"")</f>
        <v/>
      </c>
      <c r="ED247" s="110" t="str">
        <f t="shared" ref="ED247:ED282" si="1047">IF(AND(ED$152&gt;=FB247,ED$152&lt;=FC247),IFERROR($G247/FD247,0),"")</f>
        <v/>
      </c>
      <c r="EE247" s="110" t="str">
        <f t="shared" ref="EE247:EE282" si="1048">IF(AND(EE$152&gt;=FB247,EE$152&lt;=FC247),IFERROR($G247/FD247,0),"")</f>
        <v/>
      </c>
      <c r="EF247" s="110" t="str">
        <f t="shared" ref="EF247:EF282" si="1049">IF(AND(EF$152&gt;=FB247,EF$152&lt;=FC247),IFERROR($G247/FD247,0),"")</f>
        <v/>
      </c>
      <c r="EG247" s="110" t="str">
        <f t="shared" ref="EG247:EG282" si="1050">IF(AND(EG$152&gt;=FB247,EG$152&lt;=FC247),IFERROR($G247/FD247,0),"")</f>
        <v/>
      </c>
      <c r="EH247" s="110" t="str">
        <f t="shared" ref="EH247:EH282" si="1051">IF(AND(EH$152&gt;=FB247,EH$152&lt;=FC247),IFERROR($G247/FD247,0),"")</f>
        <v/>
      </c>
      <c r="EI247" s="110" t="str">
        <f t="shared" ref="EI247:EI282" si="1052">IF(AND(EI$152&gt;=FB247,EI$152&lt;=FC247),IFERROR($G247/FD247,0),"")</f>
        <v/>
      </c>
      <c r="EJ247" s="110" t="str">
        <f t="shared" ref="EJ247:EJ282" si="1053">IF(AND(EJ$152&gt;=FB247,EJ$152&lt;=FC247),IFERROR($G247/FD247,0),"")</f>
        <v/>
      </c>
      <c r="EK247" s="110" t="str">
        <f t="shared" ref="EK247:EK282" si="1054">IF(AND(EK$152&gt;=FB247,EK$152&lt;=FC247),IFERROR($G247/FD247,0),"")</f>
        <v/>
      </c>
      <c r="EL247" s="110" t="str">
        <f t="shared" ref="EL247:EL282" si="1055">IF(AND(EL$152&gt;=FB247,EL$152&lt;=FC247),IFERROR($G247/FD247,0),"")</f>
        <v/>
      </c>
      <c r="EM247" s="110" t="str">
        <f t="shared" ref="EM247:EM282" si="1056">IF(AND(EM$152&gt;=FB247,EM$152&lt;=FC247),IFERROR($G247/FD247,0),"")</f>
        <v/>
      </c>
      <c r="EN247" s="110" t="str">
        <f t="shared" ref="EN247:EN282" si="1057">IF(AND(EN$152&gt;=FB247,EN$152&lt;=FC247),IFERROR($G247/FD247,0),"")</f>
        <v/>
      </c>
      <c r="EO247" s="110" t="str">
        <f t="shared" ref="EO247:EO282" si="1058">IF(AND(EO$152&gt;=FB247,EO$152&lt;=FC247),IFERROR($G247/FD247,0),"")</f>
        <v/>
      </c>
      <c r="EP247" s="110" t="str">
        <f t="shared" ref="EP247:EP282" si="1059">IF(AND(EP$152&gt;=FB247,EP$152&lt;=FC247),IFERROR($G247/FD247,0),"")</f>
        <v/>
      </c>
      <c r="EQ247" s="110" t="str">
        <f t="shared" ref="EQ247:EQ282" si="1060">IF(AND(EQ$152&gt;=FB247,EQ$152&lt;=FC247),IFERROR($G247/FD247,0),"")</f>
        <v/>
      </c>
      <c r="ER247" s="110" t="str">
        <f t="shared" ref="ER247:ER282" si="1061">IF(AND(ER$152&gt;=FB247,ER$152&lt;=FC247),IFERROR($G247/FD247,0),"")</f>
        <v/>
      </c>
      <c r="ES247" s="110" t="str">
        <f t="shared" ref="ES247:ES282" si="1062">IF(AND(ES$152&gt;=FB247,ES$152&lt;=FC247),IFERROR($G247/FD247,0),"")</f>
        <v/>
      </c>
      <c r="ET247" s="110" t="str">
        <f t="shared" ref="ET247:ET282" si="1063">IF(AND(ET$152&gt;=FB247,ET$152&lt;=FC247),IFERROR($G247/FD247,0),"")</f>
        <v/>
      </c>
      <c r="EU247" s="110" t="str">
        <f t="shared" ref="EU247:EU282" si="1064">IF(AND(EU$152&gt;=FB247,EU$152&lt;=FC247),IFERROR($G247/FD247,0),"")</f>
        <v/>
      </c>
      <c r="EV247" s="110" t="str">
        <f t="shared" ref="EV247:EV282" si="1065">IF(AND(EV$152&gt;=FB247,EV$152&lt;=FC247),IFERROR($G247/FD247,0),"")</f>
        <v/>
      </c>
      <c r="EW247" s="110" t="str">
        <f t="shared" ref="EW247:EW282" si="1066">IF(AND(EW$152&gt;=FB247,EW$152&lt;=FC247),IFERROR($G247/FD247,0),"")</f>
        <v/>
      </c>
      <c r="EX247" s="110" t="str">
        <f t="shared" ref="EX247:EX282" si="1067">IF(AND(EX$152&gt;=FB247,EX$152&lt;=FC247),IFERROR($G247/FD247,0),"")</f>
        <v/>
      </c>
      <c r="EY247" s="110" t="str">
        <f t="shared" ref="EY247:EY282" si="1068">IF(AND(EY$152&gt;=FB247,EY$152&lt;=FC247),IFERROR($G247/FD247,0),"")</f>
        <v/>
      </c>
      <c r="EZ247" s="110" t="str">
        <f t="shared" ref="EZ247:EZ282" si="1069">IF(AND(EZ$152&gt;=FB247,EZ$152&lt;=FC247),IFERROR($G247/FD247,0),"")</f>
        <v/>
      </c>
      <c r="FA247" s="110" t="str">
        <f t="shared" ref="FA247:FA278" si="1070">IF(AND(FA$152&gt;=FB247,FA$152&lt;=FC247),IFERROR($G247/FD247,0),"")</f>
        <v/>
      </c>
      <c r="FB247">
        <f>'06_Presupuesto'!J266-'02_Rendimientos'!$B$79+1</f>
        <v>68</v>
      </c>
      <c r="FC247">
        <f>'06_Presupuesto'!K266-'02_Rendimientos'!$B$79+1</f>
        <v>79</v>
      </c>
      <c r="FD247">
        <f t="shared" ref="FD247:FD278" si="1071">FC247-FB247+1</f>
        <v>12</v>
      </c>
    </row>
    <row r="248" spans="2:160">
      <c r="B248" t="str">
        <f>'06_Presupuesto'!K101</f>
        <v>C.2.2.1/d)</v>
      </c>
      <c r="C248" t="str">
        <f>'06_Presupuesto'!L101</f>
        <v>Piezas Especiales</v>
      </c>
      <c r="D248" t="str">
        <f>'06_Presupuesto'!M101</f>
        <v>KG</v>
      </c>
      <c r="E248" s="90">
        <f>'06_Presupuesto'!N101</f>
        <v>10</v>
      </c>
      <c r="F248" s="90">
        <f>'06_Presupuesto'!O101</f>
        <v>30000</v>
      </c>
      <c r="G248" s="90">
        <f>'06_Presupuesto'!P101</f>
        <v>300000</v>
      </c>
      <c r="H248" s="90" t="str">
        <f t="shared" si="922"/>
        <v/>
      </c>
      <c r="I248" s="90" t="str">
        <f t="shared" si="923"/>
        <v/>
      </c>
      <c r="J248" s="90" t="str">
        <f t="shared" si="921"/>
        <v/>
      </c>
      <c r="K248" s="90" t="str">
        <f t="shared" si="924"/>
        <v/>
      </c>
      <c r="L248" s="90" t="str">
        <f t="shared" si="925"/>
        <v/>
      </c>
      <c r="M248" s="90" t="str">
        <f t="shared" si="926"/>
        <v/>
      </c>
      <c r="N248" s="90" t="str">
        <f t="shared" si="927"/>
        <v/>
      </c>
      <c r="O248" s="90" t="str">
        <f t="shared" si="928"/>
        <v/>
      </c>
      <c r="P248" s="90" t="str">
        <f t="shared" si="929"/>
        <v/>
      </c>
      <c r="Q248" s="90" t="str">
        <f t="shared" si="930"/>
        <v/>
      </c>
      <c r="R248" s="90" t="str">
        <f t="shared" si="931"/>
        <v/>
      </c>
      <c r="S248" s="90" t="str">
        <f t="shared" si="932"/>
        <v/>
      </c>
      <c r="T248" s="90" t="str">
        <f t="shared" si="933"/>
        <v/>
      </c>
      <c r="U248" s="90" t="str">
        <f t="shared" si="934"/>
        <v/>
      </c>
      <c r="V248" s="90" t="str">
        <f t="shared" si="935"/>
        <v/>
      </c>
      <c r="W248" s="90" t="str">
        <f t="shared" si="936"/>
        <v/>
      </c>
      <c r="X248" s="90" t="str">
        <f t="shared" si="937"/>
        <v/>
      </c>
      <c r="Y248" s="90" t="str">
        <f t="shared" si="938"/>
        <v/>
      </c>
      <c r="Z248" s="90" t="str">
        <f t="shared" si="939"/>
        <v/>
      </c>
      <c r="AA248" s="90" t="str">
        <f t="shared" si="940"/>
        <v/>
      </c>
      <c r="AB248" s="90" t="str">
        <f t="shared" si="941"/>
        <v/>
      </c>
      <c r="AC248" s="90" t="str">
        <f t="shared" si="942"/>
        <v/>
      </c>
      <c r="AD248" s="90" t="str">
        <f t="shared" si="943"/>
        <v/>
      </c>
      <c r="AE248" s="90" t="str">
        <f t="shared" si="944"/>
        <v/>
      </c>
      <c r="AF248" s="90" t="str">
        <f t="shared" si="945"/>
        <v/>
      </c>
      <c r="AG248" s="90" t="str">
        <f t="shared" si="946"/>
        <v/>
      </c>
      <c r="AH248" s="90" t="str">
        <f t="shared" si="947"/>
        <v/>
      </c>
      <c r="AI248" s="90" t="str">
        <f t="shared" si="948"/>
        <v/>
      </c>
      <c r="AJ248" s="90" t="str">
        <f t="shared" si="949"/>
        <v/>
      </c>
      <c r="AK248" s="90" t="str">
        <f t="shared" si="950"/>
        <v/>
      </c>
      <c r="AL248" s="90" t="str">
        <f t="shared" si="951"/>
        <v/>
      </c>
      <c r="AM248" s="90" t="str">
        <f t="shared" si="952"/>
        <v/>
      </c>
      <c r="AN248" s="90" t="str">
        <f t="shared" si="953"/>
        <v/>
      </c>
      <c r="AO248" s="90" t="str">
        <f t="shared" si="954"/>
        <v/>
      </c>
      <c r="AP248" s="90" t="str">
        <f t="shared" si="955"/>
        <v/>
      </c>
      <c r="AQ248" s="90" t="str">
        <f t="shared" si="956"/>
        <v/>
      </c>
      <c r="AR248" s="90" t="str">
        <f t="shared" si="957"/>
        <v/>
      </c>
      <c r="AS248" s="90" t="str">
        <f t="shared" si="958"/>
        <v/>
      </c>
      <c r="AT248" s="90" t="str">
        <f t="shared" si="959"/>
        <v/>
      </c>
      <c r="AU248" s="90" t="str">
        <f t="shared" si="960"/>
        <v/>
      </c>
      <c r="AV248" s="90" t="str">
        <f t="shared" si="961"/>
        <v/>
      </c>
      <c r="AW248" s="90" t="str">
        <f t="shared" si="962"/>
        <v/>
      </c>
      <c r="AX248" s="90" t="str">
        <f t="shared" si="963"/>
        <v/>
      </c>
      <c r="AY248" s="90" t="str">
        <f t="shared" si="964"/>
        <v/>
      </c>
      <c r="AZ248" s="90" t="str">
        <f t="shared" si="965"/>
        <v/>
      </c>
      <c r="BA248" s="90" t="str">
        <f t="shared" si="966"/>
        <v/>
      </c>
      <c r="BB248" s="90" t="str">
        <f t="shared" si="967"/>
        <v/>
      </c>
      <c r="BC248" s="90" t="str">
        <f t="shared" si="968"/>
        <v/>
      </c>
      <c r="BD248" s="90" t="str">
        <f t="shared" si="969"/>
        <v/>
      </c>
      <c r="BE248" s="90" t="str">
        <f t="shared" si="970"/>
        <v/>
      </c>
      <c r="BF248" s="90" t="str">
        <f t="shared" si="971"/>
        <v/>
      </c>
      <c r="BG248" s="90" t="str">
        <f t="shared" si="972"/>
        <v/>
      </c>
      <c r="BH248" s="90" t="str">
        <f t="shared" si="973"/>
        <v/>
      </c>
      <c r="BI248" s="90" t="str">
        <f t="shared" si="974"/>
        <v/>
      </c>
      <c r="BJ248" s="90" t="str">
        <f t="shared" si="975"/>
        <v/>
      </c>
      <c r="BK248" s="90" t="str">
        <f t="shared" si="976"/>
        <v/>
      </c>
      <c r="BL248" s="90" t="str">
        <f t="shared" si="977"/>
        <v/>
      </c>
      <c r="BM248" s="90" t="str">
        <f t="shared" si="978"/>
        <v/>
      </c>
      <c r="BN248" s="90" t="str">
        <f t="shared" si="979"/>
        <v/>
      </c>
      <c r="BO248" s="90" t="str">
        <f t="shared" si="980"/>
        <v/>
      </c>
      <c r="BP248" s="90" t="str">
        <f t="shared" si="981"/>
        <v/>
      </c>
      <c r="BQ248" s="90" t="str">
        <f t="shared" si="982"/>
        <v/>
      </c>
      <c r="BR248" s="90" t="str">
        <f t="shared" si="983"/>
        <v/>
      </c>
      <c r="BS248" s="90" t="str">
        <f t="shared" si="984"/>
        <v/>
      </c>
      <c r="BT248" s="90" t="str">
        <f t="shared" si="985"/>
        <v/>
      </c>
      <c r="BU248" s="90" t="str">
        <f t="shared" si="986"/>
        <v/>
      </c>
      <c r="BV248" s="90" t="str">
        <f t="shared" si="987"/>
        <v/>
      </c>
      <c r="BW248" s="90">
        <f t="shared" si="988"/>
        <v>25000</v>
      </c>
      <c r="BX248" s="90">
        <f t="shared" si="989"/>
        <v>25000</v>
      </c>
      <c r="BY248" s="90">
        <f t="shared" si="990"/>
        <v>25000</v>
      </c>
      <c r="BZ248" s="90">
        <f t="shared" si="991"/>
        <v>25000</v>
      </c>
      <c r="CA248" s="90">
        <f t="shared" si="992"/>
        <v>25000</v>
      </c>
      <c r="CB248" s="90">
        <f t="shared" si="993"/>
        <v>25000</v>
      </c>
      <c r="CC248" s="90">
        <f t="shared" si="994"/>
        <v>25000</v>
      </c>
      <c r="CD248" s="90">
        <f t="shared" si="995"/>
        <v>25000</v>
      </c>
      <c r="CE248" s="90">
        <f t="shared" si="996"/>
        <v>25000</v>
      </c>
      <c r="CF248" s="90">
        <f t="shared" si="997"/>
        <v>25000</v>
      </c>
      <c r="CG248" s="90">
        <f t="shared" si="998"/>
        <v>25000</v>
      </c>
      <c r="CH248" s="90">
        <f t="shared" si="999"/>
        <v>25000</v>
      </c>
      <c r="CI248" s="90" t="str">
        <f t="shared" si="1000"/>
        <v/>
      </c>
      <c r="CJ248" s="90" t="str">
        <f t="shared" si="1001"/>
        <v/>
      </c>
      <c r="CK248" s="90" t="str">
        <f t="shared" si="1002"/>
        <v/>
      </c>
      <c r="CL248" s="90" t="str">
        <f t="shared" si="1003"/>
        <v/>
      </c>
      <c r="CM248" s="90" t="str">
        <f t="shared" si="1004"/>
        <v/>
      </c>
      <c r="CN248" s="90" t="str">
        <f t="shared" si="1005"/>
        <v/>
      </c>
      <c r="CO248" s="90" t="str">
        <f t="shared" si="1006"/>
        <v/>
      </c>
      <c r="CP248" s="90" t="str">
        <f t="shared" si="1007"/>
        <v/>
      </c>
      <c r="CQ248" s="90" t="str">
        <f t="shared" si="1008"/>
        <v/>
      </c>
      <c r="CR248" s="90" t="str">
        <f t="shared" si="1009"/>
        <v/>
      </c>
      <c r="CS248" s="90" t="str">
        <f t="shared" si="1010"/>
        <v/>
      </c>
      <c r="CT248" s="90" t="str">
        <f t="shared" si="1011"/>
        <v/>
      </c>
      <c r="CU248" s="90" t="str">
        <f t="shared" si="1012"/>
        <v/>
      </c>
      <c r="CV248" s="90" t="str">
        <f t="shared" si="1013"/>
        <v/>
      </c>
      <c r="CW248" s="90" t="str">
        <f t="shared" si="1014"/>
        <v/>
      </c>
      <c r="CX248" s="90" t="str">
        <f t="shared" si="1015"/>
        <v/>
      </c>
      <c r="CY248" s="90" t="str">
        <f t="shared" si="1016"/>
        <v/>
      </c>
      <c r="CZ248" s="90" t="str">
        <f t="shared" si="1017"/>
        <v/>
      </c>
      <c r="DA248" s="90" t="str">
        <f t="shared" si="1018"/>
        <v/>
      </c>
      <c r="DB248" s="90" t="str">
        <f t="shared" si="1019"/>
        <v/>
      </c>
      <c r="DC248" s="90" t="str">
        <f t="shared" si="1020"/>
        <v/>
      </c>
      <c r="DD248" s="90" t="str">
        <f t="shared" si="1021"/>
        <v/>
      </c>
      <c r="DE248" s="90" t="str">
        <f t="shared" si="1022"/>
        <v/>
      </c>
      <c r="DF248" s="90" t="str">
        <f t="shared" si="1023"/>
        <v/>
      </c>
      <c r="DG248" s="90" t="str">
        <f t="shared" si="1024"/>
        <v/>
      </c>
      <c r="DH248" s="90" t="str">
        <f t="shared" si="1025"/>
        <v/>
      </c>
      <c r="DI248" s="90" t="str">
        <f t="shared" si="1026"/>
        <v/>
      </c>
      <c r="DJ248" s="90" t="str">
        <f t="shared" si="1027"/>
        <v/>
      </c>
      <c r="DK248" s="90" t="str">
        <f t="shared" si="1028"/>
        <v/>
      </c>
      <c r="DL248" s="90" t="str">
        <f t="shared" si="1029"/>
        <v/>
      </c>
      <c r="DM248" s="90" t="str">
        <f t="shared" si="1030"/>
        <v/>
      </c>
      <c r="DN248" s="90" t="str">
        <f t="shared" si="1031"/>
        <v/>
      </c>
      <c r="DO248" s="90" t="str">
        <f t="shared" si="1032"/>
        <v/>
      </c>
      <c r="DP248" s="90" t="str">
        <f t="shared" si="1033"/>
        <v/>
      </c>
      <c r="DQ248" s="90" t="str">
        <f t="shared" si="1034"/>
        <v/>
      </c>
      <c r="DR248" s="90" t="str">
        <f t="shared" si="1035"/>
        <v/>
      </c>
      <c r="DS248" s="90" t="str">
        <f t="shared" si="1036"/>
        <v/>
      </c>
      <c r="DT248" s="90" t="str">
        <f t="shared" si="1037"/>
        <v/>
      </c>
      <c r="DU248" s="90" t="str">
        <f t="shared" si="1038"/>
        <v/>
      </c>
      <c r="DV248" s="90" t="str">
        <f t="shared" si="1039"/>
        <v/>
      </c>
      <c r="DW248" s="90" t="str">
        <f t="shared" si="1040"/>
        <v/>
      </c>
      <c r="DX248" s="90" t="str">
        <f t="shared" si="1041"/>
        <v/>
      </c>
      <c r="DY248" s="90" t="str">
        <f t="shared" si="1042"/>
        <v/>
      </c>
      <c r="DZ248" s="90" t="str">
        <f t="shared" si="1043"/>
        <v/>
      </c>
      <c r="EA248" s="90" t="str">
        <f t="shared" si="1044"/>
        <v/>
      </c>
      <c r="EB248" s="90" t="str">
        <f t="shared" si="1045"/>
        <v/>
      </c>
      <c r="EC248" s="90" t="str">
        <f t="shared" si="1046"/>
        <v/>
      </c>
      <c r="ED248" s="90" t="str">
        <f t="shared" si="1047"/>
        <v/>
      </c>
      <c r="EE248" s="90" t="str">
        <f t="shared" si="1048"/>
        <v/>
      </c>
      <c r="EF248" s="90" t="str">
        <f t="shared" si="1049"/>
        <v/>
      </c>
      <c r="EG248" s="90" t="str">
        <f t="shared" si="1050"/>
        <v/>
      </c>
      <c r="EH248" s="90" t="str">
        <f t="shared" si="1051"/>
        <v/>
      </c>
      <c r="EI248" s="90" t="str">
        <f t="shared" si="1052"/>
        <v/>
      </c>
      <c r="EJ248" s="90" t="str">
        <f t="shared" si="1053"/>
        <v/>
      </c>
      <c r="EK248" s="90" t="str">
        <f t="shared" si="1054"/>
        <v/>
      </c>
      <c r="EL248" s="90" t="str">
        <f t="shared" si="1055"/>
        <v/>
      </c>
      <c r="EM248" s="90" t="str">
        <f t="shared" si="1056"/>
        <v/>
      </c>
      <c r="EN248" s="90" t="str">
        <f t="shared" si="1057"/>
        <v/>
      </c>
      <c r="EO248" s="90" t="str">
        <f t="shared" si="1058"/>
        <v/>
      </c>
      <c r="EP248" s="90" t="str">
        <f t="shared" si="1059"/>
        <v/>
      </c>
      <c r="EQ248" s="90" t="str">
        <f t="shared" si="1060"/>
        <v/>
      </c>
      <c r="ER248" s="90" t="str">
        <f t="shared" si="1061"/>
        <v/>
      </c>
      <c r="ES248" s="90" t="str">
        <f t="shared" si="1062"/>
        <v/>
      </c>
      <c r="ET248" s="90" t="str">
        <f t="shared" si="1063"/>
        <v/>
      </c>
      <c r="EU248" s="90" t="str">
        <f t="shared" si="1064"/>
        <v/>
      </c>
      <c r="EV248" s="90" t="str">
        <f t="shared" si="1065"/>
        <v/>
      </c>
      <c r="EW248" s="90" t="str">
        <f t="shared" si="1066"/>
        <v/>
      </c>
      <c r="EX248" s="90" t="str">
        <f t="shared" si="1067"/>
        <v/>
      </c>
      <c r="EY248" s="90" t="str">
        <f t="shared" si="1068"/>
        <v/>
      </c>
      <c r="EZ248" s="90" t="str">
        <f t="shared" si="1069"/>
        <v/>
      </c>
      <c r="FA248" s="90" t="str">
        <f t="shared" si="1070"/>
        <v/>
      </c>
      <c r="FB248">
        <f>'06_Presupuesto'!J267-'02_Rendimientos'!$B$79+1</f>
        <v>68</v>
      </c>
      <c r="FC248">
        <f>'06_Presupuesto'!K267-'02_Rendimientos'!$B$79+1</f>
        <v>79</v>
      </c>
      <c r="FD248">
        <f t="shared" si="1071"/>
        <v>12</v>
      </c>
    </row>
    <row r="249" spans="2:160">
      <c r="B249" s="109" t="str">
        <f>'06_Presupuesto'!K102</f>
        <v>C.2.2.2/a)</v>
      </c>
      <c r="C249" s="109" t="str">
        <f>'06_Presupuesto'!L102</f>
        <v>Cañeria cobre 1/2" Tipo M</v>
      </c>
      <c r="D249" s="109" t="str">
        <f>'06_Presupuesto'!M102</f>
        <v>ML</v>
      </c>
      <c r="E249" s="110">
        <f>'06_Presupuesto'!N102</f>
        <v>13.5</v>
      </c>
      <c r="F249" s="110">
        <f>'06_Presupuesto'!O102</f>
        <v>7749.9999999999991</v>
      </c>
      <c r="G249" s="110">
        <f>'06_Presupuesto'!P102</f>
        <v>104624.99999999999</v>
      </c>
      <c r="H249" s="110" t="str">
        <f t="shared" si="922"/>
        <v/>
      </c>
      <c r="I249" s="110" t="str">
        <f t="shared" si="923"/>
        <v/>
      </c>
      <c r="J249" s="110" t="str">
        <f t="shared" si="921"/>
        <v/>
      </c>
      <c r="K249" s="110" t="str">
        <f t="shared" si="924"/>
        <v/>
      </c>
      <c r="L249" s="110" t="str">
        <f t="shared" si="925"/>
        <v/>
      </c>
      <c r="M249" s="110" t="str">
        <f t="shared" si="926"/>
        <v/>
      </c>
      <c r="N249" s="110" t="str">
        <f t="shared" si="927"/>
        <v/>
      </c>
      <c r="O249" s="110" t="str">
        <f t="shared" si="928"/>
        <v/>
      </c>
      <c r="P249" s="110" t="str">
        <f t="shared" si="929"/>
        <v/>
      </c>
      <c r="Q249" s="110" t="str">
        <f t="shared" si="930"/>
        <v/>
      </c>
      <c r="R249" s="110" t="str">
        <f t="shared" si="931"/>
        <v/>
      </c>
      <c r="S249" s="110" t="str">
        <f t="shared" si="932"/>
        <v/>
      </c>
      <c r="T249" s="110" t="str">
        <f t="shared" si="933"/>
        <v/>
      </c>
      <c r="U249" s="110" t="str">
        <f t="shared" si="934"/>
        <v/>
      </c>
      <c r="V249" s="110" t="str">
        <f t="shared" si="935"/>
        <v/>
      </c>
      <c r="W249" s="110" t="str">
        <f t="shared" si="936"/>
        <v/>
      </c>
      <c r="X249" s="110" t="str">
        <f t="shared" si="937"/>
        <v/>
      </c>
      <c r="Y249" s="110" t="str">
        <f t="shared" si="938"/>
        <v/>
      </c>
      <c r="Z249" s="110" t="str">
        <f t="shared" si="939"/>
        <v/>
      </c>
      <c r="AA249" s="110" t="str">
        <f t="shared" si="940"/>
        <v/>
      </c>
      <c r="AB249" s="110" t="str">
        <f t="shared" si="941"/>
        <v/>
      </c>
      <c r="AC249" s="110" t="str">
        <f t="shared" si="942"/>
        <v/>
      </c>
      <c r="AD249" s="110" t="str">
        <f t="shared" si="943"/>
        <v/>
      </c>
      <c r="AE249" s="110" t="str">
        <f t="shared" si="944"/>
        <v/>
      </c>
      <c r="AF249" s="110" t="str">
        <f t="shared" si="945"/>
        <v/>
      </c>
      <c r="AG249" s="110" t="str">
        <f t="shared" si="946"/>
        <v/>
      </c>
      <c r="AH249" s="110" t="str">
        <f t="shared" si="947"/>
        <v/>
      </c>
      <c r="AI249" s="110" t="str">
        <f t="shared" si="948"/>
        <v/>
      </c>
      <c r="AJ249" s="110" t="str">
        <f t="shared" si="949"/>
        <v/>
      </c>
      <c r="AK249" s="110" t="str">
        <f t="shared" si="950"/>
        <v/>
      </c>
      <c r="AL249" s="110" t="str">
        <f t="shared" si="951"/>
        <v/>
      </c>
      <c r="AM249" s="110" t="str">
        <f t="shared" si="952"/>
        <v/>
      </c>
      <c r="AN249" s="110" t="str">
        <f t="shared" si="953"/>
        <v/>
      </c>
      <c r="AO249" s="110" t="str">
        <f t="shared" si="954"/>
        <v/>
      </c>
      <c r="AP249" s="110" t="str">
        <f t="shared" si="955"/>
        <v/>
      </c>
      <c r="AQ249" s="110" t="str">
        <f t="shared" si="956"/>
        <v/>
      </c>
      <c r="AR249" s="110" t="str">
        <f t="shared" si="957"/>
        <v/>
      </c>
      <c r="AS249" s="110" t="str">
        <f t="shared" si="958"/>
        <v/>
      </c>
      <c r="AT249" s="110" t="str">
        <f t="shared" si="959"/>
        <v/>
      </c>
      <c r="AU249" s="110" t="str">
        <f t="shared" si="960"/>
        <v/>
      </c>
      <c r="AV249" s="110" t="str">
        <f t="shared" si="961"/>
        <v/>
      </c>
      <c r="AW249" s="110" t="str">
        <f t="shared" si="962"/>
        <v/>
      </c>
      <c r="AX249" s="110" t="str">
        <f t="shared" si="963"/>
        <v/>
      </c>
      <c r="AY249" s="110" t="str">
        <f t="shared" si="964"/>
        <v/>
      </c>
      <c r="AZ249" s="110" t="str">
        <f t="shared" si="965"/>
        <v/>
      </c>
      <c r="BA249" s="110" t="str">
        <f t="shared" si="966"/>
        <v/>
      </c>
      <c r="BB249" s="110" t="str">
        <f t="shared" si="967"/>
        <v/>
      </c>
      <c r="BC249" s="110" t="str">
        <f t="shared" si="968"/>
        <v/>
      </c>
      <c r="BD249" s="110" t="str">
        <f t="shared" si="969"/>
        <v/>
      </c>
      <c r="BE249" s="110" t="str">
        <f t="shared" si="970"/>
        <v/>
      </c>
      <c r="BF249" s="110" t="str">
        <f t="shared" si="971"/>
        <v/>
      </c>
      <c r="BG249" s="110" t="str">
        <f t="shared" si="972"/>
        <v/>
      </c>
      <c r="BH249" s="110" t="str">
        <f t="shared" si="973"/>
        <v/>
      </c>
      <c r="BI249" s="110" t="str">
        <f t="shared" si="974"/>
        <v/>
      </c>
      <c r="BJ249" s="110" t="str">
        <f t="shared" si="975"/>
        <v/>
      </c>
      <c r="BK249" s="110" t="str">
        <f t="shared" si="976"/>
        <v/>
      </c>
      <c r="BL249" s="110" t="str">
        <f t="shared" si="977"/>
        <v/>
      </c>
      <c r="BM249" s="110" t="str">
        <f t="shared" si="978"/>
        <v/>
      </c>
      <c r="BN249" s="110" t="str">
        <f t="shared" si="979"/>
        <v/>
      </c>
      <c r="BO249" s="110" t="str">
        <f t="shared" si="980"/>
        <v/>
      </c>
      <c r="BP249" s="110" t="str">
        <f t="shared" si="981"/>
        <v/>
      </c>
      <c r="BQ249" s="110" t="str">
        <f t="shared" si="982"/>
        <v/>
      </c>
      <c r="BR249" s="110" t="str">
        <f t="shared" si="983"/>
        <v/>
      </c>
      <c r="BS249" s="110" t="str">
        <f t="shared" si="984"/>
        <v/>
      </c>
      <c r="BT249" s="110" t="str">
        <f t="shared" si="985"/>
        <v/>
      </c>
      <c r="BU249" s="110" t="str">
        <f t="shared" si="986"/>
        <v/>
      </c>
      <c r="BV249" s="110" t="str">
        <f t="shared" si="987"/>
        <v/>
      </c>
      <c r="BW249" s="110">
        <f t="shared" si="988"/>
        <v>8718.7499999999982</v>
      </c>
      <c r="BX249" s="110">
        <f t="shared" si="989"/>
        <v>8718.7499999999982</v>
      </c>
      <c r="BY249" s="110">
        <f t="shared" si="990"/>
        <v>8718.7499999999982</v>
      </c>
      <c r="BZ249" s="110">
        <f t="shared" si="991"/>
        <v>8718.7499999999982</v>
      </c>
      <c r="CA249" s="110">
        <f t="shared" si="992"/>
        <v>8718.7499999999982</v>
      </c>
      <c r="CB249" s="110">
        <f t="shared" si="993"/>
        <v>8718.7499999999982</v>
      </c>
      <c r="CC249" s="110">
        <f t="shared" si="994"/>
        <v>8718.7499999999982</v>
      </c>
      <c r="CD249" s="110">
        <f t="shared" si="995"/>
        <v>8718.7499999999982</v>
      </c>
      <c r="CE249" s="110">
        <f t="shared" si="996"/>
        <v>8718.7499999999982</v>
      </c>
      <c r="CF249" s="110">
        <f t="shared" si="997"/>
        <v>8718.7499999999982</v>
      </c>
      <c r="CG249" s="110">
        <f t="shared" si="998"/>
        <v>8718.7499999999982</v>
      </c>
      <c r="CH249" s="110">
        <f t="shared" si="999"/>
        <v>8718.7499999999982</v>
      </c>
      <c r="CI249" s="110" t="str">
        <f t="shared" si="1000"/>
        <v/>
      </c>
      <c r="CJ249" s="110" t="str">
        <f t="shared" si="1001"/>
        <v/>
      </c>
      <c r="CK249" s="110" t="str">
        <f t="shared" si="1002"/>
        <v/>
      </c>
      <c r="CL249" s="110" t="str">
        <f t="shared" si="1003"/>
        <v/>
      </c>
      <c r="CM249" s="110" t="str">
        <f t="shared" si="1004"/>
        <v/>
      </c>
      <c r="CN249" s="110" t="str">
        <f t="shared" si="1005"/>
        <v/>
      </c>
      <c r="CO249" s="110" t="str">
        <f t="shared" si="1006"/>
        <v/>
      </c>
      <c r="CP249" s="110" t="str">
        <f t="shared" si="1007"/>
        <v/>
      </c>
      <c r="CQ249" s="110" t="str">
        <f t="shared" si="1008"/>
        <v/>
      </c>
      <c r="CR249" s="110" t="str">
        <f t="shared" si="1009"/>
        <v/>
      </c>
      <c r="CS249" s="110" t="str">
        <f t="shared" si="1010"/>
        <v/>
      </c>
      <c r="CT249" s="110" t="str">
        <f t="shared" si="1011"/>
        <v/>
      </c>
      <c r="CU249" s="110" t="str">
        <f t="shared" si="1012"/>
        <v/>
      </c>
      <c r="CV249" s="110" t="str">
        <f t="shared" si="1013"/>
        <v/>
      </c>
      <c r="CW249" s="110" t="str">
        <f t="shared" si="1014"/>
        <v/>
      </c>
      <c r="CX249" s="110" t="str">
        <f t="shared" si="1015"/>
        <v/>
      </c>
      <c r="CY249" s="110" t="str">
        <f t="shared" si="1016"/>
        <v/>
      </c>
      <c r="CZ249" s="110" t="str">
        <f t="shared" si="1017"/>
        <v/>
      </c>
      <c r="DA249" s="110" t="str">
        <f t="shared" si="1018"/>
        <v/>
      </c>
      <c r="DB249" s="110" t="str">
        <f t="shared" si="1019"/>
        <v/>
      </c>
      <c r="DC249" s="110" t="str">
        <f t="shared" si="1020"/>
        <v/>
      </c>
      <c r="DD249" s="110" t="str">
        <f t="shared" si="1021"/>
        <v/>
      </c>
      <c r="DE249" s="110" t="str">
        <f t="shared" si="1022"/>
        <v/>
      </c>
      <c r="DF249" s="110" t="str">
        <f t="shared" si="1023"/>
        <v/>
      </c>
      <c r="DG249" s="110" t="str">
        <f t="shared" si="1024"/>
        <v/>
      </c>
      <c r="DH249" s="110" t="str">
        <f t="shared" si="1025"/>
        <v/>
      </c>
      <c r="DI249" s="110" t="str">
        <f t="shared" si="1026"/>
        <v/>
      </c>
      <c r="DJ249" s="110" t="str">
        <f t="shared" si="1027"/>
        <v/>
      </c>
      <c r="DK249" s="110" t="str">
        <f t="shared" si="1028"/>
        <v/>
      </c>
      <c r="DL249" s="110" t="str">
        <f t="shared" si="1029"/>
        <v/>
      </c>
      <c r="DM249" s="110" t="str">
        <f t="shared" si="1030"/>
        <v/>
      </c>
      <c r="DN249" s="110" t="str">
        <f t="shared" si="1031"/>
        <v/>
      </c>
      <c r="DO249" s="110" t="str">
        <f t="shared" si="1032"/>
        <v/>
      </c>
      <c r="DP249" s="110" t="str">
        <f t="shared" si="1033"/>
        <v/>
      </c>
      <c r="DQ249" s="110" t="str">
        <f t="shared" si="1034"/>
        <v/>
      </c>
      <c r="DR249" s="110" t="str">
        <f t="shared" si="1035"/>
        <v/>
      </c>
      <c r="DS249" s="110" t="str">
        <f t="shared" si="1036"/>
        <v/>
      </c>
      <c r="DT249" s="110" t="str">
        <f t="shared" si="1037"/>
        <v/>
      </c>
      <c r="DU249" s="110" t="str">
        <f t="shared" si="1038"/>
        <v/>
      </c>
      <c r="DV249" s="110" t="str">
        <f t="shared" si="1039"/>
        <v/>
      </c>
      <c r="DW249" s="110" t="str">
        <f t="shared" si="1040"/>
        <v/>
      </c>
      <c r="DX249" s="110" t="str">
        <f t="shared" si="1041"/>
        <v/>
      </c>
      <c r="DY249" s="110" t="str">
        <f t="shared" si="1042"/>
        <v/>
      </c>
      <c r="DZ249" s="110" t="str">
        <f t="shared" si="1043"/>
        <v/>
      </c>
      <c r="EA249" s="110" t="str">
        <f t="shared" si="1044"/>
        <v/>
      </c>
      <c r="EB249" s="110" t="str">
        <f t="shared" si="1045"/>
        <v/>
      </c>
      <c r="EC249" s="110" t="str">
        <f t="shared" si="1046"/>
        <v/>
      </c>
      <c r="ED249" s="110" t="str">
        <f t="shared" si="1047"/>
        <v/>
      </c>
      <c r="EE249" s="110" t="str">
        <f t="shared" si="1048"/>
        <v/>
      </c>
      <c r="EF249" s="110" t="str">
        <f t="shared" si="1049"/>
        <v/>
      </c>
      <c r="EG249" s="110" t="str">
        <f t="shared" si="1050"/>
        <v/>
      </c>
      <c r="EH249" s="110" t="str">
        <f t="shared" si="1051"/>
        <v/>
      </c>
      <c r="EI249" s="110" t="str">
        <f t="shared" si="1052"/>
        <v/>
      </c>
      <c r="EJ249" s="110" t="str">
        <f t="shared" si="1053"/>
        <v/>
      </c>
      <c r="EK249" s="110" t="str">
        <f t="shared" si="1054"/>
        <v/>
      </c>
      <c r="EL249" s="110" t="str">
        <f t="shared" si="1055"/>
        <v/>
      </c>
      <c r="EM249" s="110" t="str">
        <f t="shared" si="1056"/>
        <v/>
      </c>
      <c r="EN249" s="110" t="str">
        <f t="shared" si="1057"/>
        <v/>
      </c>
      <c r="EO249" s="110" t="str">
        <f t="shared" si="1058"/>
        <v/>
      </c>
      <c r="EP249" s="110" t="str">
        <f t="shared" si="1059"/>
        <v/>
      </c>
      <c r="EQ249" s="110" t="str">
        <f t="shared" si="1060"/>
        <v/>
      </c>
      <c r="ER249" s="110" t="str">
        <f t="shared" si="1061"/>
        <v/>
      </c>
      <c r="ES249" s="110" t="str">
        <f t="shared" si="1062"/>
        <v/>
      </c>
      <c r="ET249" s="110" t="str">
        <f t="shared" si="1063"/>
        <v/>
      </c>
      <c r="EU249" s="110" t="str">
        <f t="shared" si="1064"/>
        <v/>
      </c>
      <c r="EV249" s="110" t="str">
        <f t="shared" si="1065"/>
        <v/>
      </c>
      <c r="EW249" s="110" t="str">
        <f t="shared" si="1066"/>
        <v/>
      </c>
      <c r="EX249" s="110" t="str">
        <f t="shared" si="1067"/>
        <v/>
      </c>
      <c r="EY249" s="110" t="str">
        <f t="shared" si="1068"/>
        <v/>
      </c>
      <c r="EZ249" s="110" t="str">
        <f t="shared" si="1069"/>
        <v/>
      </c>
      <c r="FA249" s="110" t="str">
        <f t="shared" si="1070"/>
        <v/>
      </c>
      <c r="FB249">
        <f>'06_Presupuesto'!J268-'02_Rendimientos'!$B$79+1</f>
        <v>68</v>
      </c>
      <c r="FC249">
        <f>'06_Presupuesto'!K268-'02_Rendimientos'!$B$79+1</f>
        <v>79</v>
      </c>
      <c r="FD249">
        <f t="shared" si="1071"/>
        <v>12</v>
      </c>
    </row>
    <row r="250" spans="2:160">
      <c r="B250" t="str">
        <f>'06_Presupuesto'!K103</f>
        <v>C.2.2.2/b)</v>
      </c>
      <c r="C250" t="str">
        <f>'06_Presupuesto'!L103</f>
        <v>Cañeria cobre 3/4" Tipo M</v>
      </c>
      <c r="D250" t="str">
        <f>'06_Presupuesto'!M103</f>
        <v>ML</v>
      </c>
      <c r="E250" s="90">
        <f>'06_Presupuesto'!N103</f>
        <v>0.56000000000000005</v>
      </c>
      <c r="F250" s="90">
        <f>'06_Presupuesto'!O103</f>
        <v>10249.999999999998</v>
      </c>
      <c r="G250" s="90">
        <f>'06_Presupuesto'!P103</f>
        <v>5739.9999999999991</v>
      </c>
      <c r="H250" s="90" t="str">
        <f t="shared" si="922"/>
        <v/>
      </c>
      <c r="I250" s="90" t="str">
        <f t="shared" si="923"/>
        <v/>
      </c>
      <c r="J250" s="90" t="str">
        <f t="shared" si="921"/>
        <v/>
      </c>
      <c r="K250" s="90" t="str">
        <f t="shared" si="924"/>
        <v/>
      </c>
      <c r="L250" s="90" t="str">
        <f t="shared" si="925"/>
        <v/>
      </c>
      <c r="M250" s="90" t="str">
        <f t="shared" si="926"/>
        <v/>
      </c>
      <c r="N250" s="90" t="str">
        <f t="shared" si="927"/>
        <v/>
      </c>
      <c r="O250" s="90" t="str">
        <f t="shared" si="928"/>
        <v/>
      </c>
      <c r="P250" s="90" t="str">
        <f t="shared" si="929"/>
        <v/>
      </c>
      <c r="Q250" s="90" t="str">
        <f t="shared" si="930"/>
        <v/>
      </c>
      <c r="R250" s="90" t="str">
        <f t="shared" si="931"/>
        <v/>
      </c>
      <c r="S250" s="90" t="str">
        <f t="shared" si="932"/>
        <v/>
      </c>
      <c r="T250" s="90" t="str">
        <f t="shared" si="933"/>
        <v/>
      </c>
      <c r="U250" s="90" t="str">
        <f t="shared" si="934"/>
        <v/>
      </c>
      <c r="V250" s="90" t="str">
        <f t="shared" si="935"/>
        <v/>
      </c>
      <c r="W250" s="90" t="str">
        <f t="shared" si="936"/>
        <v/>
      </c>
      <c r="X250" s="90" t="str">
        <f t="shared" si="937"/>
        <v/>
      </c>
      <c r="Y250" s="90" t="str">
        <f t="shared" si="938"/>
        <v/>
      </c>
      <c r="Z250" s="90" t="str">
        <f t="shared" si="939"/>
        <v/>
      </c>
      <c r="AA250" s="90" t="str">
        <f t="shared" si="940"/>
        <v/>
      </c>
      <c r="AB250" s="90" t="str">
        <f t="shared" si="941"/>
        <v/>
      </c>
      <c r="AC250" s="90" t="str">
        <f t="shared" si="942"/>
        <v/>
      </c>
      <c r="AD250" s="90" t="str">
        <f t="shared" si="943"/>
        <v/>
      </c>
      <c r="AE250" s="90" t="str">
        <f t="shared" si="944"/>
        <v/>
      </c>
      <c r="AF250" s="90" t="str">
        <f t="shared" si="945"/>
        <v/>
      </c>
      <c r="AG250" s="90" t="str">
        <f t="shared" si="946"/>
        <v/>
      </c>
      <c r="AH250" s="90" t="str">
        <f t="shared" si="947"/>
        <v/>
      </c>
      <c r="AI250" s="90" t="str">
        <f t="shared" si="948"/>
        <v/>
      </c>
      <c r="AJ250" s="90" t="str">
        <f t="shared" si="949"/>
        <v/>
      </c>
      <c r="AK250" s="90" t="str">
        <f t="shared" si="950"/>
        <v/>
      </c>
      <c r="AL250" s="90" t="str">
        <f t="shared" si="951"/>
        <v/>
      </c>
      <c r="AM250" s="90" t="str">
        <f t="shared" si="952"/>
        <v/>
      </c>
      <c r="AN250" s="90" t="str">
        <f t="shared" si="953"/>
        <v/>
      </c>
      <c r="AO250" s="90" t="str">
        <f t="shared" si="954"/>
        <v/>
      </c>
      <c r="AP250" s="90" t="str">
        <f t="shared" si="955"/>
        <v/>
      </c>
      <c r="AQ250" s="90" t="str">
        <f t="shared" si="956"/>
        <v/>
      </c>
      <c r="AR250" s="90" t="str">
        <f t="shared" si="957"/>
        <v/>
      </c>
      <c r="AS250" s="90" t="str">
        <f t="shared" si="958"/>
        <v/>
      </c>
      <c r="AT250" s="90" t="str">
        <f t="shared" si="959"/>
        <v/>
      </c>
      <c r="AU250" s="90" t="str">
        <f t="shared" si="960"/>
        <v/>
      </c>
      <c r="AV250" s="90" t="str">
        <f t="shared" si="961"/>
        <v/>
      </c>
      <c r="AW250" s="90" t="str">
        <f t="shared" si="962"/>
        <v/>
      </c>
      <c r="AX250" s="90" t="str">
        <f t="shared" si="963"/>
        <v/>
      </c>
      <c r="AY250" s="90" t="str">
        <f t="shared" si="964"/>
        <v/>
      </c>
      <c r="AZ250" s="90" t="str">
        <f t="shared" si="965"/>
        <v/>
      </c>
      <c r="BA250" s="90" t="str">
        <f t="shared" si="966"/>
        <v/>
      </c>
      <c r="BB250" s="90" t="str">
        <f t="shared" si="967"/>
        <v/>
      </c>
      <c r="BC250" s="90" t="str">
        <f t="shared" si="968"/>
        <v/>
      </c>
      <c r="BD250" s="90" t="str">
        <f t="shared" si="969"/>
        <v/>
      </c>
      <c r="BE250" s="90" t="str">
        <f t="shared" si="970"/>
        <v/>
      </c>
      <c r="BF250" s="90" t="str">
        <f t="shared" si="971"/>
        <v/>
      </c>
      <c r="BG250" s="90" t="str">
        <f t="shared" si="972"/>
        <v/>
      </c>
      <c r="BH250" s="90" t="str">
        <f t="shared" si="973"/>
        <v/>
      </c>
      <c r="BI250" s="90" t="str">
        <f t="shared" si="974"/>
        <v/>
      </c>
      <c r="BJ250" s="90" t="str">
        <f t="shared" si="975"/>
        <v/>
      </c>
      <c r="BK250" s="90" t="str">
        <f t="shared" si="976"/>
        <v/>
      </c>
      <c r="BL250" s="90" t="str">
        <f t="shared" si="977"/>
        <v/>
      </c>
      <c r="BM250" s="90" t="str">
        <f t="shared" si="978"/>
        <v/>
      </c>
      <c r="BN250" s="90" t="str">
        <f t="shared" si="979"/>
        <v/>
      </c>
      <c r="BO250" s="90" t="str">
        <f t="shared" si="980"/>
        <v/>
      </c>
      <c r="BP250" s="90" t="str">
        <f t="shared" si="981"/>
        <v/>
      </c>
      <c r="BQ250" s="90" t="str">
        <f t="shared" si="982"/>
        <v/>
      </c>
      <c r="BR250" s="90" t="str">
        <f t="shared" si="983"/>
        <v/>
      </c>
      <c r="BS250" s="90" t="str">
        <f t="shared" si="984"/>
        <v/>
      </c>
      <c r="BT250" s="90" t="str">
        <f t="shared" si="985"/>
        <v/>
      </c>
      <c r="BU250" s="90" t="str">
        <f t="shared" si="986"/>
        <v/>
      </c>
      <c r="BV250" s="90" t="str">
        <f t="shared" si="987"/>
        <v/>
      </c>
      <c r="BW250" s="90">
        <f t="shared" si="988"/>
        <v>478.33333333333326</v>
      </c>
      <c r="BX250" s="90">
        <f t="shared" si="989"/>
        <v>478.33333333333326</v>
      </c>
      <c r="BY250" s="90">
        <f t="shared" si="990"/>
        <v>478.33333333333326</v>
      </c>
      <c r="BZ250" s="90">
        <f t="shared" si="991"/>
        <v>478.33333333333326</v>
      </c>
      <c r="CA250" s="90">
        <f t="shared" si="992"/>
        <v>478.33333333333326</v>
      </c>
      <c r="CB250" s="90">
        <f t="shared" si="993"/>
        <v>478.33333333333326</v>
      </c>
      <c r="CC250" s="90">
        <f t="shared" si="994"/>
        <v>478.33333333333326</v>
      </c>
      <c r="CD250" s="90">
        <f t="shared" si="995"/>
        <v>478.33333333333326</v>
      </c>
      <c r="CE250" s="90">
        <f t="shared" si="996"/>
        <v>478.33333333333326</v>
      </c>
      <c r="CF250" s="90">
        <f t="shared" si="997"/>
        <v>478.33333333333326</v>
      </c>
      <c r="CG250" s="90">
        <f t="shared" si="998"/>
        <v>478.33333333333326</v>
      </c>
      <c r="CH250" s="90">
        <f t="shared" si="999"/>
        <v>478.33333333333326</v>
      </c>
      <c r="CI250" s="90" t="str">
        <f t="shared" si="1000"/>
        <v/>
      </c>
      <c r="CJ250" s="90" t="str">
        <f t="shared" si="1001"/>
        <v/>
      </c>
      <c r="CK250" s="90" t="str">
        <f t="shared" si="1002"/>
        <v/>
      </c>
      <c r="CL250" s="90" t="str">
        <f t="shared" si="1003"/>
        <v/>
      </c>
      <c r="CM250" s="90" t="str">
        <f t="shared" si="1004"/>
        <v/>
      </c>
      <c r="CN250" s="90" t="str">
        <f t="shared" si="1005"/>
        <v/>
      </c>
      <c r="CO250" s="90" t="str">
        <f t="shared" si="1006"/>
        <v/>
      </c>
      <c r="CP250" s="90" t="str">
        <f t="shared" si="1007"/>
        <v/>
      </c>
      <c r="CQ250" s="90" t="str">
        <f t="shared" si="1008"/>
        <v/>
      </c>
      <c r="CR250" s="90" t="str">
        <f t="shared" si="1009"/>
        <v/>
      </c>
      <c r="CS250" s="90" t="str">
        <f t="shared" si="1010"/>
        <v/>
      </c>
      <c r="CT250" s="90" t="str">
        <f t="shared" si="1011"/>
        <v/>
      </c>
      <c r="CU250" s="90" t="str">
        <f t="shared" si="1012"/>
        <v/>
      </c>
      <c r="CV250" s="90" t="str">
        <f t="shared" si="1013"/>
        <v/>
      </c>
      <c r="CW250" s="90" t="str">
        <f t="shared" si="1014"/>
        <v/>
      </c>
      <c r="CX250" s="90" t="str">
        <f t="shared" si="1015"/>
        <v/>
      </c>
      <c r="CY250" s="90" t="str">
        <f t="shared" si="1016"/>
        <v/>
      </c>
      <c r="CZ250" s="90" t="str">
        <f t="shared" si="1017"/>
        <v/>
      </c>
      <c r="DA250" s="90" t="str">
        <f t="shared" si="1018"/>
        <v/>
      </c>
      <c r="DB250" s="90" t="str">
        <f t="shared" si="1019"/>
        <v/>
      </c>
      <c r="DC250" s="90" t="str">
        <f t="shared" si="1020"/>
        <v/>
      </c>
      <c r="DD250" s="90" t="str">
        <f t="shared" si="1021"/>
        <v/>
      </c>
      <c r="DE250" s="90" t="str">
        <f t="shared" si="1022"/>
        <v/>
      </c>
      <c r="DF250" s="90" t="str">
        <f t="shared" si="1023"/>
        <v/>
      </c>
      <c r="DG250" s="90" t="str">
        <f t="shared" si="1024"/>
        <v/>
      </c>
      <c r="DH250" s="90" t="str">
        <f t="shared" si="1025"/>
        <v/>
      </c>
      <c r="DI250" s="90" t="str">
        <f t="shared" si="1026"/>
        <v/>
      </c>
      <c r="DJ250" s="90" t="str">
        <f t="shared" si="1027"/>
        <v/>
      </c>
      <c r="DK250" s="90" t="str">
        <f t="shared" si="1028"/>
        <v/>
      </c>
      <c r="DL250" s="90" t="str">
        <f t="shared" si="1029"/>
        <v/>
      </c>
      <c r="DM250" s="90" t="str">
        <f t="shared" si="1030"/>
        <v/>
      </c>
      <c r="DN250" s="90" t="str">
        <f t="shared" si="1031"/>
        <v/>
      </c>
      <c r="DO250" s="90" t="str">
        <f t="shared" si="1032"/>
        <v/>
      </c>
      <c r="DP250" s="90" t="str">
        <f t="shared" si="1033"/>
        <v/>
      </c>
      <c r="DQ250" s="90" t="str">
        <f t="shared" si="1034"/>
        <v/>
      </c>
      <c r="DR250" s="90" t="str">
        <f t="shared" si="1035"/>
        <v/>
      </c>
      <c r="DS250" s="90" t="str">
        <f t="shared" si="1036"/>
        <v/>
      </c>
      <c r="DT250" s="90" t="str">
        <f t="shared" si="1037"/>
        <v/>
      </c>
      <c r="DU250" s="90" t="str">
        <f t="shared" si="1038"/>
        <v/>
      </c>
      <c r="DV250" s="90" t="str">
        <f t="shared" si="1039"/>
        <v/>
      </c>
      <c r="DW250" s="90" t="str">
        <f t="shared" si="1040"/>
        <v/>
      </c>
      <c r="DX250" s="90" t="str">
        <f t="shared" si="1041"/>
        <v/>
      </c>
      <c r="DY250" s="90" t="str">
        <f t="shared" si="1042"/>
        <v/>
      </c>
      <c r="DZ250" s="90" t="str">
        <f t="shared" si="1043"/>
        <v/>
      </c>
      <c r="EA250" s="90" t="str">
        <f t="shared" si="1044"/>
        <v/>
      </c>
      <c r="EB250" s="90" t="str">
        <f t="shared" si="1045"/>
        <v/>
      </c>
      <c r="EC250" s="90" t="str">
        <f t="shared" si="1046"/>
        <v/>
      </c>
      <c r="ED250" s="90" t="str">
        <f t="shared" si="1047"/>
        <v/>
      </c>
      <c r="EE250" s="90" t="str">
        <f t="shared" si="1048"/>
        <v/>
      </c>
      <c r="EF250" s="90" t="str">
        <f t="shared" si="1049"/>
        <v/>
      </c>
      <c r="EG250" s="90" t="str">
        <f t="shared" si="1050"/>
        <v/>
      </c>
      <c r="EH250" s="90" t="str">
        <f t="shared" si="1051"/>
        <v/>
      </c>
      <c r="EI250" s="90" t="str">
        <f t="shared" si="1052"/>
        <v/>
      </c>
      <c r="EJ250" s="90" t="str">
        <f t="shared" si="1053"/>
        <v/>
      </c>
      <c r="EK250" s="90" t="str">
        <f t="shared" si="1054"/>
        <v/>
      </c>
      <c r="EL250" s="90" t="str">
        <f t="shared" si="1055"/>
        <v/>
      </c>
      <c r="EM250" s="90" t="str">
        <f t="shared" si="1056"/>
        <v/>
      </c>
      <c r="EN250" s="90" t="str">
        <f t="shared" si="1057"/>
        <v/>
      </c>
      <c r="EO250" s="90" t="str">
        <f t="shared" si="1058"/>
        <v/>
      </c>
      <c r="EP250" s="90" t="str">
        <f t="shared" si="1059"/>
        <v/>
      </c>
      <c r="EQ250" s="90" t="str">
        <f t="shared" si="1060"/>
        <v/>
      </c>
      <c r="ER250" s="90" t="str">
        <f t="shared" si="1061"/>
        <v/>
      </c>
      <c r="ES250" s="90" t="str">
        <f t="shared" si="1062"/>
        <v/>
      </c>
      <c r="ET250" s="90" t="str">
        <f t="shared" si="1063"/>
        <v/>
      </c>
      <c r="EU250" s="90" t="str">
        <f t="shared" si="1064"/>
        <v/>
      </c>
      <c r="EV250" s="90" t="str">
        <f t="shared" si="1065"/>
        <v/>
      </c>
      <c r="EW250" s="90" t="str">
        <f t="shared" si="1066"/>
        <v/>
      </c>
      <c r="EX250" s="90" t="str">
        <f t="shared" si="1067"/>
        <v/>
      </c>
      <c r="EY250" s="90" t="str">
        <f t="shared" si="1068"/>
        <v/>
      </c>
      <c r="EZ250" s="90" t="str">
        <f t="shared" si="1069"/>
        <v/>
      </c>
      <c r="FA250" s="90" t="str">
        <f t="shared" si="1070"/>
        <v/>
      </c>
      <c r="FB250">
        <f>'06_Presupuesto'!J269-'02_Rendimientos'!$B$79+1</f>
        <v>68</v>
      </c>
      <c r="FC250">
        <f>'06_Presupuesto'!K269-'02_Rendimientos'!$B$79+1</f>
        <v>79</v>
      </c>
      <c r="FD250">
        <f t="shared" si="1071"/>
        <v>12</v>
      </c>
    </row>
    <row r="251" spans="2:160">
      <c r="B251" s="109" t="str">
        <f>'06_Presupuesto'!K104</f>
        <v>C.2.2.2/c)</v>
      </c>
      <c r="C251" s="109" t="str">
        <f>'06_Presupuesto'!L104</f>
        <v>Cañeria cobre 1" Tipo M</v>
      </c>
      <c r="D251" s="109" t="str">
        <f>'06_Presupuesto'!M104</f>
        <v>ML</v>
      </c>
      <c r="E251" s="110">
        <f>'06_Presupuesto'!N104</f>
        <v>24.6</v>
      </c>
      <c r="F251" s="110">
        <f>'06_Presupuesto'!O104</f>
        <v>13124.999999999998</v>
      </c>
      <c r="G251" s="110">
        <f>'06_Presupuesto'!P104</f>
        <v>322875</v>
      </c>
      <c r="H251" s="110" t="str">
        <f t="shared" si="922"/>
        <v/>
      </c>
      <c r="I251" s="110" t="str">
        <f t="shared" si="923"/>
        <v/>
      </c>
      <c r="J251" s="110" t="str">
        <f t="shared" si="921"/>
        <v/>
      </c>
      <c r="K251" s="110" t="str">
        <f t="shared" si="924"/>
        <v/>
      </c>
      <c r="L251" s="110" t="str">
        <f t="shared" si="925"/>
        <v/>
      </c>
      <c r="M251" s="110" t="str">
        <f t="shared" si="926"/>
        <v/>
      </c>
      <c r="N251" s="110" t="str">
        <f t="shared" si="927"/>
        <v/>
      </c>
      <c r="O251" s="110" t="str">
        <f t="shared" si="928"/>
        <v/>
      </c>
      <c r="P251" s="110" t="str">
        <f t="shared" si="929"/>
        <v/>
      </c>
      <c r="Q251" s="110" t="str">
        <f t="shared" si="930"/>
        <v/>
      </c>
      <c r="R251" s="110" t="str">
        <f t="shared" si="931"/>
        <v/>
      </c>
      <c r="S251" s="110" t="str">
        <f t="shared" si="932"/>
        <v/>
      </c>
      <c r="T251" s="110" t="str">
        <f t="shared" si="933"/>
        <v/>
      </c>
      <c r="U251" s="110" t="str">
        <f t="shared" si="934"/>
        <v/>
      </c>
      <c r="V251" s="110" t="str">
        <f t="shared" si="935"/>
        <v/>
      </c>
      <c r="W251" s="110" t="str">
        <f t="shared" si="936"/>
        <v/>
      </c>
      <c r="X251" s="110" t="str">
        <f t="shared" si="937"/>
        <v/>
      </c>
      <c r="Y251" s="110" t="str">
        <f t="shared" si="938"/>
        <v/>
      </c>
      <c r="Z251" s="110" t="str">
        <f t="shared" si="939"/>
        <v/>
      </c>
      <c r="AA251" s="110" t="str">
        <f t="shared" si="940"/>
        <v/>
      </c>
      <c r="AB251" s="110" t="str">
        <f t="shared" si="941"/>
        <v/>
      </c>
      <c r="AC251" s="110" t="str">
        <f t="shared" si="942"/>
        <v/>
      </c>
      <c r="AD251" s="110" t="str">
        <f t="shared" si="943"/>
        <v/>
      </c>
      <c r="AE251" s="110" t="str">
        <f t="shared" si="944"/>
        <v/>
      </c>
      <c r="AF251" s="110" t="str">
        <f t="shared" si="945"/>
        <v/>
      </c>
      <c r="AG251" s="110" t="str">
        <f t="shared" si="946"/>
        <v/>
      </c>
      <c r="AH251" s="110" t="str">
        <f t="shared" si="947"/>
        <v/>
      </c>
      <c r="AI251" s="110" t="str">
        <f t="shared" si="948"/>
        <v/>
      </c>
      <c r="AJ251" s="110" t="str">
        <f t="shared" si="949"/>
        <v/>
      </c>
      <c r="AK251" s="110" t="str">
        <f t="shared" si="950"/>
        <v/>
      </c>
      <c r="AL251" s="110" t="str">
        <f t="shared" si="951"/>
        <v/>
      </c>
      <c r="AM251" s="110" t="str">
        <f t="shared" si="952"/>
        <v/>
      </c>
      <c r="AN251" s="110" t="str">
        <f t="shared" si="953"/>
        <v/>
      </c>
      <c r="AO251" s="110" t="str">
        <f t="shared" si="954"/>
        <v/>
      </c>
      <c r="AP251" s="110" t="str">
        <f t="shared" si="955"/>
        <v/>
      </c>
      <c r="AQ251" s="110" t="str">
        <f t="shared" si="956"/>
        <v/>
      </c>
      <c r="AR251" s="110" t="str">
        <f t="shared" si="957"/>
        <v/>
      </c>
      <c r="AS251" s="110" t="str">
        <f t="shared" si="958"/>
        <v/>
      </c>
      <c r="AT251" s="110" t="str">
        <f t="shared" si="959"/>
        <v/>
      </c>
      <c r="AU251" s="110" t="str">
        <f t="shared" si="960"/>
        <v/>
      </c>
      <c r="AV251" s="110" t="str">
        <f t="shared" si="961"/>
        <v/>
      </c>
      <c r="AW251" s="110" t="str">
        <f t="shared" si="962"/>
        <v/>
      </c>
      <c r="AX251" s="110" t="str">
        <f t="shared" si="963"/>
        <v/>
      </c>
      <c r="AY251" s="110" t="str">
        <f t="shared" si="964"/>
        <v/>
      </c>
      <c r="AZ251" s="110" t="str">
        <f t="shared" si="965"/>
        <v/>
      </c>
      <c r="BA251" s="110" t="str">
        <f t="shared" si="966"/>
        <v/>
      </c>
      <c r="BB251" s="110" t="str">
        <f t="shared" si="967"/>
        <v/>
      </c>
      <c r="BC251" s="110" t="str">
        <f t="shared" si="968"/>
        <v/>
      </c>
      <c r="BD251" s="110" t="str">
        <f t="shared" si="969"/>
        <v/>
      </c>
      <c r="BE251" s="110" t="str">
        <f t="shared" si="970"/>
        <v/>
      </c>
      <c r="BF251" s="110" t="str">
        <f t="shared" si="971"/>
        <v/>
      </c>
      <c r="BG251" s="110" t="str">
        <f t="shared" si="972"/>
        <v/>
      </c>
      <c r="BH251" s="110" t="str">
        <f t="shared" si="973"/>
        <v/>
      </c>
      <c r="BI251" s="110" t="str">
        <f t="shared" si="974"/>
        <v/>
      </c>
      <c r="BJ251" s="110" t="str">
        <f t="shared" si="975"/>
        <v/>
      </c>
      <c r="BK251" s="110" t="str">
        <f t="shared" si="976"/>
        <v/>
      </c>
      <c r="BL251" s="110" t="str">
        <f t="shared" si="977"/>
        <v/>
      </c>
      <c r="BM251" s="110" t="str">
        <f t="shared" si="978"/>
        <v/>
      </c>
      <c r="BN251" s="110" t="str">
        <f t="shared" si="979"/>
        <v/>
      </c>
      <c r="BO251" s="110" t="str">
        <f t="shared" si="980"/>
        <v/>
      </c>
      <c r="BP251" s="110" t="str">
        <f t="shared" si="981"/>
        <v/>
      </c>
      <c r="BQ251" s="110" t="str">
        <f t="shared" si="982"/>
        <v/>
      </c>
      <c r="BR251" s="110" t="str">
        <f t="shared" si="983"/>
        <v/>
      </c>
      <c r="BS251" s="110" t="str">
        <f t="shared" si="984"/>
        <v/>
      </c>
      <c r="BT251" s="110" t="str">
        <f t="shared" si="985"/>
        <v/>
      </c>
      <c r="BU251" s="110" t="str">
        <f t="shared" si="986"/>
        <v/>
      </c>
      <c r="BV251" s="110" t="str">
        <f t="shared" si="987"/>
        <v/>
      </c>
      <c r="BW251" s="110">
        <f t="shared" si="988"/>
        <v>26906.25</v>
      </c>
      <c r="BX251" s="110">
        <f t="shared" si="989"/>
        <v>26906.25</v>
      </c>
      <c r="BY251" s="110">
        <f t="shared" si="990"/>
        <v>26906.25</v>
      </c>
      <c r="BZ251" s="110">
        <f t="shared" si="991"/>
        <v>26906.25</v>
      </c>
      <c r="CA251" s="110">
        <f t="shared" si="992"/>
        <v>26906.25</v>
      </c>
      <c r="CB251" s="110">
        <f t="shared" si="993"/>
        <v>26906.25</v>
      </c>
      <c r="CC251" s="110">
        <f t="shared" si="994"/>
        <v>26906.25</v>
      </c>
      <c r="CD251" s="110">
        <f t="shared" si="995"/>
        <v>26906.25</v>
      </c>
      <c r="CE251" s="110">
        <f t="shared" si="996"/>
        <v>26906.25</v>
      </c>
      <c r="CF251" s="110">
        <f t="shared" si="997"/>
        <v>26906.25</v>
      </c>
      <c r="CG251" s="110">
        <f t="shared" si="998"/>
        <v>26906.25</v>
      </c>
      <c r="CH251" s="110">
        <f t="shared" si="999"/>
        <v>26906.25</v>
      </c>
      <c r="CI251" s="110" t="str">
        <f t="shared" si="1000"/>
        <v/>
      </c>
      <c r="CJ251" s="110" t="str">
        <f t="shared" si="1001"/>
        <v/>
      </c>
      <c r="CK251" s="110" t="str">
        <f t="shared" si="1002"/>
        <v/>
      </c>
      <c r="CL251" s="110" t="str">
        <f t="shared" si="1003"/>
        <v/>
      </c>
      <c r="CM251" s="110" t="str">
        <f t="shared" si="1004"/>
        <v/>
      </c>
      <c r="CN251" s="110" t="str">
        <f t="shared" si="1005"/>
        <v/>
      </c>
      <c r="CO251" s="110" t="str">
        <f t="shared" si="1006"/>
        <v/>
      </c>
      <c r="CP251" s="110" t="str">
        <f t="shared" si="1007"/>
        <v/>
      </c>
      <c r="CQ251" s="110" t="str">
        <f t="shared" si="1008"/>
        <v/>
      </c>
      <c r="CR251" s="110" t="str">
        <f t="shared" si="1009"/>
        <v/>
      </c>
      <c r="CS251" s="110" t="str">
        <f t="shared" si="1010"/>
        <v/>
      </c>
      <c r="CT251" s="110" t="str">
        <f t="shared" si="1011"/>
        <v/>
      </c>
      <c r="CU251" s="110" t="str">
        <f t="shared" si="1012"/>
        <v/>
      </c>
      <c r="CV251" s="110" t="str">
        <f t="shared" si="1013"/>
        <v/>
      </c>
      <c r="CW251" s="110" t="str">
        <f t="shared" si="1014"/>
        <v/>
      </c>
      <c r="CX251" s="110" t="str">
        <f t="shared" si="1015"/>
        <v/>
      </c>
      <c r="CY251" s="110" t="str">
        <f t="shared" si="1016"/>
        <v/>
      </c>
      <c r="CZ251" s="110" t="str">
        <f t="shared" si="1017"/>
        <v/>
      </c>
      <c r="DA251" s="110" t="str">
        <f t="shared" si="1018"/>
        <v/>
      </c>
      <c r="DB251" s="110" t="str">
        <f t="shared" si="1019"/>
        <v/>
      </c>
      <c r="DC251" s="110" t="str">
        <f t="shared" si="1020"/>
        <v/>
      </c>
      <c r="DD251" s="110" t="str">
        <f t="shared" si="1021"/>
        <v/>
      </c>
      <c r="DE251" s="110" t="str">
        <f t="shared" si="1022"/>
        <v/>
      </c>
      <c r="DF251" s="110" t="str">
        <f t="shared" si="1023"/>
        <v/>
      </c>
      <c r="DG251" s="110" t="str">
        <f t="shared" si="1024"/>
        <v/>
      </c>
      <c r="DH251" s="110" t="str">
        <f t="shared" si="1025"/>
        <v/>
      </c>
      <c r="DI251" s="110" t="str">
        <f t="shared" si="1026"/>
        <v/>
      </c>
      <c r="DJ251" s="110" t="str">
        <f t="shared" si="1027"/>
        <v/>
      </c>
      <c r="DK251" s="110" t="str">
        <f t="shared" si="1028"/>
        <v/>
      </c>
      <c r="DL251" s="110" t="str">
        <f t="shared" si="1029"/>
        <v/>
      </c>
      <c r="DM251" s="110" t="str">
        <f t="shared" si="1030"/>
        <v/>
      </c>
      <c r="DN251" s="110" t="str">
        <f t="shared" si="1031"/>
        <v/>
      </c>
      <c r="DO251" s="110" t="str">
        <f t="shared" si="1032"/>
        <v/>
      </c>
      <c r="DP251" s="110" t="str">
        <f t="shared" si="1033"/>
        <v/>
      </c>
      <c r="DQ251" s="110" t="str">
        <f t="shared" si="1034"/>
        <v/>
      </c>
      <c r="DR251" s="110" t="str">
        <f t="shared" si="1035"/>
        <v/>
      </c>
      <c r="DS251" s="110" t="str">
        <f t="shared" si="1036"/>
        <v/>
      </c>
      <c r="DT251" s="110" t="str">
        <f t="shared" si="1037"/>
        <v/>
      </c>
      <c r="DU251" s="110" t="str">
        <f t="shared" si="1038"/>
        <v/>
      </c>
      <c r="DV251" s="110" t="str">
        <f t="shared" si="1039"/>
        <v/>
      </c>
      <c r="DW251" s="110" t="str">
        <f t="shared" si="1040"/>
        <v/>
      </c>
      <c r="DX251" s="110" t="str">
        <f t="shared" si="1041"/>
        <v/>
      </c>
      <c r="DY251" s="110" t="str">
        <f t="shared" si="1042"/>
        <v/>
      </c>
      <c r="DZ251" s="110" t="str">
        <f t="shared" si="1043"/>
        <v/>
      </c>
      <c r="EA251" s="110" t="str">
        <f t="shared" si="1044"/>
        <v/>
      </c>
      <c r="EB251" s="110" t="str">
        <f t="shared" si="1045"/>
        <v/>
      </c>
      <c r="EC251" s="110" t="str">
        <f t="shared" si="1046"/>
        <v/>
      </c>
      <c r="ED251" s="110" t="str">
        <f t="shared" si="1047"/>
        <v/>
      </c>
      <c r="EE251" s="110" t="str">
        <f t="shared" si="1048"/>
        <v/>
      </c>
      <c r="EF251" s="110" t="str">
        <f t="shared" si="1049"/>
        <v/>
      </c>
      <c r="EG251" s="110" t="str">
        <f t="shared" si="1050"/>
        <v/>
      </c>
      <c r="EH251" s="110" t="str">
        <f t="shared" si="1051"/>
        <v/>
      </c>
      <c r="EI251" s="110" t="str">
        <f t="shared" si="1052"/>
        <v/>
      </c>
      <c r="EJ251" s="110" t="str">
        <f t="shared" si="1053"/>
        <v/>
      </c>
      <c r="EK251" s="110" t="str">
        <f t="shared" si="1054"/>
        <v/>
      </c>
      <c r="EL251" s="110" t="str">
        <f t="shared" si="1055"/>
        <v/>
      </c>
      <c r="EM251" s="110" t="str">
        <f t="shared" si="1056"/>
        <v/>
      </c>
      <c r="EN251" s="110" t="str">
        <f t="shared" si="1057"/>
        <v/>
      </c>
      <c r="EO251" s="110" t="str">
        <f t="shared" si="1058"/>
        <v/>
      </c>
      <c r="EP251" s="110" t="str">
        <f t="shared" si="1059"/>
        <v/>
      </c>
      <c r="EQ251" s="110" t="str">
        <f t="shared" si="1060"/>
        <v/>
      </c>
      <c r="ER251" s="110" t="str">
        <f t="shared" si="1061"/>
        <v/>
      </c>
      <c r="ES251" s="110" t="str">
        <f t="shared" si="1062"/>
        <v/>
      </c>
      <c r="ET251" s="110" t="str">
        <f t="shared" si="1063"/>
        <v/>
      </c>
      <c r="EU251" s="110" t="str">
        <f t="shared" si="1064"/>
        <v/>
      </c>
      <c r="EV251" s="110" t="str">
        <f t="shared" si="1065"/>
        <v/>
      </c>
      <c r="EW251" s="110" t="str">
        <f t="shared" si="1066"/>
        <v/>
      </c>
      <c r="EX251" s="110" t="str">
        <f t="shared" si="1067"/>
        <v/>
      </c>
      <c r="EY251" s="110" t="str">
        <f t="shared" si="1068"/>
        <v/>
      </c>
      <c r="EZ251" s="110" t="str">
        <f t="shared" si="1069"/>
        <v/>
      </c>
      <c r="FA251" s="110" t="str">
        <f t="shared" si="1070"/>
        <v/>
      </c>
      <c r="FB251">
        <f>'06_Presupuesto'!J270-'02_Rendimientos'!$B$79+1</f>
        <v>68</v>
      </c>
      <c r="FC251">
        <f>'06_Presupuesto'!K270-'02_Rendimientos'!$B$79+1</f>
        <v>79</v>
      </c>
      <c r="FD251">
        <f t="shared" si="1071"/>
        <v>12</v>
      </c>
    </row>
    <row r="252" spans="2:160">
      <c r="B252" t="str">
        <f>'06_Presupuesto'!K105</f>
        <v>C.2.2.2/d)</v>
      </c>
      <c r="C252" t="str">
        <f>'06_Presupuesto'!L105</f>
        <v>Piezas especiales</v>
      </c>
      <c r="D252" t="str">
        <f>'06_Presupuesto'!M105</f>
        <v>KG</v>
      </c>
      <c r="E252" s="90">
        <f>'06_Presupuesto'!N105</f>
        <v>10</v>
      </c>
      <c r="F252" s="90">
        <f>'06_Presupuesto'!O105</f>
        <v>17500</v>
      </c>
      <c r="G252" s="90">
        <f>'06_Presupuesto'!P105</f>
        <v>175000</v>
      </c>
      <c r="H252" s="90" t="str">
        <f t="shared" si="922"/>
        <v/>
      </c>
      <c r="I252" s="90" t="str">
        <f t="shared" si="923"/>
        <v/>
      </c>
      <c r="J252" s="90" t="str">
        <f t="shared" si="921"/>
        <v/>
      </c>
      <c r="K252" s="90" t="str">
        <f t="shared" si="924"/>
        <v/>
      </c>
      <c r="L252" s="90" t="str">
        <f t="shared" si="925"/>
        <v/>
      </c>
      <c r="M252" s="90" t="str">
        <f t="shared" si="926"/>
        <v/>
      </c>
      <c r="N252" s="90" t="str">
        <f t="shared" si="927"/>
        <v/>
      </c>
      <c r="O252" s="90" t="str">
        <f t="shared" si="928"/>
        <v/>
      </c>
      <c r="P252" s="90" t="str">
        <f t="shared" si="929"/>
        <v/>
      </c>
      <c r="Q252" s="90" t="str">
        <f t="shared" si="930"/>
        <v/>
      </c>
      <c r="R252" s="90" t="str">
        <f t="shared" si="931"/>
        <v/>
      </c>
      <c r="S252" s="90" t="str">
        <f t="shared" si="932"/>
        <v/>
      </c>
      <c r="T252" s="90" t="str">
        <f t="shared" si="933"/>
        <v/>
      </c>
      <c r="U252" s="90" t="str">
        <f t="shared" si="934"/>
        <v/>
      </c>
      <c r="V252" s="90" t="str">
        <f t="shared" si="935"/>
        <v/>
      </c>
      <c r="W252" s="90" t="str">
        <f t="shared" si="936"/>
        <v/>
      </c>
      <c r="X252" s="90" t="str">
        <f t="shared" si="937"/>
        <v/>
      </c>
      <c r="Y252" s="90" t="str">
        <f t="shared" si="938"/>
        <v/>
      </c>
      <c r="Z252" s="90" t="str">
        <f t="shared" si="939"/>
        <v/>
      </c>
      <c r="AA252" s="90" t="str">
        <f t="shared" si="940"/>
        <v/>
      </c>
      <c r="AB252" s="90" t="str">
        <f t="shared" si="941"/>
        <v/>
      </c>
      <c r="AC252" s="90" t="str">
        <f t="shared" si="942"/>
        <v/>
      </c>
      <c r="AD252" s="90" t="str">
        <f t="shared" si="943"/>
        <v/>
      </c>
      <c r="AE252" s="90" t="str">
        <f t="shared" si="944"/>
        <v/>
      </c>
      <c r="AF252" s="90" t="str">
        <f t="shared" si="945"/>
        <v/>
      </c>
      <c r="AG252" s="90" t="str">
        <f t="shared" si="946"/>
        <v/>
      </c>
      <c r="AH252" s="90" t="str">
        <f t="shared" si="947"/>
        <v/>
      </c>
      <c r="AI252" s="90" t="str">
        <f t="shared" si="948"/>
        <v/>
      </c>
      <c r="AJ252" s="90" t="str">
        <f t="shared" si="949"/>
        <v/>
      </c>
      <c r="AK252" s="90" t="str">
        <f t="shared" si="950"/>
        <v/>
      </c>
      <c r="AL252" s="90" t="str">
        <f t="shared" si="951"/>
        <v/>
      </c>
      <c r="AM252" s="90" t="str">
        <f t="shared" si="952"/>
        <v/>
      </c>
      <c r="AN252" s="90" t="str">
        <f t="shared" si="953"/>
        <v/>
      </c>
      <c r="AO252" s="90" t="str">
        <f t="shared" si="954"/>
        <v/>
      </c>
      <c r="AP252" s="90" t="str">
        <f t="shared" si="955"/>
        <v/>
      </c>
      <c r="AQ252" s="90" t="str">
        <f t="shared" si="956"/>
        <v/>
      </c>
      <c r="AR252" s="90" t="str">
        <f t="shared" si="957"/>
        <v/>
      </c>
      <c r="AS252" s="90" t="str">
        <f t="shared" si="958"/>
        <v/>
      </c>
      <c r="AT252" s="90" t="str">
        <f t="shared" si="959"/>
        <v/>
      </c>
      <c r="AU252" s="90" t="str">
        <f t="shared" si="960"/>
        <v/>
      </c>
      <c r="AV252" s="90" t="str">
        <f t="shared" si="961"/>
        <v/>
      </c>
      <c r="AW252" s="90" t="str">
        <f t="shared" si="962"/>
        <v/>
      </c>
      <c r="AX252" s="90" t="str">
        <f t="shared" si="963"/>
        <v/>
      </c>
      <c r="AY252" s="90" t="str">
        <f t="shared" si="964"/>
        <v/>
      </c>
      <c r="AZ252" s="90" t="str">
        <f t="shared" si="965"/>
        <v/>
      </c>
      <c r="BA252" s="90" t="str">
        <f t="shared" si="966"/>
        <v/>
      </c>
      <c r="BB252" s="90" t="str">
        <f t="shared" si="967"/>
        <v/>
      </c>
      <c r="BC252" s="90" t="str">
        <f t="shared" si="968"/>
        <v/>
      </c>
      <c r="BD252" s="90" t="str">
        <f t="shared" si="969"/>
        <v/>
      </c>
      <c r="BE252" s="90" t="str">
        <f t="shared" si="970"/>
        <v/>
      </c>
      <c r="BF252" s="90" t="str">
        <f t="shared" si="971"/>
        <v/>
      </c>
      <c r="BG252" s="90" t="str">
        <f t="shared" si="972"/>
        <v/>
      </c>
      <c r="BH252" s="90" t="str">
        <f t="shared" si="973"/>
        <v/>
      </c>
      <c r="BI252" s="90" t="str">
        <f t="shared" si="974"/>
        <v/>
      </c>
      <c r="BJ252" s="90" t="str">
        <f t="shared" si="975"/>
        <v/>
      </c>
      <c r="BK252" s="90" t="str">
        <f t="shared" si="976"/>
        <v/>
      </c>
      <c r="BL252" s="90" t="str">
        <f t="shared" si="977"/>
        <v/>
      </c>
      <c r="BM252" s="90" t="str">
        <f t="shared" si="978"/>
        <v/>
      </c>
      <c r="BN252" s="90" t="str">
        <f t="shared" si="979"/>
        <v/>
      </c>
      <c r="BO252" s="90" t="str">
        <f t="shared" si="980"/>
        <v/>
      </c>
      <c r="BP252" s="90" t="str">
        <f t="shared" si="981"/>
        <v/>
      </c>
      <c r="BQ252" s="90" t="str">
        <f t="shared" si="982"/>
        <v/>
      </c>
      <c r="BR252" s="90" t="str">
        <f t="shared" si="983"/>
        <v/>
      </c>
      <c r="BS252" s="90" t="str">
        <f t="shared" si="984"/>
        <v/>
      </c>
      <c r="BT252" s="90" t="str">
        <f t="shared" si="985"/>
        <v/>
      </c>
      <c r="BU252" s="90" t="str">
        <f t="shared" si="986"/>
        <v/>
      </c>
      <c r="BV252" s="90" t="str">
        <f t="shared" si="987"/>
        <v/>
      </c>
      <c r="BW252" s="90">
        <f t="shared" si="988"/>
        <v>14583.333333333334</v>
      </c>
      <c r="BX252" s="90">
        <f t="shared" si="989"/>
        <v>14583.333333333334</v>
      </c>
      <c r="BY252" s="90">
        <f t="shared" si="990"/>
        <v>14583.333333333334</v>
      </c>
      <c r="BZ252" s="90">
        <f t="shared" si="991"/>
        <v>14583.333333333334</v>
      </c>
      <c r="CA252" s="90">
        <f t="shared" si="992"/>
        <v>14583.333333333334</v>
      </c>
      <c r="CB252" s="90">
        <f t="shared" si="993"/>
        <v>14583.333333333334</v>
      </c>
      <c r="CC252" s="90">
        <f t="shared" si="994"/>
        <v>14583.333333333334</v>
      </c>
      <c r="CD252" s="90">
        <f t="shared" si="995"/>
        <v>14583.333333333334</v>
      </c>
      <c r="CE252" s="90">
        <f t="shared" si="996"/>
        <v>14583.333333333334</v>
      </c>
      <c r="CF252" s="90">
        <f t="shared" si="997"/>
        <v>14583.333333333334</v>
      </c>
      <c r="CG252" s="90">
        <f t="shared" si="998"/>
        <v>14583.333333333334</v>
      </c>
      <c r="CH252" s="90">
        <f t="shared" si="999"/>
        <v>14583.333333333334</v>
      </c>
      <c r="CI252" s="90" t="str">
        <f t="shared" si="1000"/>
        <v/>
      </c>
      <c r="CJ252" s="90" t="str">
        <f t="shared" si="1001"/>
        <v/>
      </c>
      <c r="CK252" s="90" t="str">
        <f t="shared" si="1002"/>
        <v/>
      </c>
      <c r="CL252" s="90" t="str">
        <f t="shared" si="1003"/>
        <v/>
      </c>
      <c r="CM252" s="90" t="str">
        <f t="shared" si="1004"/>
        <v/>
      </c>
      <c r="CN252" s="90" t="str">
        <f t="shared" si="1005"/>
        <v/>
      </c>
      <c r="CO252" s="90" t="str">
        <f t="shared" si="1006"/>
        <v/>
      </c>
      <c r="CP252" s="90" t="str">
        <f t="shared" si="1007"/>
        <v/>
      </c>
      <c r="CQ252" s="90" t="str">
        <f t="shared" si="1008"/>
        <v/>
      </c>
      <c r="CR252" s="90" t="str">
        <f t="shared" si="1009"/>
        <v/>
      </c>
      <c r="CS252" s="90" t="str">
        <f t="shared" si="1010"/>
        <v/>
      </c>
      <c r="CT252" s="90" t="str">
        <f t="shared" si="1011"/>
        <v/>
      </c>
      <c r="CU252" s="90" t="str">
        <f t="shared" si="1012"/>
        <v/>
      </c>
      <c r="CV252" s="90" t="str">
        <f t="shared" si="1013"/>
        <v/>
      </c>
      <c r="CW252" s="90" t="str">
        <f t="shared" si="1014"/>
        <v/>
      </c>
      <c r="CX252" s="90" t="str">
        <f t="shared" si="1015"/>
        <v/>
      </c>
      <c r="CY252" s="90" t="str">
        <f t="shared" si="1016"/>
        <v/>
      </c>
      <c r="CZ252" s="90" t="str">
        <f t="shared" si="1017"/>
        <v/>
      </c>
      <c r="DA252" s="90" t="str">
        <f t="shared" si="1018"/>
        <v/>
      </c>
      <c r="DB252" s="90" t="str">
        <f t="shared" si="1019"/>
        <v/>
      </c>
      <c r="DC252" s="90" t="str">
        <f t="shared" si="1020"/>
        <v/>
      </c>
      <c r="DD252" s="90" t="str">
        <f t="shared" si="1021"/>
        <v/>
      </c>
      <c r="DE252" s="90" t="str">
        <f t="shared" si="1022"/>
        <v/>
      </c>
      <c r="DF252" s="90" t="str">
        <f t="shared" si="1023"/>
        <v/>
      </c>
      <c r="DG252" s="90" t="str">
        <f t="shared" si="1024"/>
        <v/>
      </c>
      <c r="DH252" s="90" t="str">
        <f t="shared" si="1025"/>
        <v/>
      </c>
      <c r="DI252" s="90" t="str">
        <f t="shared" si="1026"/>
        <v/>
      </c>
      <c r="DJ252" s="90" t="str">
        <f t="shared" si="1027"/>
        <v/>
      </c>
      <c r="DK252" s="90" t="str">
        <f t="shared" si="1028"/>
        <v/>
      </c>
      <c r="DL252" s="90" t="str">
        <f t="shared" si="1029"/>
        <v/>
      </c>
      <c r="DM252" s="90" t="str">
        <f t="shared" si="1030"/>
        <v/>
      </c>
      <c r="DN252" s="90" t="str">
        <f t="shared" si="1031"/>
        <v/>
      </c>
      <c r="DO252" s="90" t="str">
        <f t="shared" si="1032"/>
        <v/>
      </c>
      <c r="DP252" s="90" t="str">
        <f t="shared" si="1033"/>
        <v/>
      </c>
      <c r="DQ252" s="90" t="str">
        <f t="shared" si="1034"/>
        <v/>
      </c>
      <c r="DR252" s="90" t="str">
        <f t="shared" si="1035"/>
        <v/>
      </c>
      <c r="DS252" s="90" t="str">
        <f t="shared" si="1036"/>
        <v/>
      </c>
      <c r="DT252" s="90" t="str">
        <f t="shared" si="1037"/>
        <v/>
      </c>
      <c r="DU252" s="90" t="str">
        <f t="shared" si="1038"/>
        <v/>
      </c>
      <c r="DV252" s="90" t="str">
        <f t="shared" si="1039"/>
        <v/>
      </c>
      <c r="DW252" s="90" t="str">
        <f t="shared" si="1040"/>
        <v/>
      </c>
      <c r="DX252" s="90" t="str">
        <f t="shared" si="1041"/>
        <v/>
      </c>
      <c r="DY252" s="90" t="str">
        <f t="shared" si="1042"/>
        <v/>
      </c>
      <c r="DZ252" s="90" t="str">
        <f t="shared" si="1043"/>
        <v/>
      </c>
      <c r="EA252" s="90" t="str">
        <f t="shared" si="1044"/>
        <v/>
      </c>
      <c r="EB252" s="90" t="str">
        <f t="shared" si="1045"/>
        <v/>
      </c>
      <c r="EC252" s="90" t="str">
        <f t="shared" si="1046"/>
        <v/>
      </c>
      <c r="ED252" s="90" t="str">
        <f t="shared" si="1047"/>
        <v/>
      </c>
      <c r="EE252" s="90" t="str">
        <f t="shared" si="1048"/>
        <v/>
      </c>
      <c r="EF252" s="90" t="str">
        <f t="shared" si="1049"/>
        <v/>
      </c>
      <c r="EG252" s="90" t="str">
        <f t="shared" si="1050"/>
        <v/>
      </c>
      <c r="EH252" s="90" t="str">
        <f t="shared" si="1051"/>
        <v/>
      </c>
      <c r="EI252" s="90" t="str">
        <f t="shared" si="1052"/>
        <v/>
      </c>
      <c r="EJ252" s="90" t="str">
        <f t="shared" si="1053"/>
        <v/>
      </c>
      <c r="EK252" s="90" t="str">
        <f t="shared" si="1054"/>
        <v/>
      </c>
      <c r="EL252" s="90" t="str">
        <f t="shared" si="1055"/>
        <v/>
      </c>
      <c r="EM252" s="90" t="str">
        <f t="shared" si="1056"/>
        <v/>
      </c>
      <c r="EN252" s="90" t="str">
        <f t="shared" si="1057"/>
        <v/>
      </c>
      <c r="EO252" s="90" t="str">
        <f t="shared" si="1058"/>
        <v/>
      </c>
      <c r="EP252" s="90" t="str">
        <f t="shared" si="1059"/>
        <v/>
      </c>
      <c r="EQ252" s="90" t="str">
        <f t="shared" si="1060"/>
        <v/>
      </c>
      <c r="ER252" s="90" t="str">
        <f t="shared" si="1061"/>
        <v/>
      </c>
      <c r="ES252" s="90" t="str">
        <f t="shared" si="1062"/>
        <v/>
      </c>
      <c r="ET252" s="90" t="str">
        <f t="shared" si="1063"/>
        <v/>
      </c>
      <c r="EU252" s="90" t="str">
        <f t="shared" si="1064"/>
        <v/>
      </c>
      <c r="EV252" s="90" t="str">
        <f t="shared" si="1065"/>
        <v/>
      </c>
      <c r="EW252" s="90" t="str">
        <f t="shared" si="1066"/>
        <v/>
      </c>
      <c r="EX252" s="90" t="str">
        <f t="shared" si="1067"/>
        <v/>
      </c>
      <c r="EY252" s="90" t="str">
        <f t="shared" si="1068"/>
        <v/>
      </c>
      <c r="EZ252" s="90" t="str">
        <f t="shared" si="1069"/>
        <v/>
      </c>
      <c r="FA252" s="90" t="str">
        <f t="shared" si="1070"/>
        <v/>
      </c>
      <c r="FB252">
        <f>'06_Presupuesto'!J271-'02_Rendimientos'!$B$79+1</f>
        <v>68</v>
      </c>
      <c r="FC252">
        <f>'06_Presupuesto'!K271-'02_Rendimientos'!$B$79+1</f>
        <v>79</v>
      </c>
      <c r="FD252">
        <f t="shared" si="1071"/>
        <v>12</v>
      </c>
    </row>
    <row r="253" spans="2:160">
      <c r="B253" s="109" t="str">
        <f>'06_Presupuesto'!K106</f>
        <v>C.2.2.3</v>
      </c>
      <c r="C253" s="109" t="str">
        <f>'06_Presupuesto'!L106</f>
        <v>Limpieza y Desinfección de la Línea</v>
      </c>
      <c r="D253" s="109" t="str">
        <f>'06_Presupuesto'!M106</f>
        <v>UNI</v>
      </c>
      <c r="E253" s="110">
        <f>'06_Presupuesto'!N106</f>
        <v>1</v>
      </c>
      <c r="F253" s="110">
        <f>'06_Presupuesto'!O106</f>
        <v>275000</v>
      </c>
      <c r="G253" s="110">
        <f>'06_Presupuesto'!P106</f>
        <v>275000</v>
      </c>
      <c r="H253" s="110" t="str">
        <f t="shared" si="922"/>
        <v/>
      </c>
      <c r="I253" s="110" t="str">
        <f t="shared" si="923"/>
        <v/>
      </c>
      <c r="J253" s="110" t="str">
        <f t="shared" si="921"/>
        <v/>
      </c>
      <c r="K253" s="110" t="str">
        <f t="shared" si="924"/>
        <v/>
      </c>
      <c r="L253" s="110" t="str">
        <f t="shared" si="925"/>
        <v/>
      </c>
      <c r="M253" s="110" t="str">
        <f t="shared" si="926"/>
        <v/>
      </c>
      <c r="N253" s="110" t="str">
        <f t="shared" si="927"/>
        <v/>
      </c>
      <c r="O253" s="110" t="str">
        <f t="shared" si="928"/>
        <v/>
      </c>
      <c r="P253" s="110" t="str">
        <f t="shared" si="929"/>
        <v/>
      </c>
      <c r="Q253" s="110" t="str">
        <f t="shared" si="930"/>
        <v/>
      </c>
      <c r="R253" s="110" t="str">
        <f t="shared" si="931"/>
        <v/>
      </c>
      <c r="S253" s="110" t="str">
        <f t="shared" si="932"/>
        <v/>
      </c>
      <c r="T253" s="110" t="str">
        <f t="shared" si="933"/>
        <v/>
      </c>
      <c r="U253" s="110" t="str">
        <f t="shared" si="934"/>
        <v/>
      </c>
      <c r="V253" s="110" t="str">
        <f t="shared" si="935"/>
        <v/>
      </c>
      <c r="W253" s="110" t="str">
        <f t="shared" si="936"/>
        <v/>
      </c>
      <c r="X253" s="110" t="str">
        <f t="shared" si="937"/>
        <v/>
      </c>
      <c r="Y253" s="110" t="str">
        <f t="shared" si="938"/>
        <v/>
      </c>
      <c r="Z253" s="110" t="str">
        <f t="shared" si="939"/>
        <v/>
      </c>
      <c r="AA253" s="110" t="str">
        <f t="shared" si="940"/>
        <v/>
      </c>
      <c r="AB253" s="110" t="str">
        <f t="shared" si="941"/>
        <v/>
      </c>
      <c r="AC253" s="110" t="str">
        <f t="shared" si="942"/>
        <v/>
      </c>
      <c r="AD253" s="110" t="str">
        <f t="shared" si="943"/>
        <v/>
      </c>
      <c r="AE253" s="110" t="str">
        <f t="shared" si="944"/>
        <v/>
      </c>
      <c r="AF253" s="110" t="str">
        <f t="shared" si="945"/>
        <v/>
      </c>
      <c r="AG253" s="110" t="str">
        <f t="shared" si="946"/>
        <v/>
      </c>
      <c r="AH253" s="110" t="str">
        <f t="shared" si="947"/>
        <v/>
      </c>
      <c r="AI253" s="110" t="str">
        <f t="shared" si="948"/>
        <v/>
      </c>
      <c r="AJ253" s="110" t="str">
        <f t="shared" si="949"/>
        <v/>
      </c>
      <c r="AK253" s="110" t="str">
        <f t="shared" si="950"/>
        <v/>
      </c>
      <c r="AL253" s="110" t="str">
        <f t="shared" si="951"/>
        <v/>
      </c>
      <c r="AM253" s="110" t="str">
        <f t="shared" si="952"/>
        <v/>
      </c>
      <c r="AN253" s="110" t="str">
        <f t="shared" si="953"/>
        <v/>
      </c>
      <c r="AO253" s="110" t="str">
        <f t="shared" si="954"/>
        <v/>
      </c>
      <c r="AP253" s="110" t="str">
        <f t="shared" si="955"/>
        <v/>
      </c>
      <c r="AQ253" s="110" t="str">
        <f t="shared" si="956"/>
        <v/>
      </c>
      <c r="AR253" s="110" t="str">
        <f t="shared" si="957"/>
        <v/>
      </c>
      <c r="AS253" s="110" t="str">
        <f t="shared" si="958"/>
        <v/>
      </c>
      <c r="AT253" s="110" t="str">
        <f t="shared" si="959"/>
        <v/>
      </c>
      <c r="AU253" s="110" t="str">
        <f t="shared" si="960"/>
        <v/>
      </c>
      <c r="AV253" s="110" t="str">
        <f t="shared" si="961"/>
        <v/>
      </c>
      <c r="AW253" s="110" t="str">
        <f t="shared" si="962"/>
        <v/>
      </c>
      <c r="AX253" s="110" t="str">
        <f t="shared" si="963"/>
        <v/>
      </c>
      <c r="AY253" s="110" t="str">
        <f t="shared" si="964"/>
        <v/>
      </c>
      <c r="AZ253" s="110" t="str">
        <f t="shared" si="965"/>
        <v/>
      </c>
      <c r="BA253" s="110" t="str">
        <f t="shared" si="966"/>
        <v/>
      </c>
      <c r="BB253" s="110" t="str">
        <f t="shared" si="967"/>
        <v/>
      </c>
      <c r="BC253" s="110" t="str">
        <f t="shared" si="968"/>
        <v/>
      </c>
      <c r="BD253" s="110" t="str">
        <f t="shared" si="969"/>
        <v/>
      </c>
      <c r="BE253" s="110" t="str">
        <f t="shared" si="970"/>
        <v/>
      </c>
      <c r="BF253" s="110" t="str">
        <f t="shared" si="971"/>
        <v/>
      </c>
      <c r="BG253" s="110" t="str">
        <f t="shared" si="972"/>
        <v/>
      </c>
      <c r="BH253" s="110" t="str">
        <f t="shared" si="973"/>
        <v/>
      </c>
      <c r="BI253" s="110" t="str">
        <f t="shared" si="974"/>
        <v/>
      </c>
      <c r="BJ253" s="110" t="str">
        <f t="shared" si="975"/>
        <v/>
      </c>
      <c r="BK253" s="110" t="str">
        <f t="shared" si="976"/>
        <v/>
      </c>
      <c r="BL253" s="110" t="str">
        <f t="shared" si="977"/>
        <v/>
      </c>
      <c r="BM253" s="110" t="str">
        <f t="shared" si="978"/>
        <v/>
      </c>
      <c r="BN253" s="110" t="str">
        <f t="shared" si="979"/>
        <v/>
      </c>
      <c r="BO253" s="110" t="str">
        <f t="shared" si="980"/>
        <v/>
      </c>
      <c r="BP253" s="110" t="str">
        <f t="shared" si="981"/>
        <v/>
      </c>
      <c r="BQ253" s="110" t="str">
        <f t="shared" si="982"/>
        <v/>
      </c>
      <c r="BR253" s="110" t="str">
        <f t="shared" si="983"/>
        <v/>
      </c>
      <c r="BS253" s="110" t="str">
        <f t="shared" si="984"/>
        <v/>
      </c>
      <c r="BT253" s="110" t="str">
        <f t="shared" si="985"/>
        <v/>
      </c>
      <c r="BU253" s="110" t="str">
        <f t="shared" si="986"/>
        <v/>
      </c>
      <c r="BV253" s="110" t="str">
        <f t="shared" si="987"/>
        <v/>
      </c>
      <c r="BW253" s="110">
        <f t="shared" si="988"/>
        <v>22916.666666666668</v>
      </c>
      <c r="BX253" s="110">
        <f t="shared" si="989"/>
        <v>22916.666666666668</v>
      </c>
      <c r="BY253" s="110">
        <f t="shared" si="990"/>
        <v>22916.666666666668</v>
      </c>
      <c r="BZ253" s="110">
        <f t="shared" si="991"/>
        <v>22916.666666666668</v>
      </c>
      <c r="CA253" s="110">
        <f t="shared" si="992"/>
        <v>22916.666666666668</v>
      </c>
      <c r="CB253" s="110">
        <f t="shared" si="993"/>
        <v>22916.666666666668</v>
      </c>
      <c r="CC253" s="110">
        <f t="shared" si="994"/>
        <v>22916.666666666668</v>
      </c>
      <c r="CD253" s="110">
        <f t="shared" si="995"/>
        <v>22916.666666666668</v>
      </c>
      <c r="CE253" s="110">
        <f t="shared" si="996"/>
        <v>22916.666666666668</v>
      </c>
      <c r="CF253" s="110">
        <f t="shared" si="997"/>
        <v>22916.666666666668</v>
      </c>
      <c r="CG253" s="110">
        <f t="shared" si="998"/>
        <v>22916.666666666668</v>
      </c>
      <c r="CH253" s="110">
        <f t="shared" si="999"/>
        <v>22916.666666666668</v>
      </c>
      <c r="CI253" s="110" t="str">
        <f t="shared" si="1000"/>
        <v/>
      </c>
      <c r="CJ253" s="110" t="str">
        <f t="shared" si="1001"/>
        <v/>
      </c>
      <c r="CK253" s="110" t="str">
        <f t="shared" si="1002"/>
        <v/>
      </c>
      <c r="CL253" s="110" t="str">
        <f t="shared" si="1003"/>
        <v/>
      </c>
      <c r="CM253" s="110" t="str">
        <f t="shared" si="1004"/>
        <v/>
      </c>
      <c r="CN253" s="110" t="str">
        <f t="shared" si="1005"/>
        <v/>
      </c>
      <c r="CO253" s="110" t="str">
        <f t="shared" si="1006"/>
        <v/>
      </c>
      <c r="CP253" s="110" t="str">
        <f t="shared" si="1007"/>
        <v/>
      </c>
      <c r="CQ253" s="110" t="str">
        <f t="shared" si="1008"/>
        <v/>
      </c>
      <c r="CR253" s="110" t="str">
        <f t="shared" si="1009"/>
        <v/>
      </c>
      <c r="CS253" s="110" t="str">
        <f t="shared" si="1010"/>
        <v/>
      </c>
      <c r="CT253" s="110" t="str">
        <f t="shared" si="1011"/>
        <v/>
      </c>
      <c r="CU253" s="110" t="str">
        <f t="shared" si="1012"/>
        <v/>
      </c>
      <c r="CV253" s="110" t="str">
        <f t="shared" si="1013"/>
        <v/>
      </c>
      <c r="CW253" s="110" t="str">
        <f t="shared" si="1014"/>
        <v/>
      </c>
      <c r="CX253" s="110" t="str">
        <f t="shared" si="1015"/>
        <v/>
      </c>
      <c r="CY253" s="110" t="str">
        <f t="shared" si="1016"/>
        <v/>
      </c>
      <c r="CZ253" s="110" t="str">
        <f t="shared" si="1017"/>
        <v/>
      </c>
      <c r="DA253" s="110" t="str">
        <f t="shared" si="1018"/>
        <v/>
      </c>
      <c r="DB253" s="110" t="str">
        <f t="shared" si="1019"/>
        <v/>
      </c>
      <c r="DC253" s="110" t="str">
        <f t="shared" si="1020"/>
        <v/>
      </c>
      <c r="DD253" s="110" t="str">
        <f t="shared" si="1021"/>
        <v/>
      </c>
      <c r="DE253" s="110" t="str">
        <f t="shared" si="1022"/>
        <v/>
      </c>
      <c r="DF253" s="110" t="str">
        <f t="shared" si="1023"/>
        <v/>
      </c>
      <c r="DG253" s="110" t="str">
        <f t="shared" si="1024"/>
        <v/>
      </c>
      <c r="DH253" s="110" t="str">
        <f t="shared" si="1025"/>
        <v/>
      </c>
      <c r="DI253" s="110" t="str">
        <f t="shared" si="1026"/>
        <v/>
      </c>
      <c r="DJ253" s="110" t="str">
        <f t="shared" si="1027"/>
        <v/>
      </c>
      <c r="DK253" s="110" t="str">
        <f t="shared" si="1028"/>
        <v/>
      </c>
      <c r="DL253" s="110" t="str">
        <f t="shared" si="1029"/>
        <v/>
      </c>
      <c r="DM253" s="110" t="str">
        <f t="shared" si="1030"/>
        <v/>
      </c>
      <c r="DN253" s="110" t="str">
        <f t="shared" si="1031"/>
        <v/>
      </c>
      <c r="DO253" s="110" t="str">
        <f t="shared" si="1032"/>
        <v/>
      </c>
      <c r="DP253" s="110" t="str">
        <f t="shared" si="1033"/>
        <v/>
      </c>
      <c r="DQ253" s="110" t="str">
        <f t="shared" si="1034"/>
        <v/>
      </c>
      <c r="DR253" s="110" t="str">
        <f t="shared" si="1035"/>
        <v/>
      </c>
      <c r="DS253" s="110" t="str">
        <f t="shared" si="1036"/>
        <v/>
      </c>
      <c r="DT253" s="110" t="str">
        <f t="shared" si="1037"/>
        <v/>
      </c>
      <c r="DU253" s="110" t="str">
        <f t="shared" si="1038"/>
        <v/>
      </c>
      <c r="DV253" s="110" t="str">
        <f t="shared" si="1039"/>
        <v/>
      </c>
      <c r="DW253" s="110" t="str">
        <f t="shared" si="1040"/>
        <v/>
      </c>
      <c r="DX253" s="110" t="str">
        <f t="shared" si="1041"/>
        <v/>
      </c>
      <c r="DY253" s="110" t="str">
        <f t="shared" si="1042"/>
        <v/>
      </c>
      <c r="DZ253" s="110" t="str">
        <f t="shared" si="1043"/>
        <v/>
      </c>
      <c r="EA253" s="110" t="str">
        <f t="shared" si="1044"/>
        <v/>
      </c>
      <c r="EB253" s="110" t="str">
        <f t="shared" si="1045"/>
        <v/>
      </c>
      <c r="EC253" s="110" t="str">
        <f t="shared" si="1046"/>
        <v/>
      </c>
      <c r="ED253" s="110" t="str">
        <f t="shared" si="1047"/>
        <v/>
      </c>
      <c r="EE253" s="110" t="str">
        <f t="shared" si="1048"/>
        <v/>
      </c>
      <c r="EF253" s="110" t="str">
        <f t="shared" si="1049"/>
        <v/>
      </c>
      <c r="EG253" s="110" t="str">
        <f t="shared" si="1050"/>
        <v/>
      </c>
      <c r="EH253" s="110" t="str">
        <f t="shared" si="1051"/>
        <v/>
      </c>
      <c r="EI253" s="110" t="str">
        <f t="shared" si="1052"/>
        <v/>
      </c>
      <c r="EJ253" s="110" t="str">
        <f t="shared" si="1053"/>
        <v/>
      </c>
      <c r="EK253" s="110" t="str">
        <f t="shared" si="1054"/>
        <v/>
      </c>
      <c r="EL253" s="110" t="str">
        <f t="shared" si="1055"/>
        <v/>
      </c>
      <c r="EM253" s="110" t="str">
        <f t="shared" si="1056"/>
        <v/>
      </c>
      <c r="EN253" s="110" t="str">
        <f t="shared" si="1057"/>
        <v/>
      </c>
      <c r="EO253" s="110" t="str">
        <f t="shared" si="1058"/>
        <v/>
      </c>
      <c r="EP253" s="110" t="str">
        <f t="shared" si="1059"/>
        <v/>
      </c>
      <c r="EQ253" s="110" t="str">
        <f t="shared" si="1060"/>
        <v/>
      </c>
      <c r="ER253" s="110" t="str">
        <f t="shared" si="1061"/>
        <v/>
      </c>
      <c r="ES253" s="110" t="str">
        <f t="shared" si="1062"/>
        <v/>
      </c>
      <c r="ET253" s="110" t="str">
        <f t="shared" si="1063"/>
        <v/>
      </c>
      <c r="EU253" s="110" t="str">
        <f t="shared" si="1064"/>
        <v/>
      </c>
      <c r="EV253" s="110" t="str">
        <f t="shared" si="1065"/>
        <v/>
      </c>
      <c r="EW253" s="110" t="str">
        <f t="shared" si="1066"/>
        <v/>
      </c>
      <c r="EX253" s="110" t="str">
        <f t="shared" si="1067"/>
        <v/>
      </c>
      <c r="EY253" s="110" t="str">
        <f t="shared" si="1068"/>
        <v/>
      </c>
      <c r="EZ253" s="110" t="str">
        <f t="shared" si="1069"/>
        <v/>
      </c>
      <c r="FA253" s="110" t="str">
        <f t="shared" si="1070"/>
        <v/>
      </c>
      <c r="FB253">
        <f>'06_Presupuesto'!J272-'02_Rendimientos'!$B$79+1</f>
        <v>68</v>
      </c>
      <c r="FC253">
        <f>'06_Presupuesto'!K272-'02_Rendimientos'!$B$79+1</f>
        <v>79</v>
      </c>
      <c r="FD253">
        <f t="shared" si="1071"/>
        <v>12</v>
      </c>
    </row>
    <row r="254" spans="2:160">
      <c r="B254" t="str">
        <f>'06_Presupuesto'!K107</f>
        <v>C.2.3.1/a)</v>
      </c>
      <c r="C254" t="str">
        <f>'06_Presupuesto'!L107</f>
        <v>Instalación de Arranque domiciliario 0-20 m</v>
      </c>
      <c r="D254" t="str">
        <f>'06_Presupuesto'!M107</f>
        <v>UNI</v>
      </c>
      <c r="E254" s="90">
        <f>'06_Presupuesto'!N107</f>
        <v>1</v>
      </c>
      <c r="F254" s="90">
        <f>'06_Presupuesto'!O107</f>
        <v>724999.99999999988</v>
      </c>
      <c r="G254" s="90">
        <f>'06_Presupuesto'!P107</f>
        <v>724999.99999999988</v>
      </c>
      <c r="H254" s="90" t="str">
        <f t="shared" si="922"/>
        <v/>
      </c>
      <c r="I254" s="90" t="str">
        <f t="shared" si="923"/>
        <v/>
      </c>
      <c r="J254" s="90" t="str">
        <f t="shared" si="921"/>
        <v/>
      </c>
      <c r="K254" s="90" t="str">
        <f t="shared" si="924"/>
        <v/>
      </c>
      <c r="L254" s="90" t="str">
        <f t="shared" si="925"/>
        <v/>
      </c>
      <c r="M254" s="90" t="str">
        <f t="shared" si="926"/>
        <v/>
      </c>
      <c r="N254" s="90" t="str">
        <f t="shared" si="927"/>
        <v/>
      </c>
      <c r="O254" s="90" t="str">
        <f t="shared" si="928"/>
        <v/>
      </c>
      <c r="P254" s="90" t="str">
        <f t="shared" si="929"/>
        <v/>
      </c>
      <c r="Q254" s="90" t="str">
        <f t="shared" si="930"/>
        <v/>
      </c>
      <c r="R254" s="90" t="str">
        <f t="shared" si="931"/>
        <v/>
      </c>
      <c r="S254" s="90" t="str">
        <f t="shared" si="932"/>
        <v/>
      </c>
      <c r="T254" s="90" t="str">
        <f t="shared" si="933"/>
        <v/>
      </c>
      <c r="U254" s="90" t="str">
        <f t="shared" si="934"/>
        <v/>
      </c>
      <c r="V254" s="90" t="str">
        <f t="shared" si="935"/>
        <v/>
      </c>
      <c r="W254" s="90" t="str">
        <f t="shared" si="936"/>
        <v/>
      </c>
      <c r="X254" s="90" t="str">
        <f t="shared" si="937"/>
        <v/>
      </c>
      <c r="Y254" s="90" t="str">
        <f t="shared" si="938"/>
        <v/>
      </c>
      <c r="Z254" s="90" t="str">
        <f t="shared" si="939"/>
        <v/>
      </c>
      <c r="AA254" s="90" t="str">
        <f t="shared" si="940"/>
        <v/>
      </c>
      <c r="AB254" s="90" t="str">
        <f t="shared" si="941"/>
        <v/>
      </c>
      <c r="AC254" s="90" t="str">
        <f t="shared" si="942"/>
        <v/>
      </c>
      <c r="AD254" s="90" t="str">
        <f t="shared" si="943"/>
        <v/>
      </c>
      <c r="AE254" s="90" t="str">
        <f t="shared" si="944"/>
        <v/>
      </c>
      <c r="AF254" s="90" t="str">
        <f t="shared" si="945"/>
        <v/>
      </c>
      <c r="AG254" s="90" t="str">
        <f t="shared" si="946"/>
        <v/>
      </c>
      <c r="AH254" s="90" t="str">
        <f t="shared" si="947"/>
        <v/>
      </c>
      <c r="AI254" s="90" t="str">
        <f t="shared" si="948"/>
        <v/>
      </c>
      <c r="AJ254" s="90" t="str">
        <f t="shared" si="949"/>
        <v/>
      </c>
      <c r="AK254" s="90" t="str">
        <f t="shared" si="950"/>
        <v/>
      </c>
      <c r="AL254" s="90" t="str">
        <f t="shared" si="951"/>
        <v/>
      </c>
      <c r="AM254" s="90" t="str">
        <f t="shared" si="952"/>
        <v/>
      </c>
      <c r="AN254" s="90" t="str">
        <f t="shared" si="953"/>
        <v/>
      </c>
      <c r="AO254" s="90" t="str">
        <f t="shared" si="954"/>
        <v/>
      </c>
      <c r="AP254" s="90" t="str">
        <f t="shared" si="955"/>
        <v/>
      </c>
      <c r="AQ254" s="90" t="str">
        <f t="shared" si="956"/>
        <v/>
      </c>
      <c r="AR254" s="90" t="str">
        <f t="shared" si="957"/>
        <v/>
      </c>
      <c r="AS254" s="90" t="str">
        <f t="shared" si="958"/>
        <v/>
      </c>
      <c r="AT254" s="90" t="str">
        <f t="shared" si="959"/>
        <v/>
      </c>
      <c r="AU254" s="90" t="str">
        <f t="shared" si="960"/>
        <v/>
      </c>
      <c r="AV254" s="90" t="str">
        <f t="shared" si="961"/>
        <v/>
      </c>
      <c r="AW254" s="90" t="str">
        <f t="shared" si="962"/>
        <v/>
      </c>
      <c r="AX254" s="90" t="str">
        <f t="shared" si="963"/>
        <v/>
      </c>
      <c r="AY254" s="90" t="str">
        <f t="shared" si="964"/>
        <v/>
      </c>
      <c r="AZ254" s="90" t="str">
        <f t="shared" si="965"/>
        <v/>
      </c>
      <c r="BA254" s="90" t="str">
        <f t="shared" si="966"/>
        <v/>
      </c>
      <c r="BB254" s="90" t="str">
        <f t="shared" si="967"/>
        <v/>
      </c>
      <c r="BC254" s="90" t="str">
        <f t="shared" si="968"/>
        <v/>
      </c>
      <c r="BD254" s="90" t="str">
        <f t="shared" si="969"/>
        <v/>
      </c>
      <c r="BE254" s="90" t="str">
        <f t="shared" si="970"/>
        <v/>
      </c>
      <c r="BF254" s="90" t="str">
        <f t="shared" si="971"/>
        <v/>
      </c>
      <c r="BG254" s="90" t="str">
        <f t="shared" si="972"/>
        <v/>
      </c>
      <c r="BH254" s="90" t="str">
        <f t="shared" si="973"/>
        <v/>
      </c>
      <c r="BI254" s="90" t="str">
        <f t="shared" si="974"/>
        <v/>
      </c>
      <c r="BJ254" s="90" t="str">
        <f t="shared" si="975"/>
        <v/>
      </c>
      <c r="BK254" s="90" t="str">
        <f t="shared" si="976"/>
        <v/>
      </c>
      <c r="BL254" s="90" t="str">
        <f t="shared" si="977"/>
        <v/>
      </c>
      <c r="BM254" s="90" t="str">
        <f t="shared" si="978"/>
        <v/>
      </c>
      <c r="BN254" s="90" t="str">
        <f t="shared" si="979"/>
        <v/>
      </c>
      <c r="BO254" s="90" t="str">
        <f t="shared" si="980"/>
        <v/>
      </c>
      <c r="BP254" s="90" t="str">
        <f t="shared" si="981"/>
        <v/>
      </c>
      <c r="BQ254" s="90" t="str">
        <f t="shared" si="982"/>
        <v/>
      </c>
      <c r="BR254" s="90" t="str">
        <f t="shared" si="983"/>
        <v/>
      </c>
      <c r="BS254" s="90" t="str">
        <f t="shared" si="984"/>
        <v/>
      </c>
      <c r="BT254" s="90" t="str">
        <f t="shared" si="985"/>
        <v/>
      </c>
      <c r="BU254" s="90" t="str">
        <f t="shared" si="986"/>
        <v/>
      </c>
      <c r="BV254" s="90" t="str">
        <f t="shared" si="987"/>
        <v/>
      </c>
      <c r="BW254" s="90">
        <f t="shared" si="988"/>
        <v>60416.666666666657</v>
      </c>
      <c r="BX254" s="90">
        <f t="shared" si="989"/>
        <v>60416.666666666657</v>
      </c>
      <c r="BY254" s="90">
        <f t="shared" si="990"/>
        <v>60416.666666666657</v>
      </c>
      <c r="BZ254" s="90">
        <f t="shared" si="991"/>
        <v>60416.666666666657</v>
      </c>
      <c r="CA254" s="90">
        <f t="shared" si="992"/>
        <v>60416.666666666657</v>
      </c>
      <c r="CB254" s="90">
        <f t="shared" si="993"/>
        <v>60416.666666666657</v>
      </c>
      <c r="CC254" s="90">
        <f t="shared" si="994"/>
        <v>60416.666666666657</v>
      </c>
      <c r="CD254" s="90">
        <f t="shared" si="995"/>
        <v>60416.666666666657</v>
      </c>
      <c r="CE254" s="90">
        <f t="shared" si="996"/>
        <v>60416.666666666657</v>
      </c>
      <c r="CF254" s="90">
        <f t="shared" si="997"/>
        <v>60416.666666666657</v>
      </c>
      <c r="CG254" s="90">
        <f t="shared" si="998"/>
        <v>60416.666666666657</v>
      </c>
      <c r="CH254" s="90">
        <f t="shared" si="999"/>
        <v>60416.666666666657</v>
      </c>
      <c r="CI254" s="90" t="str">
        <f t="shared" si="1000"/>
        <v/>
      </c>
      <c r="CJ254" s="90" t="str">
        <f t="shared" si="1001"/>
        <v/>
      </c>
      <c r="CK254" s="90" t="str">
        <f t="shared" si="1002"/>
        <v/>
      </c>
      <c r="CL254" s="90" t="str">
        <f t="shared" si="1003"/>
        <v/>
      </c>
      <c r="CM254" s="90" t="str">
        <f t="shared" si="1004"/>
        <v/>
      </c>
      <c r="CN254" s="90" t="str">
        <f t="shared" si="1005"/>
        <v/>
      </c>
      <c r="CO254" s="90" t="str">
        <f t="shared" si="1006"/>
        <v/>
      </c>
      <c r="CP254" s="90" t="str">
        <f t="shared" si="1007"/>
        <v/>
      </c>
      <c r="CQ254" s="90" t="str">
        <f t="shared" si="1008"/>
        <v/>
      </c>
      <c r="CR254" s="90" t="str">
        <f t="shared" si="1009"/>
        <v/>
      </c>
      <c r="CS254" s="90" t="str">
        <f t="shared" si="1010"/>
        <v/>
      </c>
      <c r="CT254" s="90" t="str">
        <f t="shared" si="1011"/>
        <v/>
      </c>
      <c r="CU254" s="90" t="str">
        <f t="shared" si="1012"/>
        <v/>
      </c>
      <c r="CV254" s="90" t="str">
        <f t="shared" si="1013"/>
        <v/>
      </c>
      <c r="CW254" s="90" t="str">
        <f t="shared" si="1014"/>
        <v/>
      </c>
      <c r="CX254" s="90" t="str">
        <f t="shared" si="1015"/>
        <v/>
      </c>
      <c r="CY254" s="90" t="str">
        <f t="shared" si="1016"/>
        <v/>
      </c>
      <c r="CZ254" s="90" t="str">
        <f t="shared" si="1017"/>
        <v/>
      </c>
      <c r="DA254" s="90" t="str">
        <f t="shared" si="1018"/>
        <v/>
      </c>
      <c r="DB254" s="90" t="str">
        <f t="shared" si="1019"/>
        <v/>
      </c>
      <c r="DC254" s="90" t="str">
        <f t="shared" si="1020"/>
        <v/>
      </c>
      <c r="DD254" s="90" t="str">
        <f t="shared" si="1021"/>
        <v/>
      </c>
      <c r="DE254" s="90" t="str">
        <f t="shared" si="1022"/>
        <v/>
      </c>
      <c r="DF254" s="90" t="str">
        <f t="shared" si="1023"/>
        <v/>
      </c>
      <c r="DG254" s="90" t="str">
        <f t="shared" si="1024"/>
        <v/>
      </c>
      <c r="DH254" s="90" t="str">
        <f t="shared" si="1025"/>
        <v/>
      </c>
      <c r="DI254" s="90" t="str">
        <f t="shared" si="1026"/>
        <v/>
      </c>
      <c r="DJ254" s="90" t="str">
        <f t="shared" si="1027"/>
        <v/>
      </c>
      <c r="DK254" s="90" t="str">
        <f t="shared" si="1028"/>
        <v/>
      </c>
      <c r="DL254" s="90" t="str">
        <f t="shared" si="1029"/>
        <v/>
      </c>
      <c r="DM254" s="90" t="str">
        <f t="shared" si="1030"/>
        <v/>
      </c>
      <c r="DN254" s="90" t="str">
        <f t="shared" si="1031"/>
        <v/>
      </c>
      <c r="DO254" s="90" t="str">
        <f t="shared" si="1032"/>
        <v/>
      </c>
      <c r="DP254" s="90" t="str">
        <f t="shared" si="1033"/>
        <v/>
      </c>
      <c r="DQ254" s="90" t="str">
        <f t="shared" si="1034"/>
        <v/>
      </c>
      <c r="DR254" s="90" t="str">
        <f t="shared" si="1035"/>
        <v/>
      </c>
      <c r="DS254" s="90" t="str">
        <f t="shared" si="1036"/>
        <v/>
      </c>
      <c r="DT254" s="90" t="str">
        <f t="shared" si="1037"/>
        <v/>
      </c>
      <c r="DU254" s="90" t="str">
        <f t="shared" si="1038"/>
        <v/>
      </c>
      <c r="DV254" s="90" t="str">
        <f t="shared" si="1039"/>
        <v/>
      </c>
      <c r="DW254" s="90" t="str">
        <f t="shared" si="1040"/>
        <v/>
      </c>
      <c r="DX254" s="90" t="str">
        <f t="shared" si="1041"/>
        <v/>
      </c>
      <c r="DY254" s="90" t="str">
        <f t="shared" si="1042"/>
        <v/>
      </c>
      <c r="DZ254" s="90" t="str">
        <f t="shared" si="1043"/>
        <v/>
      </c>
      <c r="EA254" s="90" t="str">
        <f t="shared" si="1044"/>
        <v/>
      </c>
      <c r="EB254" s="90" t="str">
        <f t="shared" si="1045"/>
        <v/>
      </c>
      <c r="EC254" s="90" t="str">
        <f t="shared" si="1046"/>
        <v/>
      </c>
      <c r="ED254" s="90" t="str">
        <f t="shared" si="1047"/>
        <v/>
      </c>
      <c r="EE254" s="90" t="str">
        <f t="shared" si="1048"/>
        <v/>
      </c>
      <c r="EF254" s="90" t="str">
        <f t="shared" si="1049"/>
        <v/>
      </c>
      <c r="EG254" s="90" t="str">
        <f t="shared" si="1050"/>
        <v/>
      </c>
      <c r="EH254" s="90" t="str">
        <f t="shared" si="1051"/>
        <v/>
      </c>
      <c r="EI254" s="90" t="str">
        <f t="shared" si="1052"/>
        <v/>
      </c>
      <c r="EJ254" s="90" t="str">
        <f t="shared" si="1053"/>
        <v/>
      </c>
      <c r="EK254" s="90" t="str">
        <f t="shared" si="1054"/>
        <v/>
      </c>
      <c r="EL254" s="90" t="str">
        <f t="shared" si="1055"/>
        <v/>
      </c>
      <c r="EM254" s="90" t="str">
        <f t="shared" si="1056"/>
        <v/>
      </c>
      <c r="EN254" s="90" t="str">
        <f t="shared" si="1057"/>
        <v/>
      </c>
      <c r="EO254" s="90" t="str">
        <f t="shared" si="1058"/>
        <v/>
      </c>
      <c r="EP254" s="90" t="str">
        <f t="shared" si="1059"/>
        <v/>
      </c>
      <c r="EQ254" s="90" t="str">
        <f t="shared" si="1060"/>
        <v/>
      </c>
      <c r="ER254" s="90" t="str">
        <f t="shared" si="1061"/>
        <v/>
      </c>
      <c r="ES254" s="90" t="str">
        <f t="shared" si="1062"/>
        <v/>
      </c>
      <c r="ET254" s="90" t="str">
        <f t="shared" si="1063"/>
        <v/>
      </c>
      <c r="EU254" s="90" t="str">
        <f t="shared" si="1064"/>
        <v/>
      </c>
      <c r="EV254" s="90" t="str">
        <f t="shared" si="1065"/>
        <v/>
      </c>
      <c r="EW254" s="90" t="str">
        <f t="shared" si="1066"/>
        <v/>
      </c>
      <c r="EX254" s="90" t="str">
        <f t="shared" si="1067"/>
        <v/>
      </c>
      <c r="EY254" s="90" t="str">
        <f t="shared" si="1068"/>
        <v/>
      </c>
      <c r="EZ254" s="90" t="str">
        <f t="shared" si="1069"/>
        <v/>
      </c>
      <c r="FA254" s="90" t="str">
        <f t="shared" si="1070"/>
        <v/>
      </c>
      <c r="FB254">
        <f>'06_Presupuesto'!J273-'02_Rendimientos'!$B$79+1</f>
        <v>68</v>
      </c>
      <c r="FC254">
        <f>'06_Presupuesto'!K273-'02_Rendimientos'!$B$79+1</f>
        <v>79</v>
      </c>
      <c r="FD254">
        <f t="shared" si="1071"/>
        <v>12</v>
      </c>
    </row>
    <row r="255" spans="2:160">
      <c r="B255" s="109" t="str">
        <f>'06_Presupuesto'!K108</f>
        <v>C.2.3.1/b)</v>
      </c>
      <c r="C255" s="109" t="str">
        <f>'06_Presupuesto'!L108</f>
        <v>Conexión a matriz extte. PVC 110 mm</v>
      </c>
      <c r="D255" s="109" t="str">
        <f>'06_Presupuesto'!M108</f>
        <v>UNI</v>
      </c>
      <c r="E255" s="110">
        <f>'06_Presupuesto'!N108</f>
        <v>1</v>
      </c>
      <c r="F255" s="110">
        <f>'06_Presupuesto'!O108</f>
        <v>525000</v>
      </c>
      <c r="G255" s="110">
        <f>'06_Presupuesto'!P108</f>
        <v>525000</v>
      </c>
      <c r="H255" s="110" t="str">
        <f t="shared" si="922"/>
        <v/>
      </c>
      <c r="I255" s="110" t="str">
        <f t="shared" si="923"/>
        <v/>
      </c>
      <c r="J255" s="110" t="str">
        <f t="shared" si="921"/>
        <v/>
      </c>
      <c r="K255" s="110" t="str">
        <f t="shared" si="924"/>
        <v/>
      </c>
      <c r="L255" s="110" t="str">
        <f t="shared" si="925"/>
        <v/>
      </c>
      <c r="M255" s="110" t="str">
        <f t="shared" si="926"/>
        <v/>
      </c>
      <c r="N255" s="110" t="str">
        <f t="shared" si="927"/>
        <v/>
      </c>
      <c r="O255" s="110" t="str">
        <f t="shared" si="928"/>
        <v/>
      </c>
      <c r="P255" s="110" t="str">
        <f t="shared" si="929"/>
        <v/>
      </c>
      <c r="Q255" s="110" t="str">
        <f t="shared" si="930"/>
        <v/>
      </c>
      <c r="R255" s="110" t="str">
        <f t="shared" si="931"/>
        <v/>
      </c>
      <c r="S255" s="110" t="str">
        <f t="shared" si="932"/>
        <v/>
      </c>
      <c r="T255" s="110" t="str">
        <f t="shared" si="933"/>
        <v/>
      </c>
      <c r="U255" s="110" t="str">
        <f t="shared" si="934"/>
        <v/>
      </c>
      <c r="V255" s="110" t="str">
        <f t="shared" si="935"/>
        <v/>
      </c>
      <c r="W255" s="110" t="str">
        <f t="shared" si="936"/>
        <v/>
      </c>
      <c r="X255" s="110" t="str">
        <f t="shared" si="937"/>
        <v/>
      </c>
      <c r="Y255" s="110" t="str">
        <f t="shared" si="938"/>
        <v/>
      </c>
      <c r="Z255" s="110" t="str">
        <f t="shared" si="939"/>
        <v/>
      </c>
      <c r="AA255" s="110" t="str">
        <f t="shared" si="940"/>
        <v/>
      </c>
      <c r="AB255" s="110" t="str">
        <f t="shared" si="941"/>
        <v/>
      </c>
      <c r="AC255" s="110" t="str">
        <f t="shared" si="942"/>
        <v/>
      </c>
      <c r="AD255" s="110" t="str">
        <f t="shared" si="943"/>
        <v/>
      </c>
      <c r="AE255" s="110" t="str">
        <f t="shared" si="944"/>
        <v/>
      </c>
      <c r="AF255" s="110" t="str">
        <f t="shared" si="945"/>
        <v/>
      </c>
      <c r="AG255" s="110" t="str">
        <f t="shared" si="946"/>
        <v/>
      </c>
      <c r="AH255" s="110" t="str">
        <f t="shared" si="947"/>
        <v/>
      </c>
      <c r="AI255" s="110" t="str">
        <f t="shared" si="948"/>
        <v/>
      </c>
      <c r="AJ255" s="110" t="str">
        <f t="shared" si="949"/>
        <v/>
      </c>
      <c r="AK255" s="110" t="str">
        <f t="shared" si="950"/>
        <v/>
      </c>
      <c r="AL255" s="110" t="str">
        <f t="shared" si="951"/>
        <v/>
      </c>
      <c r="AM255" s="110" t="str">
        <f t="shared" si="952"/>
        <v/>
      </c>
      <c r="AN255" s="110" t="str">
        <f t="shared" si="953"/>
        <v/>
      </c>
      <c r="AO255" s="110" t="str">
        <f t="shared" si="954"/>
        <v/>
      </c>
      <c r="AP255" s="110" t="str">
        <f t="shared" si="955"/>
        <v/>
      </c>
      <c r="AQ255" s="110" t="str">
        <f t="shared" si="956"/>
        <v/>
      </c>
      <c r="AR255" s="110" t="str">
        <f t="shared" si="957"/>
        <v/>
      </c>
      <c r="AS255" s="110" t="str">
        <f t="shared" si="958"/>
        <v/>
      </c>
      <c r="AT255" s="110" t="str">
        <f t="shared" si="959"/>
        <v/>
      </c>
      <c r="AU255" s="110" t="str">
        <f t="shared" si="960"/>
        <v/>
      </c>
      <c r="AV255" s="110" t="str">
        <f t="shared" si="961"/>
        <v/>
      </c>
      <c r="AW255" s="110" t="str">
        <f t="shared" si="962"/>
        <v/>
      </c>
      <c r="AX255" s="110" t="str">
        <f t="shared" si="963"/>
        <v/>
      </c>
      <c r="AY255" s="110" t="str">
        <f t="shared" si="964"/>
        <v/>
      </c>
      <c r="AZ255" s="110" t="str">
        <f t="shared" si="965"/>
        <v/>
      </c>
      <c r="BA255" s="110" t="str">
        <f t="shared" si="966"/>
        <v/>
      </c>
      <c r="BB255" s="110" t="str">
        <f t="shared" si="967"/>
        <v/>
      </c>
      <c r="BC255" s="110" t="str">
        <f t="shared" si="968"/>
        <v/>
      </c>
      <c r="BD255" s="110" t="str">
        <f t="shared" si="969"/>
        <v/>
      </c>
      <c r="BE255" s="110" t="str">
        <f t="shared" si="970"/>
        <v/>
      </c>
      <c r="BF255" s="110" t="str">
        <f t="shared" si="971"/>
        <v/>
      </c>
      <c r="BG255" s="110" t="str">
        <f t="shared" si="972"/>
        <v/>
      </c>
      <c r="BH255" s="110" t="str">
        <f t="shared" si="973"/>
        <v/>
      </c>
      <c r="BI255" s="110" t="str">
        <f t="shared" si="974"/>
        <v/>
      </c>
      <c r="BJ255" s="110" t="str">
        <f t="shared" si="975"/>
        <v/>
      </c>
      <c r="BK255" s="110" t="str">
        <f t="shared" si="976"/>
        <v/>
      </c>
      <c r="BL255" s="110" t="str">
        <f t="shared" si="977"/>
        <v/>
      </c>
      <c r="BM255" s="110" t="str">
        <f t="shared" si="978"/>
        <v/>
      </c>
      <c r="BN255" s="110" t="str">
        <f t="shared" si="979"/>
        <v/>
      </c>
      <c r="BO255" s="110" t="str">
        <f t="shared" si="980"/>
        <v/>
      </c>
      <c r="BP255" s="110" t="str">
        <f t="shared" si="981"/>
        <v/>
      </c>
      <c r="BQ255" s="110" t="str">
        <f t="shared" si="982"/>
        <v/>
      </c>
      <c r="BR255" s="110" t="str">
        <f t="shared" si="983"/>
        <v/>
      </c>
      <c r="BS255" s="110" t="str">
        <f t="shared" si="984"/>
        <v/>
      </c>
      <c r="BT255" s="110" t="str">
        <f t="shared" si="985"/>
        <v/>
      </c>
      <c r="BU255" s="110" t="str">
        <f t="shared" si="986"/>
        <v/>
      </c>
      <c r="BV255" s="110" t="str">
        <f t="shared" si="987"/>
        <v/>
      </c>
      <c r="BW255" s="110">
        <f t="shared" si="988"/>
        <v>43750</v>
      </c>
      <c r="BX255" s="110">
        <f t="shared" si="989"/>
        <v>43750</v>
      </c>
      <c r="BY255" s="110">
        <f t="shared" si="990"/>
        <v>43750</v>
      </c>
      <c r="BZ255" s="110">
        <f t="shared" si="991"/>
        <v>43750</v>
      </c>
      <c r="CA255" s="110">
        <f t="shared" si="992"/>
        <v>43750</v>
      </c>
      <c r="CB255" s="110">
        <f t="shared" si="993"/>
        <v>43750</v>
      </c>
      <c r="CC255" s="110">
        <f t="shared" si="994"/>
        <v>43750</v>
      </c>
      <c r="CD255" s="110">
        <f t="shared" si="995"/>
        <v>43750</v>
      </c>
      <c r="CE255" s="110">
        <f t="shared" si="996"/>
        <v>43750</v>
      </c>
      <c r="CF255" s="110">
        <f t="shared" si="997"/>
        <v>43750</v>
      </c>
      <c r="CG255" s="110">
        <f t="shared" si="998"/>
        <v>43750</v>
      </c>
      <c r="CH255" s="110">
        <f t="shared" si="999"/>
        <v>43750</v>
      </c>
      <c r="CI255" s="110" t="str">
        <f t="shared" si="1000"/>
        <v/>
      </c>
      <c r="CJ255" s="110" t="str">
        <f t="shared" si="1001"/>
        <v/>
      </c>
      <c r="CK255" s="110" t="str">
        <f t="shared" si="1002"/>
        <v/>
      </c>
      <c r="CL255" s="110" t="str">
        <f t="shared" si="1003"/>
        <v/>
      </c>
      <c r="CM255" s="110" t="str">
        <f t="shared" si="1004"/>
        <v/>
      </c>
      <c r="CN255" s="110" t="str">
        <f t="shared" si="1005"/>
        <v/>
      </c>
      <c r="CO255" s="110" t="str">
        <f t="shared" si="1006"/>
        <v/>
      </c>
      <c r="CP255" s="110" t="str">
        <f t="shared" si="1007"/>
        <v/>
      </c>
      <c r="CQ255" s="110" t="str">
        <f t="shared" si="1008"/>
        <v/>
      </c>
      <c r="CR255" s="110" t="str">
        <f t="shared" si="1009"/>
        <v/>
      </c>
      <c r="CS255" s="110" t="str">
        <f t="shared" si="1010"/>
        <v/>
      </c>
      <c r="CT255" s="110" t="str">
        <f t="shared" si="1011"/>
        <v/>
      </c>
      <c r="CU255" s="110" t="str">
        <f t="shared" si="1012"/>
        <v/>
      </c>
      <c r="CV255" s="110" t="str">
        <f t="shared" si="1013"/>
        <v/>
      </c>
      <c r="CW255" s="110" t="str">
        <f t="shared" si="1014"/>
        <v/>
      </c>
      <c r="CX255" s="110" t="str">
        <f t="shared" si="1015"/>
        <v/>
      </c>
      <c r="CY255" s="110" t="str">
        <f t="shared" si="1016"/>
        <v/>
      </c>
      <c r="CZ255" s="110" t="str">
        <f t="shared" si="1017"/>
        <v/>
      </c>
      <c r="DA255" s="110" t="str">
        <f t="shared" si="1018"/>
        <v/>
      </c>
      <c r="DB255" s="110" t="str">
        <f t="shared" si="1019"/>
        <v/>
      </c>
      <c r="DC255" s="110" t="str">
        <f t="shared" si="1020"/>
        <v/>
      </c>
      <c r="DD255" s="110" t="str">
        <f t="shared" si="1021"/>
        <v/>
      </c>
      <c r="DE255" s="110" t="str">
        <f t="shared" si="1022"/>
        <v/>
      </c>
      <c r="DF255" s="110" t="str">
        <f t="shared" si="1023"/>
        <v/>
      </c>
      <c r="DG255" s="110" t="str">
        <f t="shared" si="1024"/>
        <v/>
      </c>
      <c r="DH255" s="110" t="str">
        <f t="shared" si="1025"/>
        <v/>
      </c>
      <c r="DI255" s="110" t="str">
        <f t="shared" si="1026"/>
        <v/>
      </c>
      <c r="DJ255" s="110" t="str">
        <f t="shared" si="1027"/>
        <v/>
      </c>
      <c r="DK255" s="110" t="str">
        <f t="shared" si="1028"/>
        <v/>
      </c>
      <c r="DL255" s="110" t="str">
        <f t="shared" si="1029"/>
        <v/>
      </c>
      <c r="DM255" s="110" t="str">
        <f t="shared" si="1030"/>
        <v/>
      </c>
      <c r="DN255" s="110" t="str">
        <f t="shared" si="1031"/>
        <v/>
      </c>
      <c r="DO255" s="110" t="str">
        <f t="shared" si="1032"/>
        <v/>
      </c>
      <c r="DP255" s="110" t="str">
        <f t="shared" si="1033"/>
        <v/>
      </c>
      <c r="DQ255" s="110" t="str">
        <f t="shared" si="1034"/>
        <v/>
      </c>
      <c r="DR255" s="110" t="str">
        <f t="shared" si="1035"/>
        <v/>
      </c>
      <c r="DS255" s="110" t="str">
        <f t="shared" si="1036"/>
        <v/>
      </c>
      <c r="DT255" s="110" t="str">
        <f t="shared" si="1037"/>
        <v/>
      </c>
      <c r="DU255" s="110" t="str">
        <f t="shared" si="1038"/>
        <v/>
      </c>
      <c r="DV255" s="110" t="str">
        <f t="shared" si="1039"/>
        <v/>
      </c>
      <c r="DW255" s="110" t="str">
        <f t="shared" si="1040"/>
        <v/>
      </c>
      <c r="DX255" s="110" t="str">
        <f t="shared" si="1041"/>
        <v/>
      </c>
      <c r="DY255" s="110" t="str">
        <f t="shared" si="1042"/>
        <v/>
      </c>
      <c r="DZ255" s="110" t="str">
        <f t="shared" si="1043"/>
        <v/>
      </c>
      <c r="EA255" s="110" t="str">
        <f t="shared" si="1044"/>
        <v/>
      </c>
      <c r="EB255" s="110" t="str">
        <f t="shared" si="1045"/>
        <v/>
      </c>
      <c r="EC255" s="110" t="str">
        <f t="shared" si="1046"/>
        <v/>
      </c>
      <c r="ED255" s="110" t="str">
        <f t="shared" si="1047"/>
        <v/>
      </c>
      <c r="EE255" s="110" t="str">
        <f t="shared" si="1048"/>
        <v/>
      </c>
      <c r="EF255" s="110" t="str">
        <f t="shared" si="1049"/>
        <v/>
      </c>
      <c r="EG255" s="110" t="str">
        <f t="shared" si="1050"/>
        <v/>
      </c>
      <c r="EH255" s="110" t="str">
        <f t="shared" si="1051"/>
        <v/>
      </c>
      <c r="EI255" s="110" t="str">
        <f t="shared" si="1052"/>
        <v/>
      </c>
      <c r="EJ255" s="110" t="str">
        <f t="shared" si="1053"/>
        <v/>
      </c>
      <c r="EK255" s="110" t="str">
        <f t="shared" si="1054"/>
        <v/>
      </c>
      <c r="EL255" s="110" t="str">
        <f t="shared" si="1055"/>
        <v/>
      </c>
      <c r="EM255" s="110" t="str">
        <f t="shared" si="1056"/>
        <v/>
      </c>
      <c r="EN255" s="110" t="str">
        <f t="shared" si="1057"/>
        <v/>
      </c>
      <c r="EO255" s="110" t="str">
        <f t="shared" si="1058"/>
        <v/>
      </c>
      <c r="EP255" s="110" t="str">
        <f t="shared" si="1059"/>
        <v/>
      </c>
      <c r="EQ255" s="110" t="str">
        <f t="shared" si="1060"/>
        <v/>
      </c>
      <c r="ER255" s="110" t="str">
        <f t="shared" si="1061"/>
        <v/>
      </c>
      <c r="ES255" s="110" t="str">
        <f t="shared" si="1062"/>
        <v/>
      </c>
      <c r="ET255" s="110" t="str">
        <f t="shared" si="1063"/>
        <v/>
      </c>
      <c r="EU255" s="110" t="str">
        <f t="shared" si="1064"/>
        <v/>
      </c>
      <c r="EV255" s="110" t="str">
        <f t="shared" si="1065"/>
        <v/>
      </c>
      <c r="EW255" s="110" t="str">
        <f t="shared" si="1066"/>
        <v/>
      </c>
      <c r="EX255" s="110" t="str">
        <f t="shared" si="1067"/>
        <v/>
      </c>
      <c r="EY255" s="110" t="str">
        <f t="shared" si="1068"/>
        <v/>
      </c>
      <c r="EZ255" s="110" t="str">
        <f t="shared" si="1069"/>
        <v/>
      </c>
      <c r="FA255" s="110" t="str">
        <f t="shared" si="1070"/>
        <v/>
      </c>
      <c r="FB255">
        <f>'06_Presupuesto'!J274-'02_Rendimientos'!$B$79+1</f>
        <v>68</v>
      </c>
      <c r="FC255">
        <f>'06_Presupuesto'!K274-'02_Rendimientos'!$B$79+1</f>
        <v>79</v>
      </c>
      <c r="FD255">
        <f t="shared" si="1071"/>
        <v>12</v>
      </c>
    </row>
    <row r="256" spans="2:160">
      <c r="B256" t="str">
        <f>'06_Presupuesto'!K109</f>
        <v>C.3.1.1</v>
      </c>
      <c r="C256" t="str">
        <f>'06_Presupuesto'!L109</f>
        <v>Excavación en zanja de 0-2 (m)</v>
      </c>
      <c r="D256" t="str">
        <f>'06_Presupuesto'!M109</f>
        <v>M3</v>
      </c>
      <c r="E256" s="90">
        <f>'06_Presupuesto'!N109</f>
        <v>7.69</v>
      </c>
      <c r="F256" s="90">
        <f>'06_Presupuesto'!O109</f>
        <v>57499.999999999993</v>
      </c>
      <c r="G256" s="90">
        <f>'06_Presupuesto'!P109</f>
        <v>442174.99999999994</v>
      </c>
      <c r="H256" s="90" t="str">
        <f t="shared" si="922"/>
        <v/>
      </c>
      <c r="I256" s="90" t="str">
        <f t="shared" si="923"/>
        <v/>
      </c>
      <c r="J256" s="90" t="str">
        <f t="shared" si="921"/>
        <v/>
      </c>
      <c r="K256" s="90" t="str">
        <f t="shared" si="924"/>
        <v/>
      </c>
      <c r="L256" s="90" t="str">
        <f t="shared" si="925"/>
        <v/>
      </c>
      <c r="M256" s="90" t="str">
        <f t="shared" si="926"/>
        <v/>
      </c>
      <c r="N256" s="90" t="str">
        <f t="shared" si="927"/>
        <v/>
      </c>
      <c r="O256" s="90" t="str">
        <f t="shared" si="928"/>
        <v/>
      </c>
      <c r="P256" s="90" t="str">
        <f t="shared" si="929"/>
        <v/>
      </c>
      <c r="Q256" s="90" t="str">
        <f t="shared" si="930"/>
        <v/>
      </c>
      <c r="R256" s="90" t="str">
        <f t="shared" si="931"/>
        <v/>
      </c>
      <c r="S256" s="90" t="str">
        <f t="shared" si="932"/>
        <v/>
      </c>
      <c r="T256" s="90" t="str">
        <f t="shared" si="933"/>
        <v/>
      </c>
      <c r="U256" s="90" t="str">
        <f t="shared" si="934"/>
        <v/>
      </c>
      <c r="V256" s="90" t="str">
        <f t="shared" si="935"/>
        <v/>
      </c>
      <c r="W256" s="90" t="str">
        <f t="shared" si="936"/>
        <v/>
      </c>
      <c r="X256" s="90" t="str">
        <f t="shared" si="937"/>
        <v/>
      </c>
      <c r="Y256" s="90" t="str">
        <f t="shared" si="938"/>
        <v/>
      </c>
      <c r="Z256" s="90" t="str">
        <f t="shared" si="939"/>
        <v/>
      </c>
      <c r="AA256" s="90" t="str">
        <f t="shared" si="940"/>
        <v/>
      </c>
      <c r="AB256" s="90" t="str">
        <f t="shared" si="941"/>
        <v/>
      </c>
      <c r="AC256" s="90" t="str">
        <f t="shared" si="942"/>
        <v/>
      </c>
      <c r="AD256" s="90" t="str">
        <f t="shared" si="943"/>
        <v/>
      </c>
      <c r="AE256" s="90" t="str">
        <f t="shared" si="944"/>
        <v/>
      </c>
      <c r="AF256" s="90" t="str">
        <f t="shared" si="945"/>
        <v/>
      </c>
      <c r="AG256" s="90" t="str">
        <f t="shared" si="946"/>
        <v/>
      </c>
      <c r="AH256" s="90" t="str">
        <f t="shared" si="947"/>
        <v/>
      </c>
      <c r="AI256" s="90" t="str">
        <f t="shared" si="948"/>
        <v/>
      </c>
      <c r="AJ256" s="90" t="str">
        <f t="shared" si="949"/>
        <v/>
      </c>
      <c r="AK256" s="90" t="str">
        <f t="shared" si="950"/>
        <v/>
      </c>
      <c r="AL256" s="90" t="str">
        <f t="shared" si="951"/>
        <v/>
      </c>
      <c r="AM256" s="90">
        <f t="shared" si="952"/>
        <v>31583.928571428569</v>
      </c>
      <c r="AN256" s="90">
        <f t="shared" si="953"/>
        <v>31583.928571428569</v>
      </c>
      <c r="AO256" s="90">
        <f t="shared" si="954"/>
        <v>31583.928571428569</v>
      </c>
      <c r="AP256" s="90">
        <f t="shared" si="955"/>
        <v>31583.928571428569</v>
      </c>
      <c r="AQ256" s="90">
        <f t="shared" si="956"/>
        <v>31583.928571428569</v>
      </c>
      <c r="AR256" s="90">
        <f t="shared" si="957"/>
        <v>31583.928571428569</v>
      </c>
      <c r="AS256" s="90">
        <f t="shared" si="958"/>
        <v>31583.928571428569</v>
      </c>
      <c r="AT256" s="90">
        <f t="shared" si="959"/>
        <v>31583.928571428569</v>
      </c>
      <c r="AU256" s="90">
        <f t="shared" si="960"/>
        <v>31583.928571428569</v>
      </c>
      <c r="AV256" s="90">
        <f t="shared" si="961"/>
        <v>31583.928571428569</v>
      </c>
      <c r="AW256" s="90">
        <f t="shared" si="962"/>
        <v>31583.928571428569</v>
      </c>
      <c r="AX256" s="90">
        <f t="shared" si="963"/>
        <v>31583.928571428569</v>
      </c>
      <c r="AY256" s="90">
        <f t="shared" si="964"/>
        <v>31583.928571428569</v>
      </c>
      <c r="AZ256" s="90">
        <f t="shared" si="965"/>
        <v>31583.928571428569</v>
      </c>
      <c r="BA256" s="90" t="str">
        <f t="shared" si="966"/>
        <v/>
      </c>
      <c r="BB256" s="90" t="str">
        <f t="shared" si="967"/>
        <v/>
      </c>
      <c r="BC256" s="90" t="str">
        <f t="shared" si="968"/>
        <v/>
      </c>
      <c r="BD256" s="90" t="str">
        <f t="shared" si="969"/>
        <v/>
      </c>
      <c r="BE256" s="90" t="str">
        <f t="shared" si="970"/>
        <v/>
      </c>
      <c r="BF256" s="90" t="str">
        <f t="shared" si="971"/>
        <v/>
      </c>
      <c r="BG256" s="90" t="str">
        <f t="shared" si="972"/>
        <v/>
      </c>
      <c r="BH256" s="90" t="str">
        <f t="shared" si="973"/>
        <v/>
      </c>
      <c r="BI256" s="90" t="str">
        <f t="shared" si="974"/>
        <v/>
      </c>
      <c r="BJ256" s="90" t="str">
        <f t="shared" si="975"/>
        <v/>
      </c>
      <c r="BK256" s="90" t="str">
        <f t="shared" si="976"/>
        <v/>
      </c>
      <c r="BL256" s="90" t="str">
        <f t="shared" si="977"/>
        <v/>
      </c>
      <c r="BM256" s="90" t="str">
        <f t="shared" si="978"/>
        <v/>
      </c>
      <c r="BN256" s="90" t="str">
        <f t="shared" si="979"/>
        <v/>
      </c>
      <c r="BO256" s="90" t="str">
        <f t="shared" si="980"/>
        <v/>
      </c>
      <c r="BP256" s="90" t="str">
        <f t="shared" si="981"/>
        <v/>
      </c>
      <c r="BQ256" s="90" t="str">
        <f t="shared" si="982"/>
        <v/>
      </c>
      <c r="BR256" s="90" t="str">
        <f t="shared" si="983"/>
        <v/>
      </c>
      <c r="BS256" s="90" t="str">
        <f t="shared" si="984"/>
        <v/>
      </c>
      <c r="BT256" s="90" t="str">
        <f t="shared" si="985"/>
        <v/>
      </c>
      <c r="BU256" s="90" t="str">
        <f t="shared" si="986"/>
        <v/>
      </c>
      <c r="BV256" s="90" t="str">
        <f t="shared" si="987"/>
        <v/>
      </c>
      <c r="BW256" s="90" t="str">
        <f t="shared" si="988"/>
        <v/>
      </c>
      <c r="BX256" s="90" t="str">
        <f t="shared" si="989"/>
        <v/>
      </c>
      <c r="BY256" s="90" t="str">
        <f t="shared" si="990"/>
        <v/>
      </c>
      <c r="BZ256" s="90" t="str">
        <f t="shared" si="991"/>
        <v/>
      </c>
      <c r="CA256" s="90" t="str">
        <f t="shared" si="992"/>
        <v/>
      </c>
      <c r="CB256" s="90" t="str">
        <f t="shared" si="993"/>
        <v/>
      </c>
      <c r="CC256" s="90" t="str">
        <f t="shared" si="994"/>
        <v/>
      </c>
      <c r="CD256" s="90" t="str">
        <f t="shared" si="995"/>
        <v/>
      </c>
      <c r="CE256" s="90" t="str">
        <f t="shared" si="996"/>
        <v/>
      </c>
      <c r="CF256" s="90" t="str">
        <f t="shared" si="997"/>
        <v/>
      </c>
      <c r="CG256" s="90" t="str">
        <f t="shared" si="998"/>
        <v/>
      </c>
      <c r="CH256" s="90" t="str">
        <f t="shared" si="999"/>
        <v/>
      </c>
      <c r="CI256" s="90" t="str">
        <f t="shared" si="1000"/>
        <v/>
      </c>
      <c r="CJ256" s="90" t="str">
        <f t="shared" si="1001"/>
        <v/>
      </c>
      <c r="CK256" s="90" t="str">
        <f t="shared" si="1002"/>
        <v/>
      </c>
      <c r="CL256" s="90" t="str">
        <f t="shared" si="1003"/>
        <v/>
      </c>
      <c r="CM256" s="90" t="str">
        <f t="shared" si="1004"/>
        <v/>
      </c>
      <c r="CN256" s="90" t="str">
        <f t="shared" si="1005"/>
        <v/>
      </c>
      <c r="CO256" s="90" t="str">
        <f t="shared" si="1006"/>
        <v/>
      </c>
      <c r="CP256" s="90" t="str">
        <f t="shared" si="1007"/>
        <v/>
      </c>
      <c r="CQ256" s="90" t="str">
        <f t="shared" si="1008"/>
        <v/>
      </c>
      <c r="CR256" s="90" t="str">
        <f t="shared" si="1009"/>
        <v/>
      </c>
      <c r="CS256" s="90" t="str">
        <f t="shared" si="1010"/>
        <v/>
      </c>
      <c r="CT256" s="90" t="str">
        <f t="shared" si="1011"/>
        <v/>
      </c>
      <c r="CU256" s="90" t="str">
        <f t="shared" si="1012"/>
        <v/>
      </c>
      <c r="CV256" s="90" t="str">
        <f t="shared" si="1013"/>
        <v/>
      </c>
      <c r="CW256" s="90" t="str">
        <f t="shared" si="1014"/>
        <v/>
      </c>
      <c r="CX256" s="90" t="str">
        <f t="shared" si="1015"/>
        <v/>
      </c>
      <c r="CY256" s="90" t="str">
        <f t="shared" si="1016"/>
        <v/>
      </c>
      <c r="CZ256" s="90" t="str">
        <f t="shared" si="1017"/>
        <v/>
      </c>
      <c r="DA256" s="90" t="str">
        <f t="shared" si="1018"/>
        <v/>
      </c>
      <c r="DB256" s="90" t="str">
        <f t="shared" si="1019"/>
        <v/>
      </c>
      <c r="DC256" s="90" t="str">
        <f t="shared" si="1020"/>
        <v/>
      </c>
      <c r="DD256" s="90" t="str">
        <f t="shared" si="1021"/>
        <v/>
      </c>
      <c r="DE256" s="90" t="str">
        <f t="shared" si="1022"/>
        <v/>
      </c>
      <c r="DF256" s="90" t="str">
        <f t="shared" si="1023"/>
        <v/>
      </c>
      <c r="DG256" s="90" t="str">
        <f t="shared" si="1024"/>
        <v/>
      </c>
      <c r="DH256" s="90" t="str">
        <f t="shared" si="1025"/>
        <v/>
      </c>
      <c r="DI256" s="90" t="str">
        <f t="shared" si="1026"/>
        <v/>
      </c>
      <c r="DJ256" s="90" t="str">
        <f t="shared" si="1027"/>
        <v/>
      </c>
      <c r="DK256" s="90" t="str">
        <f t="shared" si="1028"/>
        <v/>
      </c>
      <c r="DL256" s="90" t="str">
        <f t="shared" si="1029"/>
        <v/>
      </c>
      <c r="DM256" s="90" t="str">
        <f t="shared" si="1030"/>
        <v/>
      </c>
      <c r="DN256" s="90" t="str">
        <f t="shared" si="1031"/>
        <v/>
      </c>
      <c r="DO256" s="90" t="str">
        <f t="shared" si="1032"/>
        <v/>
      </c>
      <c r="DP256" s="90" t="str">
        <f t="shared" si="1033"/>
        <v/>
      </c>
      <c r="DQ256" s="90" t="str">
        <f t="shared" si="1034"/>
        <v/>
      </c>
      <c r="DR256" s="90" t="str">
        <f t="shared" si="1035"/>
        <v/>
      </c>
      <c r="DS256" s="90" t="str">
        <f t="shared" si="1036"/>
        <v/>
      </c>
      <c r="DT256" s="90" t="str">
        <f t="shared" si="1037"/>
        <v/>
      </c>
      <c r="DU256" s="90" t="str">
        <f t="shared" si="1038"/>
        <v/>
      </c>
      <c r="DV256" s="90" t="str">
        <f t="shared" si="1039"/>
        <v/>
      </c>
      <c r="DW256" s="90" t="str">
        <f t="shared" si="1040"/>
        <v/>
      </c>
      <c r="DX256" s="90" t="str">
        <f t="shared" si="1041"/>
        <v/>
      </c>
      <c r="DY256" s="90" t="str">
        <f t="shared" si="1042"/>
        <v/>
      </c>
      <c r="DZ256" s="90" t="str">
        <f t="shared" si="1043"/>
        <v/>
      </c>
      <c r="EA256" s="90" t="str">
        <f t="shared" si="1044"/>
        <v/>
      </c>
      <c r="EB256" s="90" t="str">
        <f t="shared" si="1045"/>
        <v/>
      </c>
      <c r="EC256" s="90" t="str">
        <f t="shared" si="1046"/>
        <v/>
      </c>
      <c r="ED256" s="90" t="str">
        <f t="shared" si="1047"/>
        <v/>
      </c>
      <c r="EE256" s="90" t="str">
        <f t="shared" si="1048"/>
        <v/>
      </c>
      <c r="EF256" s="90" t="str">
        <f t="shared" si="1049"/>
        <v/>
      </c>
      <c r="EG256" s="90" t="str">
        <f t="shared" si="1050"/>
        <v/>
      </c>
      <c r="EH256" s="90" t="str">
        <f t="shared" si="1051"/>
        <v/>
      </c>
      <c r="EI256" s="90" t="str">
        <f t="shared" si="1052"/>
        <v/>
      </c>
      <c r="EJ256" s="90" t="str">
        <f t="shared" si="1053"/>
        <v/>
      </c>
      <c r="EK256" s="90" t="str">
        <f t="shared" si="1054"/>
        <v/>
      </c>
      <c r="EL256" s="90" t="str">
        <f t="shared" si="1055"/>
        <v/>
      </c>
      <c r="EM256" s="90" t="str">
        <f t="shared" si="1056"/>
        <v/>
      </c>
      <c r="EN256" s="90" t="str">
        <f t="shared" si="1057"/>
        <v/>
      </c>
      <c r="EO256" s="90" t="str">
        <f t="shared" si="1058"/>
        <v/>
      </c>
      <c r="EP256" s="90" t="str">
        <f t="shared" si="1059"/>
        <v/>
      </c>
      <c r="EQ256" s="90" t="str">
        <f t="shared" si="1060"/>
        <v/>
      </c>
      <c r="ER256" s="90" t="str">
        <f t="shared" si="1061"/>
        <v/>
      </c>
      <c r="ES256" s="90" t="str">
        <f t="shared" si="1062"/>
        <v/>
      </c>
      <c r="ET256" s="90" t="str">
        <f t="shared" si="1063"/>
        <v/>
      </c>
      <c r="EU256" s="90" t="str">
        <f t="shared" si="1064"/>
        <v/>
      </c>
      <c r="EV256" s="90" t="str">
        <f t="shared" si="1065"/>
        <v/>
      </c>
      <c r="EW256" s="90" t="str">
        <f t="shared" si="1066"/>
        <v/>
      </c>
      <c r="EX256" s="90" t="str">
        <f t="shared" si="1067"/>
        <v/>
      </c>
      <c r="EY256" s="90" t="str">
        <f t="shared" si="1068"/>
        <v/>
      </c>
      <c r="EZ256" s="90" t="str">
        <f t="shared" si="1069"/>
        <v/>
      </c>
      <c r="FA256" s="90" t="str">
        <f t="shared" si="1070"/>
        <v/>
      </c>
      <c r="FB256">
        <f>'06_Presupuesto'!J275-'02_Rendimientos'!$B$79+1</f>
        <v>32</v>
      </c>
      <c r="FC256">
        <f>'06_Presupuesto'!K275-'02_Rendimientos'!$B$79+1</f>
        <v>45</v>
      </c>
      <c r="FD256">
        <f t="shared" si="1071"/>
        <v>14</v>
      </c>
    </row>
    <row r="257" spans="2:160">
      <c r="B257" s="109" t="str">
        <f>'06_Presupuesto'!K110</f>
        <v>C.3.1.2</v>
      </c>
      <c r="C257" s="109" t="str">
        <f>'06_Presupuesto'!L110</f>
        <v>Cama apoyo tuberías</v>
      </c>
      <c r="D257" s="109" t="str">
        <f>'06_Presupuesto'!M110</f>
        <v>M3</v>
      </c>
      <c r="E257" s="110">
        <f>'06_Presupuesto'!N110</f>
        <v>2.7</v>
      </c>
      <c r="F257" s="110">
        <f>'06_Presupuesto'!O110</f>
        <v>68750</v>
      </c>
      <c r="G257" s="110">
        <f>'06_Presupuesto'!P110</f>
        <v>185625</v>
      </c>
      <c r="H257" s="110" t="str">
        <f t="shared" si="922"/>
        <v/>
      </c>
      <c r="I257" s="110" t="str">
        <f t="shared" si="923"/>
        <v/>
      </c>
      <c r="J257" s="110" t="str">
        <f t="shared" si="921"/>
        <v/>
      </c>
      <c r="K257" s="110" t="str">
        <f t="shared" si="924"/>
        <v/>
      </c>
      <c r="L257" s="110" t="str">
        <f t="shared" si="925"/>
        <v/>
      </c>
      <c r="M257" s="110" t="str">
        <f t="shared" si="926"/>
        <v/>
      </c>
      <c r="N257" s="110" t="str">
        <f t="shared" si="927"/>
        <v/>
      </c>
      <c r="O257" s="110" t="str">
        <f t="shared" si="928"/>
        <v/>
      </c>
      <c r="P257" s="110" t="str">
        <f t="shared" si="929"/>
        <v/>
      </c>
      <c r="Q257" s="110" t="str">
        <f t="shared" si="930"/>
        <v/>
      </c>
      <c r="R257" s="110" t="str">
        <f t="shared" si="931"/>
        <v/>
      </c>
      <c r="S257" s="110" t="str">
        <f t="shared" si="932"/>
        <v/>
      </c>
      <c r="T257" s="110" t="str">
        <f t="shared" si="933"/>
        <v/>
      </c>
      <c r="U257" s="110" t="str">
        <f t="shared" si="934"/>
        <v/>
      </c>
      <c r="V257" s="110" t="str">
        <f t="shared" si="935"/>
        <v/>
      </c>
      <c r="W257" s="110" t="str">
        <f t="shared" si="936"/>
        <v/>
      </c>
      <c r="X257" s="110" t="str">
        <f t="shared" si="937"/>
        <v/>
      </c>
      <c r="Y257" s="110" t="str">
        <f t="shared" si="938"/>
        <v/>
      </c>
      <c r="Z257" s="110" t="str">
        <f t="shared" si="939"/>
        <v/>
      </c>
      <c r="AA257" s="110" t="str">
        <f t="shared" si="940"/>
        <v/>
      </c>
      <c r="AB257" s="110" t="str">
        <f t="shared" si="941"/>
        <v/>
      </c>
      <c r="AC257" s="110" t="str">
        <f t="shared" si="942"/>
        <v/>
      </c>
      <c r="AD257" s="110" t="str">
        <f t="shared" si="943"/>
        <v/>
      </c>
      <c r="AE257" s="110" t="str">
        <f t="shared" si="944"/>
        <v/>
      </c>
      <c r="AF257" s="110" t="str">
        <f t="shared" si="945"/>
        <v/>
      </c>
      <c r="AG257" s="110" t="str">
        <f t="shared" si="946"/>
        <v/>
      </c>
      <c r="AH257" s="110" t="str">
        <f t="shared" si="947"/>
        <v/>
      </c>
      <c r="AI257" s="110" t="str">
        <f t="shared" si="948"/>
        <v/>
      </c>
      <c r="AJ257" s="110" t="str">
        <f t="shared" si="949"/>
        <v/>
      </c>
      <c r="AK257" s="110" t="str">
        <f t="shared" si="950"/>
        <v/>
      </c>
      <c r="AL257" s="110" t="str">
        <f t="shared" si="951"/>
        <v/>
      </c>
      <c r="AM257" s="110">
        <f t="shared" si="952"/>
        <v>13258.928571428571</v>
      </c>
      <c r="AN257" s="110">
        <f t="shared" si="953"/>
        <v>13258.928571428571</v>
      </c>
      <c r="AO257" s="110">
        <f t="shared" si="954"/>
        <v>13258.928571428571</v>
      </c>
      <c r="AP257" s="110">
        <f t="shared" si="955"/>
        <v>13258.928571428571</v>
      </c>
      <c r="AQ257" s="110">
        <f t="shared" si="956"/>
        <v>13258.928571428571</v>
      </c>
      <c r="AR257" s="110">
        <f t="shared" si="957"/>
        <v>13258.928571428571</v>
      </c>
      <c r="AS257" s="110">
        <f t="shared" si="958"/>
        <v>13258.928571428571</v>
      </c>
      <c r="AT257" s="110">
        <f t="shared" si="959"/>
        <v>13258.928571428571</v>
      </c>
      <c r="AU257" s="110">
        <f t="shared" si="960"/>
        <v>13258.928571428571</v>
      </c>
      <c r="AV257" s="110">
        <f t="shared" si="961"/>
        <v>13258.928571428571</v>
      </c>
      <c r="AW257" s="110">
        <f t="shared" si="962"/>
        <v>13258.928571428571</v>
      </c>
      <c r="AX257" s="110">
        <f t="shared" si="963"/>
        <v>13258.928571428571</v>
      </c>
      <c r="AY257" s="110">
        <f t="shared" si="964"/>
        <v>13258.928571428571</v>
      </c>
      <c r="AZ257" s="110">
        <f t="shared" si="965"/>
        <v>13258.928571428571</v>
      </c>
      <c r="BA257" s="110" t="str">
        <f t="shared" si="966"/>
        <v/>
      </c>
      <c r="BB257" s="110" t="str">
        <f t="shared" si="967"/>
        <v/>
      </c>
      <c r="BC257" s="110" t="str">
        <f t="shared" si="968"/>
        <v/>
      </c>
      <c r="BD257" s="110" t="str">
        <f t="shared" si="969"/>
        <v/>
      </c>
      <c r="BE257" s="110" t="str">
        <f t="shared" si="970"/>
        <v/>
      </c>
      <c r="BF257" s="110" t="str">
        <f t="shared" si="971"/>
        <v/>
      </c>
      <c r="BG257" s="110" t="str">
        <f t="shared" si="972"/>
        <v/>
      </c>
      <c r="BH257" s="110" t="str">
        <f t="shared" si="973"/>
        <v/>
      </c>
      <c r="BI257" s="110" t="str">
        <f t="shared" si="974"/>
        <v/>
      </c>
      <c r="BJ257" s="110" t="str">
        <f t="shared" si="975"/>
        <v/>
      </c>
      <c r="BK257" s="110" t="str">
        <f t="shared" si="976"/>
        <v/>
      </c>
      <c r="BL257" s="110" t="str">
        <f t="shared" si="977"/>
        <v/>
      </c>
      <c r="BM257" s="110" t="str">
        <f t="shared" si="978"/>
        <v/>
      </c>
      <c r="BN257" s="110" t="str">
        <f t="shared" si="979"/>
        <v/>
      </c>
      <c r="BO257" s="110" t="str">
        <f t="shared" si="980"/>
        <v/>
      </c>
      <c r="BP257" s="110" t="str">
        <f t="shared" si="981"/>
        <v/>
      </c>
      <c r="BQ257" s="110" t="str">
        <f t="shared" si="982"/>
        <v/>
      </c>
      <c r="BR257" s="110" t="str">
        <f t="shared" si="983"/>
        <v/>
      </c>
      <c r="BS257" s="110" t="str">
        <f t="shared" si="984"/>
        <v/>
      </c>
      <c r="BT257" s="110" t="str">
        <f t="shared" si="985"/>
        <v/>
      </c>
      <c r="BU257" s="110" t="str">
        <f t="shared" si="986"/>
        <v/>
      </c>
      <c r="BV257" s="110" t="str">
        <f t="shared" si="987"/>
        <v/>
      </c>
      <c r="BW257" s="110" t="str">
        <f t="shared" si="988"/>
        <v/>
      </c>
      <c r="BX257" s="110" t="str">
        <f t="shared" si="989"/>
        <v/>
      </c>
      <c r="BY257" s="110" t="str">
        <f t="shared" si="990"/>
        <v/>
      </c>
      <c r="BZ257" s="110" t="str">
        <f t="shared" si="991"/>
        <v/>
      </c>
      <c r="CA257" s="110" t="str">
        <f t="shared" si="992"/>
        <v/>
      </c>
      <c r="CB257" s="110" t="str">
        <f t="shared" si="993"/>
        <v/>
      </c>
      <c r="CC257" s="110" t="str">
        <f t="shared" si="994"/>
        <v/>
      </c>
      <c r="CD257" s="110" t="str">
        <f t="shared" si="995"/>
        <v/>
      </c>
      <c r="CE257" s="110" t="str">
        <f t="shared" si="996"/>
        <v/>
      </c>
      <c r="CF257" s="110" t="str">
        <f t="shared" si="997"/>
        <v/>
      </c>
      <c r="CG257" s="110" t="str">
        <f t="shared" si="998"/>
        <v/>
      </c>
      <c r="CH257" s="110" t="str">
        <f t="shared" si="999"/>
        <v/>
      </c>
      <c r="CI257" s="110" t="str">
        <f t="shared" si="1000"/>
        <v/>
      </c>
      <c r="CJ257" s="110" t="str">
        <f t="shared" si="1001"/>
        <v/>
      </c>
      <c r="CK257" s="110" t="str">
        <f t="shared" si="1002"/>
        <v/>
      </c>
      <c r="CL257" s="110" t="str">
        <f t="shared" si="1003"/>
        <v/>
      </c>
      <c r="CM257" s="110" t="str">
        <f t="shared" si="1004"/>
        <v/>
      </c>
      <c r="CN257" s="110" t="str">
        <f t="shared" si="1005"/>
        <v/>
      </c>
      <c r="CO257" s="110" t="str">
        <f t="shared" si="1006"/>
        <v/>
      </c>
      <c r="CP257" s="110" t="str">
        <f t="shared" si="1007"/>
        <v/>
      </c>
      <c r="CQ257" s="110" t="str">
        <f t="shared" si="1008"/>
        <v/>
      </c>
      <c r="CR257" s="110" t="str">
        <f t="shared" si="1009"/>
        <v/>
      </c>
      <c r="CS257" s="110" t="str">
        <f t="shared" si="1010"/>
        <v/>
      </c>
      <c r="CT257" s="110" t="str">
        <f t="shared" si="1011"/>
        <v/>
      </c>
      <c r="CU257" s="110" t="str">
        <f t="shared" si="1012"/>
        <v/>
      </c>
      <c r="CV257" s="110" t="str">
        <f t="shared" si="1013"/>
        <v/>
      </c>
      <c r="CW257" s="110" t="str">
        <f t="shared" si="1014"/>
        <v/>
      </c>
      <c r="CX257" s="110" t="str">
        <f t="shared" si="1015"/>
        <v/>
      </c>
      <c r="CY257" s="110" t="str">
        <f t="shared" si="1016"/>
        <v/>
      </c>
      <c r="CZ257" s="110" t="str">
        <f t="shared" si="1017"/>
        <v/>
      </c>
      <c r="DA257" s="110" t="str">
        <f t="shared" si="1018"/>
        <v/>
      </c>
      <c r="DB257" s="110" t="str">
        <f t="shared" si="1019"/>
        <v/>
      </c>
      <c r="DC257" s="110" t="str">
        <f t="shared" si="1020"/>
        <v/>
      </c>
      <c r="DD257" s="110" t="str">
        <f t="shared" si="1021"/>
        <v/>
      </c>
      <c r="DE257" s="110" t="str">
        <f t="shared" si="1022"/>
        <v/>
      </c>
      <c r="DF257" s="110" t="str">
        <f t="shared" si="1023"/>
        <v/>
      </c>
      <c r="DG257" s="110" t="str">
        <f t="shared" si="1024"/>
        <v/>
      </c>
      <c r="DH257" s="110" t="str">
        <f t="shared" si="1025"/>
        <v/>
      </c>
      <c r="DI257" s="110" t="str">
        <f t="shared" si="1026"/>
        <v/>
      </c>
      <c r="DJ257" s="110" t="str">
        <f t="shared" si="1027"/>
        <v/>
      </c>
      <c r="DK257" s="110" t="str">
        <f t="shared" si="1028"/>
        <v/>
      </c>
      <c r="DL257" s="110" t="str">
        <f t="shared" si="1029"/>
        <v/>
      </c>
      <c r="DM257" s="110" t="str">
        <f t="shared" si="1030"/>
        <v/>
      </c>
      <c r="DN257" s="110" t="str">
        <f t="shared" si="1031"/>
        <v/>
      </c>
      <c r="DO257" s="110" t="str">
        <f t="shared" si="1032"/>
        <v/>
      </c>
      <c r="DP257" s="110" t="str">
        <f t="shared" si="1033"/>
        <v/>
      </c>
      <c r="DQ257" s="110" t="str">
        <f t="shared" si="1034"/>
        <v/>
      </c>
      <c r="DR257" s="110" t="str">
        <f t="shared" si="1035"/>
        <v/>
      </c>
      <c r="DS257" s="110" t="str">
        <f t="shared" si="1036"/>
        <v/>
      </c>
      <c r="DT257" s="110" t="str">
        <f t="shared" si="1037"/>
        <v/>
      </c>
      <c r="DU257" s="110" t="str">
        <f t="shared" si="1038"/>
        <v/>
      </c>
      <c r="DV257" s="110" t="str">
        <f t="shared" si="1039"/>
        <v/>
      </c>
      <c r="DW257" s="110" t="str">
        <f t="shared" si="1040"/>
        <v/>
      </c>
      <c r="DX257" s="110" t="str">
        <f t="shared" si="1041"/>
        <v/>
      </c>
      <c r="DY257" s="110" t="str">
        <f t="shared" si="1042"/>
        <v/>
      </c>
      <c r="DZ257" s="110" t="str">
        <f t="shared" si="1043"/>
        <v/>
      </c>
      <c r="EA257" s="110" t="str">
        <f t="shared" si="1044"/>
        <v/>
      </c>
      <c r="EB257" s="110" t="str">
        <f t="shared" si="1045"/>
        <v/>
      </c>
      <c r="EC257" s="110" t="str">
        <f t="shared" si="1046"/>
        <v/>
      </c>
      <c r="ED257" s="110" t="str">
        <f t="shared" si="1047"/>
        <v/>
      </c>
      <c r="EE257" s="110" t="str">
        <f t="shared" si="1048"/>
        <v/>
      </c>
      <c r="EF257" s="110" t="str">
        <f t="shared" si="1049"/>
        <v/>
      </c>
      <c r="EG257" s="110" t="str">
        <f t="shared" si="1050"/>
        <v/>
      </c>
      <c r="EH257" s="110" t="str">
        <f t="shared" si="1051"/>
        <v/>
      </c>
      <c r="EI257" s="110" t="str">
        <f t="shared" si="1052"/>
        <v/>
      </c>
      <c r="EJ257" s="110" t="str">
        <f t="shared" si="1053"/>
        <v/>
      </c>
      <c r="EK257" s="110" t="str">
        <f t="shared" si="1054"/>
        <v/>
      </c>
      <c r="EL257" s="110" t="str">
        <f t="shared" si="1055"/>
        <v/>
      </c>
      <c r="EM257" s="110" t="str">
        <f t="shared" si="1056"/>
        <v/>
      </c>
      <c r="EN257" s="110" t="str">
        <f t="shared" si="1057"/>
        <v/>
      </c>
      <c r="EO257" s="110" t="str">
        <f t="shared" si="1058"/>
        <v/>
      </c>
      <c r="EP257" s="110" t="str">
        <f t="shared" si="1059"/>
        <v/>
      </c>
      <c r="EQ257" s="110" t="str">
        <f t="shared" si="1060"/>
        <v/>
      </c>
      <c r="ER257" s="110" t="str">
        <f t="shared" si="1061"/>
        <v/>
      </c>
      <c r="ES257" s="110" t="str">
        <f t="shared" si="1062"/>
        <v/>
      </c>
      <c r="ET257" s="110" t="str">
        <f t="shared" si="1063"/>
        <v/>
      </c>
      <c r="EU257" s="110" t="str">
        <f t="shared" si="1064"/>
        <v/>
      </c>
      <c r="EV257" s="110" t="str">
        <f t="shared" si="1065"/>
        <v/>
      </c>
      <c r="EW257" s="110" t="str">
        <f t="shared" si="1066"/>
        <v/>
      </c>
      <c r="EX257" s="110" t="str">
        <f t="shared" si="1067"/>
        <v/>
      </c>
      <c r="EY257" s="110" t="str">
        <f t="shared" si="1068"/>
        <v/>
      </c>
      <c r="EZ257" s="110" t="str">
        <f t="shared" si="1069"/>
        <v/>
      </c>
      <c r="FA257" s="110" t="str">
        <f t="shared" si="1070"/>
        <v/>
      </c>
      <c r="FB257">
        <f>'06_Presupuesto'!J276-'02_Rendimientos'!$B$79+1</f>
        <v>32</v>
      </c>
      <c r="FC257">
        <f>'06_Presupuesto'!K276-'02_Rendimientos'!$B$79+1</f>
        <v>45</v>
      </c>
      <c r="FD257">
        <f t="shared" si="1071"/>
        <v>14</v>
      </c>
    </row>
    <row r="258" spans="2:160">
      <c r="B258" t="str">
        <f>'06_Presupuesto'!K111</f>
        <v>C.3.1.3</v>
      </c>
      <c r="C258" t="str">
        <f>'06_Presupuesto'!L111</f>
        <v>Relleno de zanjas con material de obras</v>
      </c>
      <c r="D258" t="str">
        <f>'06_Presupuesto'!M111</f>
        <v>M3</v>
      </c>
      <c r="E258" s="90">
        <f>'06_Presupuesto'!N111</f>
        <v>5</v>
      </c>
      <c r="F258" s="90">
        <f>'06_Presupuesto'!O111</f>
        <v>40000</v>
      </c>
      <c r="G258" s="90">
        <f>'06_Presupuesto'!P111</f>
        <v>200000</v>
      </c>
      <c r="H258" s="90" t="str">
        <f t="shared" si="922"/>
        <v/>
      </c>
      <c r="I258" s="90" t="str">
        <f t="shared" si="923"/>
        <v/>
      </c>
      <c r="J258" s="90" t="str">
        <f t="shared" si="921"/>
        <v/>
      </c>
      <c r="K258" s="90" t="str">
        <f t="shared" si="924"/>
        <v/>
      </c>
      <c r="L258" s="90" t="str">
        <f t="shared" si="925"/>
        <v/>
      </c>
      <c r="M258" s="90" t="str">
        <f t="shared" si="926"/>
        <v/>
      </c>
      <c r="N258" s="90" t="str">
        <f t="shared" si="927"/>
        <v/>
      </c>
      <c r="O258" s="90" t="str">
        <f t="shared" si="928"/>
        <v/>
      </c>
      <c r="P258" s="90" t="str">
        <f t="shared" si="929"/>
        <v/>
      </c>
      <c r="Q258" s="90" t="str">
        <f t="shared" si="930"/>
        <v/>
      </c>
      <c r="R258" s="90" t="str">
        <f t="shared" si="931"/>
        <v/>
      </c>
      <c r="S258" s="90" t="str">
        <f t="shared" si="932"/>
        <v/>
      </c>
      <c r="T258" s="90" t="str">
        <f t="shared" si="933"/>
        <v/>
      </c>
      <c r="U258" s="90" t="str">
        <f t="shared" si="934"/>
        <v/>
      </c>
      <c r="V258" s="90" t="str">
        <f t="shared" si="935"/>
        <v/>
      </c>
      <c r="W258" s="90" t="str">
        <f t="shared" si="936"/>
        <v/>
      </c>
      <c r="X258" s="90" t="str">
        <f t="shared" si="937"/>
        <v/>
      </c>
      <c r="Y258" s="90" t="str">
        <f t="shared" si="938"/>
        <v/>
      </c>
      <c r="Z258" s="90" t="str">
        <f t="shared" si="939"/>
        <v/>
      </c>
      <c r="AA258" s="90" t="str">
        <f t="shared" si="940"/>
        <v/>
      </c>
      <c r="AB258" s="90" t="str">
        <f t="shared" si="941"/>
        <v/>
      </c>
      <c r="AC258" s="90" t="str">
        <f t="shared" si="942"/>
        <v/>
      </c>
      <c r="AD258" s="90" t="str">
        <f t="shared" si="943"/>
        <v/>
      </c>
      <c r="AE258" s="90" t="str">
        <f t="shared" si="944"/>
        <v/>
      </c>
      <c r="AF258" s="90" t="str">
        <f t="shared" si="945"/>
        <v/>
      </c>
      <c r="AG258" s="90" t="str">
        <f t="shared" si="946"/>
        <v/>
      </c>
      <c r="AH258" s="90" t="str">
        <f t="shared" si="947"/>
        <v/>
      </c>
      <c r="AI258" s="90" t="str">
        <f t="shared" si="948"/>
        <v/>
      </c>
      <c r="AJ258" s="90" t="str">
        <f t="shared" si="949"/>
        <v/>
      </c>
      <c r="AK258" s="90" t="str">
        <f t="shared" si="950"/>
        <v/>
      </c>
      <c r="AL258" s="90" t="str">
        <f t="shared" si="951"/>
        <v/>
      </c>
      <c r="AM258" s="90">
        <f t="shared" si="952"/>
        <v>14285.714285714286</v>
      </c>
      <c r="AN258" s="90">
        <f t="shared" si="953"/>
        <v>14285.714285714286</v>
      </c>
      <c r="AO258" s="90">
        <f t="shared" si="954"/>
        <v>14285.714285714286</v>
      </c>
      <c r="AP258" s="90">
        <f t="shared" si="955"/>
        <v>14285.714285714286</v>
      </c>
      <c r="AQ258" s="90">
        <f t="shared" si="956"/>
        <v>14285.714285714286</v>
      </c>
      <c r="AR258" s="90">
        <f t="shared" si="957"/>
        <v>14285.714285714286</v>
      </c>
      <c r="AS258" s="90">
        <f t="shared" si="958"/>
        <v>14285.714285714286</v>
      </c>
      <c r="AT258" s="90">
        <f t="shared" si="959"/>
        <v>14285.714285714286</v>
      </c>
      <c r="AU258" s="90">
        <f t="shared" si="960"/>
        <v>14285.714285714286</v>
      </c>
      <c r="AV258" s="90">
        <f t="shared" si="961"/>
        <v>14285.714285714286</v>
      </c>
      <c r="AW258" s="90">
        <f t="shared" si="962"/>
        <v>14285.714285714286</v>
      </c>
      <c r="AX258" s="90">
        <f t="shared" si="963"/>
        <v>14285.714285714286</v>
      </c>
      <c r="AY258" s="90">
        <f t="shared" si="964"/>
        <v>14285.714285714286</v>
      </c>
      <c r="AZ258" s="90">
        <f t="shared" si="965"/>
        <v>14285.714285714286</v>
      </c>
      <c r="BA258" s="90" t="str">
        <f t="shared" si="966"/>
        <v/>
      </c>
      <c r="BB258" s="90" t="str">
        <f t="shared" si="967"/>
        <v/>
      </c>
      <c r="BC258" s="90" t="str">
        <f t="shared" si="968"/>
        <v/>
      </c>
      <c r="BD258" s="90" t="str">
        <f t="shared" si="969"/>
        <v/>
      </c>
      <c r="BE258" s="90" t="str">
        <f t="shared" si="970"/>
        <v/>
      </c>
      <c r="BF258" s="90" t="str">
        <f t="shared" si="971"/>
        <v/>
      </c>
      <c r="BG258" s="90" t="str">
        <f t="shared" si="972"/>
        <v/>
      </c>
      <c r="BH258" s="90" t="str">
        <f t="shared" si="973"/>
        <v/>
      </c>
      <c r="BI258" s="90" t="str">
        <f t="shared" si="974"/>
        <v/>
      </c>
      <c r="BJ258" s="90" t="str">
        <f t="shared" si="975"/>
        <v/>
      </c>
      <c r="BK258" s="90" t="str">
        <f t="shared" si="976"/>
        <v/>
      </c>
      <c r="BL258" s="90" t="str">
        <f t="shared" si="977"/>
        <v/>
      </c>
      <c r="BM258" s="90" t="str">
        <f t="shared" si="978"/>
        <v/>
      </c>
      <c r="BN258" s="90" t="str">
        <f t="shared" si="979"/>
        <v/>
      </c>
      <c r="BO258" s="90" t="str">
        <f t="shared" si="980"/>
        <v/>
      </c>
      <c r="BP258" s="90" t="str">
        <f t="shared" si="981"/>
        <v/>
      </c>
      <c r="BQ258" s="90" t="str">
        <f t="shared" si="982"/>
        <v/>
      </c>
      <c r="BR258" s="90" t="str">
        <f t="shared" si="983"/>
        <v/>
      </c>
      <c r="BS258" s="90" t="str">
        <f t="shared" si="984"/>
        <v/>
      </c>
      <c r="BT258" s="90" t="str">
        <f t="shared" si="985"/>
        <v/>
      </c>
      <c r="BU258" s="90" t="str">
        <f t="shared" si="986"/>
        <v/>
      </c>
      <c r="BV258" s="90" t="str">
        <f t="shared" si="987"/>
        <v/>
      </c>
      <c r="BW258" s="90" t="str">
        <f t="shared" si="988"/>
        <v/>
      </c>
      <c r="BX258" s="90" t="str">
        <f t="shared" si="989"/>
        <v/>
      </c>
      <c r="BY258" s="90" t="str">
        <f t="shared" si="990"/>
        <v/>
      </c>
      <c r="BZ258" s="90" t="str">
        <f t="shared" si="991"/>
        <v/>
      </c>
      <c r="CA258" s="90" t="str">
        <f t="shared" si="992"/>
        <v/>
      </c>
      <c r="CB258" s="90" t="str">
        <f t="shared" si="993"/>
        <v/>
      </c>
      <c r="CC258" s="90" t="str">
        <f t="shared" si="994"/>
        <v/>
      </c>
      <c r="CD258" s="90" t="str">
        <f t="shared" si="995"/>
        <v/>
      </c>
      <c r="CE258" s="90" t="str">
        <f t="shared" si="996"/>
        <v/>
      </c>
      <c r="CF258" s="90" t="str">
        <f t="shared" si="997"/>
        <v/>
      </c>
      <c r="CG258" s="90" t="str">
        <f t="shared" si="998"/>
        <v/>
      </c>
      <c r="CH258" s="90" t="str">
        <f t="shared" si="999"/>
        <v/>
      </c>
      <c r="CI258" s="90" t="str">
        <f t="shared" si="1000"/>
        <v/>
      </c>
      <c r="CJ258" s="90" t="str">
        <f t="shared" si="1001"/>
        <v/>
      </c>
      <c r="CK258" s="90" t="str">
        <f t="shared" si="1002"/>
        <v/>
      </c>
      <c r="CL258" s="90" t="str">
        <f t="shared" si="1003"/>
        <v/>
      </c>
      <c r="CM258" s="90" t="str">
        <f t="shared" si="1004"/>
        <v/>
      </c>
      <c r="CN258" s="90" t="str">
        <f t="shared" si="1005"/>
        <v/>
      </c>
      <c r="CO258" s="90" t="str">
        <f t="shared" si="1006"/>
        <v/>
      </c>
      <c r="CP258" s="90" t="str">
        <f t="shared" si="1007"/>
        <v/>
      </c>
      <c r="CQ258" s="90" t="str">
        <f t="shared" si="1008"/>
        <v/>
      </c>
      <c r="CR258" s="90" t="str">
        <f t="shared" si="1009"/>
        <v/>
      </c>
      <c r="CS258" s="90" t="str">
        <f t="shared" si="1010"/>
        <v/>
      </c>
      <c r="CT258" s="90" t="str">
        <f t="shared" si="1011"/>
        <v/>
      </c>
      <c r="CU258" s="90" t="str">
        <f t="shared" si="1012"/>
        <v/>
      </c>
      <c r="CV258" s="90" t="str">
        <f t="shared" si="1013"/>
        <v/>
      </c>
      <c r="CW258" s="90" t="str">
        <f t="shared" si="1014"/>
        <v/>
      </c>
      <c r="CX258" s="90" t="str">
        <f t="shared" si="1015"/>
        <v/>
      </c>
      <c r="CY258" s="90" t="str">
        <f t="shared" si="1016"/>
        <v/>
      </c>
      <c r="CZ258" s="90" t="str">
        <f t="shared" si="1017"/>
        <v/>
      </c>
      <c r="DA258" s="90" t="str">
        <f t="shared" si="1018"/>
        <v/>
      </c>
      <c r="DB258" s="90" t="str">
        <f t="shared" si="1019"/>
        <v/>
      </c>
      <c r="DC258" s="90" t="str">
        <f t="shared" si="1020"/>
        <v/>
      </c>
      <c r="DD258" s="90" t="str">
        <f t="shared" si="1021"/>
        <v/>
      </c>
      <c r="DE258" s="90" t="str">
        <f t="shared" si="1022"/>
        <v/>
      </c>
      <c r="DF258" s="90" t="str">
        <f t="shared" si="1023"/>
        <v/>
      </c>
      <c r="DG258" s="90" t="str">
        <f t="shared" si="1024"/>
        <v/>
      </c>
      <c r="DH258" s="90" t="str">
        <f t="shared" si="1025"/>
        <v/>
      </c>
      <c r="DI258" s="90" t="str">
        <f t="shared" si="1026"/>
        <v/>
      </c>
      <c r="DJ258" s="90" t="str">
        <f t="shared" si="1027"/>
        <v/>
      </c>
      <c r="DK258" s="90" t="str">
        <f t="shared" si="1028"/>
        <v/>
      </c>
      <c r="DL258" s="90" t="str">
        <f t="shared" si="1029"/>
        <v/>
      </c>
      <c r="DM258" s="90" t="str">
        <f t="shared" si="1030"/>
        <v/>
      </c>
      <c r="DN258" s="90" t="str">
        <f t="shared" si="1031"/>
        <v/>
      </c>
      <c r="DO258" s="90" t="str">
        <f t="shared" si="1032"/>
        <v/>
      </c>
      <c r="DP258" s="90" t="str">
        <f t="shared" si="1033"/>
        <v/>
      </c>
      <c r="DQ258" s="90" t="str">
        <f t="shared" si="1034"/>
        <v/>
      </c>
      <c r="DR258" s="90" t="str">
        <f t="shared" si="1035"/>
        <v/>
      </c>
      <c r="DS258" s="90" t="str">
        <f t="shared" si="1036"/>
        <v/>
      </c>
      <c r="DT258" s="90" t="str">
        <f t="shared" si="1037"/>
        <v/>
      </c>
      <c r="DU258" s="90" t="str">
        <f t="shared" si="1038"/>
        <v/>
      </c>
      <c r="DV258" s="90" t="str">
        <f t="shared" si="1039"/>
        <v/>
      </c>
      <c r="DW258" s="90" t="str">
        <f t="shared" si="1040"/>
        <v/>
      </c>
      <c r="DX258" s="90" t="str">
        <f t="shared" si="1041"/>
        <v/>
      </c>
      <c r="DY258" s="90" t="str">
        <f t="shared" si="1042"/>
        <v/>
      </c>
      <c r="DZ258" s="90" t="str">
        <f t="shared" si="1043"/>
        <v/>
      </c>
      <c r="EA258" s="90" t="str">
        <f t="shared" si="1044"/>
        <v/>
      </c>
      <c r="EB258" s="90" t="str">
        <f t="shared" si="1045"/>
        <v/>
      </c>
      <c r="EC258" s="90" t="str">
        <f t="shared" si="1046"/>
        <v/>
      </c>
      <c r="ED258" s="90" t="str">
        <f t="shared" si="1047"/>
        <v/>
      </c>
      <c r="EE258" s="90" t="str">
        <f t="shared" si="1048"/>
        <v/>
      </c>
      <c r="EF258" s="90" t="str">
        <f t="shared" si="1049"/>
        <v/>
      </c>
      <c r="EG258" s="90" t="str">
        <f t="shared" si="1050"/>
        <v/>
      </c>
      <c r="EH258" s="90" t="str">
        <f t="shared" si="1051"/>
        <v/>
      </c>
      <c r="EI258" s="90" t="str">
        <f t="shared" si="1052"/>
        <v/>
      </c>
      <c r="EJ258" s="90" t="str">
        <f t="shared" si="1053"/>
        <v/>
      </c>
      <c r="EK258" s="90" t="str">
        <f t="shared" si="1054"/>
        <v/>
      </c>
      <c r="EL258" s="90" t="str">
        <f t="shared" si="1055"/>
        <v/>
      </c>
      <c r="EM258" s="90" t="str">
        <f t="shared" si="1056"/>
        <v/>
      </c>
      <c r="EN258" s="90" t="str">
        <f t="shared" si="1057"/>
        <v/>
      </c>
      <c r="EO258" s="90" t="str">
        <f t="shared" si="1058"/>
        <v/>
      </c>
      <c r="EP258" s="90" t="str">
        <f t="shared" si="1059"/>
        <v/>
      </c>
      <c r="EQ258" s="90" t="str">
        <f t="shared" si="1060"/>
        <v/>
      </c>
      <c r="ER258" s="90" t="str">
        <f t="shared" si="1061"/>
        <v/>
      </c>
      <c r="ES258" s="90" t="str">
        <f t="shared" si="1062"/>
        <v/>
      </c>
      <c r="ET258" s="90" t="str">
        <f t="shared" si="1063"/>
        <v/>
      </c>
      <c r="EU258" s="90" t="str">
        <f t="shared" si="1064"/>
        <v/>
      </c>
      <c r="EV258" s="90" t="str">
        <f t="shared" si="1065"/>
        <v/>
      </c>
      <c r="EW258" s="90" t="str">
        <f t="shared" si="1066"/>
        <v/>
      </c>
      <c r="EX258" s="90" t="str">
        <f t="shared" si="1067"/>
        <v/>
      </c>
      <c r="EY258" s="90" t="str">
        <f t="shared" si="1068"/>
        <v/>
      </c>
      <c r="EZ258" s="90" t="str">
        <f t="shared" si="1069"/>
        <v/>
      </c>
      <c r="FA258" s="90" t="str">
        <f t="shared" si="1070"/>
        <v/>
      </c>
      <c r="FB258">
        <f>'06_Presupuesto'!J277-'02_Rendimientos'!$B$79+1</f>
        <v>32</v>
      </c>
      <c r="FC258">
        <f>'06_Presupuesto'!K277-'02_Rendimientos'!$B$79+1</f>
        <v>45</v>
      </c>
      <c r="FD258">
        <f t="shared" si="1071"/>
        <v>14</v>
      </c>
    </row>
    <row r="259" spans="2:160">
      <c r="B259" s="109" t="str">
        <f>'06_Presupuesto'!K112</f>
        <v>C.3.2.1/a)</v>
      </c>
      <c r="C259" s="109" t="str">
        <f>'06_Presupuesto'!L112</f>
        <v>Tuberia PVC Sanitario Gris, D=40mm</v>
      </c>
      <c r="D259" s="109" t="str">
        <f>'06_Presupuesto'!M112</f>
        <v>ML</v>
      </c>
      <c r="E259" s="110">
        <f>'06_Presupuesto'!N112</f>
        <v>6</v>
      </c>
      <c r="F259" s="110">
        <f>'06_Presupuesto'!O112</f>
        <v>6000</v>
      </c>
      <c r="G259" s="110">
        <f>'06_Presupuesto'!P112</f>
        <v>36000</v>
      </c>
      <c r="H259" s="110" t="str">
        <f t="shared" si="922"/>
        <v/>
      </c>
      <c r="I259" s="110" t="str">
        <f t="shared" si="923"/>
        <v/>
      </c>
      <c r="J259" s="110" t="str">
        <f t="shared" ref="J259:J290" si="1072">IF(AND(J$152&gt;=FB259,J$152&lt;=FC259),IFERROR($G259/FD259,0),"")</f>
        <v/>
      </c>
      <c r="K259" s="110" t="str">
        <f t="shared" si="924"/>
        <v/>
      </c>
      <c r="L259" s="110" t="str">
        <f t="shared" si="925"/>
        <v/>
      </c>
      <c r="M259" s="110" t="str">
        <f t="shared" si="926"/>
        <v/>
      </c>
      <c r="N259" s="110" t="str">
        <f t="shared" si="927"/>
        <v/>
      </c>
      <c r="O259" s="110" t="str">
        <f t="shared" si="928"/>
        <v/>
      </c>
      <c r="P259" s="110" t="str">
        <f t="shared" si="929"/>
        <v/>
      </c>
      <c r="Q259" s="110" t="str">
        <f t="shared" si="930"/>
        <v/>
      </c>
      <c r="R259" s="110" t="str">
        <f t="shared" si="931"/>
        <v/>
      </c>
      <c r="S259" s="110" t="str">
        <f t="shared" si="932"/>
        <v/>
      </c>
      <c r="T259" s="110" t="str">
        <f t="shared" si="933"/>
        <v/>
      </c>
      <c r="U259" s="110" t="str">
        <f t="shared" si="934"/>
        <v/>
      </c>
      <c r="V259" s="110" t="str">
        <f t="shared" si="935"/>
        <v/>
      </c>
      <c r="W259" s="110" t="str">
        <f t="shared" si="936"/>
        <v/>
      </c>
      <c r="X259" s="110" t="str">
        <f t="shared" si="937"/>
        <v/>
      </c>
      <c r="Y259" s="110" t="str">
        <f t="shared" si="938"/>
        <v/>
      </c>
      <c r="Z259" s="110" t="str">
        <f t="shared" si="939"/>
        <v/>
      </c>
      <c r="AA259" s="110" t="str">
        <f t="shared" si="940"/>
        <v/>
      </c>
      <c r="AB259" s="110" t="str">
        <f t="shared" si="941"/>
        <v/>
      </c>
      <c r="AC259" s="110" t="str">
        <f t="shared" si="942"/>
        <v/>
      </c>
      <c r="AD259" s="110" t="str">
        <f t="shared" si="943"/>
        <v/>
      </c>
      <c r="AE259" s="110" t="str">
        <f t="shared" si="944"/>
        <v/>
      </c>
      <c r="AF259" s="110" t="str">
        <f t="shared" si="945"/>
        <v/>
      </c>
      <c r="AG259" s="110" t="str">
        <f t="shared" si="946"/>
        <v/>
      </c>
      <c r="AH259" s="110" t="str">
        <f t="shared" si="947"/>
        <v/>
      </c>
      <c r="AI259" s="110" t="str">
        <f t="shared" si="948"/>
        <v/>
      </c>
      <c r="AJ259" s="110" t="str">
        <f t="shared" si="949"/>
        <v/>
      </c>
      <c r="AK259" s="110" t="str">
        <f t="shared" si="950"/>
        <v/>
      </c>
      <c r="AL259" s="110" t="str">
        <f t="shared" si="951"/>
        <v/>
      </c>
      <c r="AM259" s="110">
        <f t="shared" si="952"/>
        <v>2571.4285714285716</v>
      </c>
      <c r="AN259" s="110">
        <f t="shared" si="953"/>
        <v>2571.4285714285716</v>
      </c>
      <c r="AO259" s="110">
        <f t="shared" si="954"/>
        <v>2571.4285714285716</v>
      </c>
      <c r="AP259" s="110">
        <f t="shared" si="955"/>
        <v>2571.4285714285716</v>
      </c>
      <c r="AQ259" s="110">
        <f t="shared" si="956"/>
        <v>2571.4285714285716</v>
      </c>
      <c r="AR259" s="110">
        <f t="shared" si="957"/>
        <v>2571.4285714285716</v>
      </c>
      <c r="AS259" s="110">
        <f t="shared" si="958"/>
        <v>2571.4285714285716</v>
      </c>
      <c r="AT259" s="110">
        <f t="shared" si="959"/>
        <v>2571.4285714285716</v>
      </c>
      <c r="AU259" s="110">
        <f t="shared" si="960"/>
        <v>2571.4285714285716</v>
      </c>
      <c r="AV259" s="110">
        <f t="shared" si="961"/>
        <v>2571.4285714285716</v>
      </c>
      <c r="AW259" s="110">
        <f t="shared" si="962"/>
        <v>2571.4285714285716</v>
      </c>
      <c r="AX259" s="110">
        <f t="shared" si="963"/>
        <v>2571.4285714285716</v>
      </c>
      <c r="AY259" s="110">
        <f t="shared" si="964"/>
        <v>2571.4285714285716</v>
      </c>
      <c r="AZ259" s="110">
        <f t="shared" si="965"/>
        <v>2571.4285714285716</v>
      </c>
      <c r="BA259" s="110" t="str">
        <f t="shared" si="966"/>
        <v/>
      </c>
      <c r="BB259" s="110" t="str">
        <f t="shared" si="967"/>
        <v/>
      </c>
      <c r="BC259" s="110" t="str">
        <f t="shared" si="968"/>
        <v/>
      </c>
      <c r="BD259" s="110" t="str">
        <f t="shared" si="969"/>
        <v/>
      </c>
      <c r="BE259" s="110" t="str">
        <f t="shared" si="970"/>
        <v/>
      </c>
      <c r="BF259" s="110" t="str">
        <f t="shared" si="971"/>
        <v/>
      </c>
      <c r="BG259" s="110" t="str">
        <f t="shared" si="972"/>
        <v/>
      </c>
      <c r="BH259" s="110" t="str">
        <f t="shared" si="973"/>
        <v/>
      </c>
      <c r="BI259" s="110" t="str">
        <f t="shared" si="974"/>
        <v/>
      </c>
      <c r="BJ259" s="110" t="str">
        <f t="shared" si="975"/>
        <v/>
      </c>
      <c r="BK259" s="110" t="str">
        <f t="shared" si="976"/>
        <v/>
      </c>
      <c r="BL259" s="110" t="str">
        <f t="shared" si="977"/>
        <v/>
      </c>
      <c r="BM259" s="110" t="str">
        <f t="shared" si="978"/>
        <v/>
      </c>
      <c r="BN259" s="110" t="str">
        <f t="shared" si="979"/>
        <v/>
      </c>
      <c r="BO259" s="110" t="str">
        <f t="shared" si="980"/>
        <v/>
      </c>
      <c r="BP259" s="110" t="str">
        <f t="shared" si="981"/>
        <v/>
      </c>
      <c r="BQ259" s="110" t="str">
        <f t="shared" si="982"/>
        <v/>
      </c>
      <c r="BR259" s="110" t="str">
        <f t="shared" si="983"/>
        <v/>
      </c>
      <c r="BS259" s="110" t="str">
        <f t="shared" si="984"/>
        <v/>
      </c>
      <c r="BT259" s="110" t="str">
        <f t="shared" si="985"/>
        <v/>
      </c>
      <c r="BU259" s="110" t="str">
        <f t="shared" si="986"/>
        <v/>
      </c>
      <c r="BV259" s="110" t="str">
        <f t="shared" si="987"/>
        <v/>
      </c>
      <c r="BW259" s="110" t="str">
        <f t="shared" si="988"/>
        <v/>
      </c>
      <c r="BX259" s="110" t="str">
        <f t="shared" si="989"/>
        <v/>
      </c>
      <c r="BY259" s="110" t="str">
        <f t="shared" si="990"/>
        <v/>
      </c>
      <c r="BZ259" s="110" t="str">
        <f t="shared" si="991"/>
        <v/>
      </c>
      <c r="CA259" s="110" t="str">
        <f t="shared" si="992"/>
        <v/>
      </c>
      <c r="CB259" s="110" t="str">
        <f t="shared" si="993"/>
        <v/>
      </c>
      <c r="CC259" s="110" t="str">
        <f t="shared" si="994"/>
        <v/>
      </c>
      <c r="CD259" s="110" t="str">
        <f t="shared" si="995"/>
        <v/>
      </c>
      <c r="CE259" s="110" t="str">
        <f t="shared" si="996"/>
        <v/>
      </c>
      <c r="CF259" s="110" t="str">
        <f t="shared" si="997"/>
        <v/>
      </c>
      <c r="CG259" s="110" t="str">
        <f t="shared" si="998"/>
        <v/>
      </c>
      <c r="CH259" s="110" t="str">
        <f t="shared" si="999"/>
        <v/>
      </c>
      <c r="CI259" s="110" t="str">
        <f t="shared" si="1000"/>
        <v/>
      </c>
      <c r="CJ259" s="110" t="str">
        <f t="shared" si="1001"/>
        <v/>
      </c>
      <c r="CK259" s="110" t="str">
        <f t="shared" si="1002"/>
        <v/>
      </c>
      <c r="CL259" s="110" t="str">
        <f t="shared" si="1003"/>
        <v/>
      </c>
      <c r="CM259" s="110" t="str">
        <f t="shared" si="1004"/>
        <v/>
      </c>
      <c r="CN259" s="110" t="str">
        <f t="shared" si="1005"/>
        <v/>
      </c>
      <c r="CO259" s="110" t="str">
        <f t="shared" si="1006"/>
        <v/>
      </c>
      <c r="CP259" s="110" t="str">
        <f t="shared" si="1007"/>
        <v/>
      </c>
      <c r="CQ259" s="110" t="str">
        <f t="shared" si="1008"/>
        <v/>
      </c>
      <c r="CR259" s="110" t="str">
        <f t="shared" si="1009"/>
        <v/>
      </c>
      <c r="CS259" s="110" t="str">
        <f t="shared" si="1010"/>
        <v/>
      </c>
      <c r="CT259" s="110" t="str">
        <f t="shared" si="1011"/>
        <v/>
      </c>
      <c r="CU259" s="110" t="str">
        <f t="shared" si="1012"/>
        <v/>
      </c>
      <c r="CV259" s="110" t="str">
        <f t="shared" si="1013"/>
        <v/>
      </c>
      <c r="CW259" s="110" t="str">
        <f t="shared" si="1014"/>
        <v/>
      </c>
      <c r="CX259" s="110" t="str">
        <f t="shared" si="1015"/>
        <v/>
      </c>
      <c r="CY259" s="110" t="str">
        <f t="shared" si="1016"/>
        <v/>
      </c>
      <c r="CZ259" s="110" t="str">
        <f t="shared" si="1017"/>
        <v/>
      </c>
      <c r="DA259" s="110" t="str">
        <f t="shared" si="1018"/>
        <v/>
      </c>
      <c r="DB259" s="110" t="str">
        <f t="shared" si="1019"/>
        <v/>
      </c>
      <c r="DC259" s="110" t="str">
        <f t="shared" si="1020"/>
        <v/>
      </c>
      <c r="DD259" s="110" t="str">
        <f t="shared" si="1021"/>
        <v/>
      </c>
      <c r="DE259" s="110" t="str">
        <f t="shared" si="1022"/>
        <v/>
      </c>
      <c r="DF259" s="110" t="str">
        <f t="shared" si="1023"/>
        <v/>
      </c>
      <c r="DG259" s="110" t="str">
        <f t="shared" si="1024"/>
        <v/>
      </c>
      <c r="DH259" s="110" t="str">
        <f t="shared" si="1025"/>
        <v/>
      </c>
      <c r="DI259" s="110" t="str">
        <f t="shared" si="1026"/>
        <v/>
      </c>
      <c r="DJ259" s="110" t="str">
        <f t="shared" si="1027"/>
        <v/>
      </c>
      <c r="DK259" s="110" t="str">
        <f t="shared" si="1028"/>
        <v/>
      </c>
      <c r="DL259" s="110" t="str">
        <f t="shared" si="1029"/>
        <v/>
      </c>
      <c r="DM259" s="110" t="str">
        <f t="shared" si="1030"/>
        <v/>
      </c>
      <c r="DN259" s="110" t="str">
        <f t="shared" si="1031"/>
        <v/>
      </c>
      <c r="DO259" s="110" t="str">
        <f t="shared" si="1032"/>
        <v/>
      </c>
      <c r="DP259" s="110" t="str">
        <f t="shared" si="1033"/>
        <v/>
      </c>
      <c r="DQ259" s="110" t="str">
        <f t="shared" si="1034"/>
        <v/>
      </c>
      <c r="DR259" s="110" t="str">
        <f t="shared" si="1035"/>
        <v/>
      </c>
      <c r="DS259" s="110" t="str">
        <f t="shared" si="1036"/>
        <v/>
      </c>
      <c r="DT259" s="110" t="str">
        <f t="shared" si="1037"/>
        <v/>
      </c>
      <c r="DU259" s="110" t="str">
        <f t="shared" si="1038"/>
        <v/>
      </c>
      <c r="DV259" s="110" t="str">
        <f t="shared" si="1039"/>
        <v/>
      </c>
      <c r="DW259" s="110" t="str">
        <f t="shared" si="1040"/>
        <v/>
      </c>
      <c r="DX259" s="110" t="str">
        <f t="shared" si="1041"/>
        <v/>
      </c>
      <c r="DY259" s="110" t="str">
        <f t="shared" si="1042"/>
        <v/>
      </c>
      <c r="DZ259" s="110" t="str">
        <f t="shared" si="1043"/>
        <v/>
      </c>
      <c r="EA259" s="110" t="str">
        <f t="shared" si="1044"/>
        <v/>
      </c>
      <c r="EB259" s="110" t="str">
        <f t="shared" si="1045"/>
        <v/>
      </c>
      <c r="EC259" s="110" t="str">
        <f t="shared" si="1046"/>
        <v/>
      </c>
      <c r="ED259" s="110" t="str">
        <f t="shared" si="1047"/>
        <v/>
      </c>
      <c r="EE259" s="110" t="str">
        <f t="shared" si="1048"/>
        <v/>
      </c>
      <c r="EF259" s="110" t="str">
        <f t="shared" si="1049"/>
        <v/>
      </c>
      <c r="EG259" s="110" t="str">
        <f t="shared" si="1050"/>
        <v/>
      </c>
      <c r="EH259" s="110" t="str">
        <f t="shared" si="1051"/>
        <v/>
      </c>
      <c r="EI259" s="110" t="str">
        <f t="shared" si="1052"/>
        <v/>
      </c>
      <c r="EJ259" s="110" t="str">
        <f t="shared" si="1053"/>
        <v/>
      </c>
      <c r="EK259" s="110" t="str">
        <f t="shared" si="1054"/>
        <v/>
      </c>
      <c r="EL259" s="110" t="str">
        <f t="shared" si="1055"/>
        <v/>
      </c>
      <c r="EM259" s="110" t="str">
        <f t="shared" si="1056"/>
        <v/>
      </c>
      <c r="EN259" s="110" t="str">
        <f t="shared" si="1057"/>
        <v/>
      </c>
      <c r="EO259" s="110" t="str">
        <f t="shared" si="1058"/>
        <v/>
      </c>
      <c r="EP259" s="110" t="str">
        <f t="shared" si="1059"/>
        <v/>
      </c>
      <c r="EQ259" s="110" t="str">
        <f t="shared" si="1060"/>
        <v/>
      </c>
      <c r="ER259" s="110" t="str">
        <f t="shared" si="1061"/>
        <v/>
      </c>
      <c r="ES259" s="110" t="str">
        <f t="shared" si="1062"/>
        <v/>
      </c>
      <c r="ET259" s="110" t="str">
        <f t="shared" si="1063"/>
        <v/>
      </c>
      <c r="EU259" s="110" t="str">
        <f t="shared" si="1064"/>
        <v/>
      </c>
      <c r="EV259" s="110" t="str">
        <f t="shared" si="1065"/>
        <v/>
      </c>
      <c r="EW259" s="110" t="str">
        <f t="shared" si="1066"/>
        <v/>
      </c>
      <c r="EX259" s="110" t="str">
        <f t="shared" si="1067"/>
        <v/>
      </c>
      <c r="EY259" s="110" t="str">
        <f t="shared" si="1068"/>
        <v/>
      </c>
      <c r="EZ259" s="110" t="str">
        <f t="shared" si="1069"/>
        <v/>
      </c>
      <c r="FA259" s="110" t="str">
        <f t="shared" si="1070"/>
        <v/>
      </c>
      <c r="FB259">
        <f>'06_Presupuesto'!J278-'02_Rendimientos'!$B$79+1</f>
        <v>32</v>
      </c>
      <c r="FC259">
        <f>'06_Presupuesto'!K278-'02_Rendimientos'!$B$79+1</f>
        <v>45</v>
      </c>
      <c r="FD259">
        <f t="shared" si="1071"/>
        <v>14</v>
      </c>
    </row>
    <row r="260" spans="2:160">
      <c r="B260" t="str">
        <f>'06_Presupuesto'!K113</f>
        <v>C.3.2.1/b)</v>
      </c>
      <c r="C260" t="str">
        <f>'06_Presupuesto'!L113</f>
        <v>Tuberia PVC Sanitario Gris, D=75mm</v>
      </c>
      <c r="D260" t="str">
        <f>'06_Presupuesto'!M113</f>
        <v>ML</v>
      </c>
      <c r="E260" s="90">
        <f>'06_Presupuesto'!N113</f>
        <v>18</v>
      </c>
      <c r="F260" s="90">
        <f>'06_Presupuesto'!O113</f>
        <v>8124.9999999999991</v>
      </c>
      <c r="G260" s="90">
        <f>'06_Presupuesto'!P113</f>
        <v>146249.99999999997</v>
      </c>
      <c r="H260" s="90" t="str">
        <f t="shared" si="922"/>
        <v/>
      </c>
      <c r="I260" s="90" t="str">
        <f t="shared" si="923"/>
        <v/>
      </c>
      <c r="J260" s="90" t="str">
        <f t="shared" si="1072"/>
        <v/>
      </c>
      <c r="K260" s="90" t="str">
        <f t="shared" si="924"/>
        <v/>
      </c>
      <c r="L260" s="90" t="str">
        <f t="shared" si="925"/>
        <v/>
      </c>
      <c r="M260" s="90" t="str">
        <f t="shared" si="926"/>
        <v/>
      </c>
      <c r="N260" s="90" t="str">
        <f t="shared" si="927"/>
        <v/>
      </c>
      <c r="O260" s="90" t="str">
        <f t="shared" si="928"/>
        <v/>
      </c>
      <c r="P260" s="90" t="str">
        <f t="shared" si="929"/>
        <v/>
      </c>
      <c r="Q260" s="90" t="str">
        <f t="shared" si="930"/>
        <v/>
      </c>
      <c r="R260" s="90" t="str">
        <f t="shared" si="931"/>
        <v/>
      </c>
      <c r="S260" s="90" t="str">
        <f t="shared" si="932"/>
        <v/>
      </c>
      <c r="T260" s="90" t="str">
        <f t="shared" si="933"/>
        <v/>
      </c>
      <c r="U260" s="90" t="str">
        <f t="shared" si="934"/>
        <v/>
      </c>
      <c r="V260" s="90" t="str">
        <f t="shared" si="935"/>
        <v/>
      </c>
      <c r="W260" s="90" t="str">
        <f t="shared" si="936"/>
        <v/>
      </c>
      <c r="X260" s="90" t="str">
        <f t="shared" si="937"/>
        <v/>
      </c>
      <c r="Y260" s="90" t="str">
        <f t="shared" si="938"/>
        <v/>
      </c>
      <c r="Z260" s="90" t="str">
        <f t="shared" si="939"/>
        <v/>
      </c>
      <c r="AA260" s="90" t="str">
        <f t="shared" si="940"/>
        <v/>
      </c>
      <c r="AB260" s="90" t="str">
        <f t="shared" si="941"/>
        <v/>
      </c>
      <c r="AC260" s="90" t="str">
        <f t="shared" si="942"/>
        <v/>
      </c>
      <c r="AD260" s="90" t="str">
        <f t="shared" si="943"/>
        <v/>
      </c>
      <c r="AE260" s="90" t="str">
        <f t="shared" si="944"/>
        <v/>
      </c>
      <c r="AF260" s="90" t="str">
        <f t="shared" si="945"/>
        <v/>
      </c>
      <c r="AG260" s="90" t="str">
        <f t="shared" si="946"/>
        <v/>
      </c>
      <c r="AH260" s="90" t="str">
        <f t="shared" si="947"/>
        <v/>
      </c>
      <c r="AI260" s="90" t="str">
        <f t="shared" si="948"/>
        <v/>
      </c>
      <c r="AJ260" s="90" t="str">
        <f t="shared" si="949"/>
        <v/>
      </c>
      <c r="AK260" s="90" t="str">
        <f t="shared" si="950"/>
        <v/>
      </c>
      <c r="AL260" s="90" t="str">
        <f t="shared" si="951"/>
        <v/>
      </c>
      <c r="AM260" s="90">
        <f t="shared" si="952"/>
        <v>10446.428571428569</v>
      </c>
      <c r="AN260" s="90">
        <f t="shared" si="953"/>
        <v>10446.428571428569</v>
      </c>
      <c r="AO260" s="90">
        <f t="shared" si="954"/>
        <v>10446.428571428569</v>
      </c>
      <c r="AP260" s="90">
        <f t="shared" si="955"/>
        <v>10446.428571428569</v>
      </c>
      <c r="AQ260" s="90">
        <f t="shared" si="956"/>
        <v>10446.428571428569</v>
      </c>
      <c r="AR260" s="90">
        <f t="shared" si="957"/>
        <v>10446.428571428569</v>
      </c>
      <c r="AS260" s="90">
        <f t="shared" si="958"/>
        <v>10446.428571428569</v>
      </c>
      <c r="AT260" s="90">
        <f t="shared" si="959"/>
        <v>10446.428571428569</v>
      </c>
      <c r="AU260" s="90">
        <f t="shared" si="960"/>
        <v>10446.428571428569</v>
      </c>
      <c r="AV260" s="90">
        <f t="shared" si="961"/>
        <v>10446.428571428569</v>
      </c>
      <c r="AW260" s="90">
        <f t="shared" si="962"/>
        <v>10446.428571428569</v>
      </c>
      <c r="AX260" s="90">
        <f t="shared" si="963"/>
        <v>10446.428571428569</v>
      </c>
      <c r="AY260" s="90">
        <f t="shared" si="964"/>
        <v>10446.428571428569</v>
      </c>
      <c r="AZ260" s="90">
        <f t="shared" si="965"/>
        <v>10446.428571428569</v>
      </c>
      <c r="BA260" s="90" t="str">
        <f t="shared" si="966"/>
        <v/>
      </c>
      <c r="BB260" s="90" t="str">
        <f t="shared" si="967"/>
        <v/>
      </c>
      <c r="BC260" s="90" t="str">
        <f t="shared" si="968"/>
        <v/>
      </c>
      <c r="BD260" s="90" t="str">
        <f t="shared" si="969"/>
        <v/>
      </c>
      <c r="BE260" s="90" t="str">
        <f t="shared" si="970"/>
        <v/>
      </c>
      <c r="BF260" s="90" t="str">
        <f t="shared" si="971"/>
        <v/>
      </c>
      <c r="BG260" s="90" t="str">
        <f t="shared" si="972"/>
        <v/>
      </c>
      <c r="BH260" s="90" t="str">
        <f t="shared" si="973"/>
        <v/>
      </c>
      <c r="BI260" s="90" t="str">
        <f t="shared" si="974"/>
        <v/>
      </c>
      <c r="BJ260" s="90" t="str">
        <f t="shared" si="975"/>
        <v/>
      </c>
      <c r="BK260" s="90" t="str">
        <f t="shared" si="976"/>
        <v/>
      </c>
      <c r="BL260" s="90" t="str">
        <f t="shared" si="977"/>
        <v/>
      </c>
      <c r="BM260" s="90" t="str">
        <f t="shared" si="978"/>
        <v/>
      </c>
      <c r="BN260" s="90" t="str">
        <f t="shared" si="979"/>
        <v/>
      </c>
      <c r="BO260" s="90" t="str">
        <f t="shared" si="980"/>
        <v/>
      </c>
      <c r="BP260" s="90" t="str">
        <f t="shared" si="981"/>
        <v/>
      </c>
      <c r="BQ260" s="90" t="str">
        <f t="shared" si="982"/>
        <v/>
      </c>
      <c r="BR260" s="90" t="str">
        <f t="shared" si="983"/>
        <v/>
      </c>
      <c r="BS260" s="90" t="str">
        <f t="shared" si="984"/>
        <v/>
      </c>
      <c r="BT260" s="90" t="str">
        <f t="shared" si="985"/>
        <v/>
      </c>
      <c r="BU260" s="90" t="str">
        <f t="shared" si="986"/>
        <v/>
      </c>
      <c r="BV260" s="90" t="str">
        <f t="shared" si="987"/>
        <v/>
      </c>
      <c r="BW260" s="90" t="str">
        <f t="shared" si="988"/>
        <v/>
      </c>
      <c r="BX260" s="90" t="str">
        <f t="shared" si="989"/>
        <v/>
      </c>
      <c r="BY260" s="90" t="str">
        <f t="shared" si="990"/>
        <v/>
      </c>
      <c r="BZ260" s="90" t="str">
        <f t="shared" si="991"/>
        <v/>
      </c>
      <c r="CA260" s="90" t="str">
        <f t="shared" si="992"/>
        <v/>
      </c>
      <c r="CB260" s="90" t="str">
        <f t="shared" si="993"/>
        <v/>
      </c>
      <c r="CC260" s="90" t="str">
        <f t="shared" si="994"/>
        <v/>
      </c>
      <c r="CD260" s="90" t="str">
        <f t="shared" si="995"/>
        <v/>
      </c>
      <c r="CE260" s="90" t="str">
        <f t="shared" si="996"/>
        <v/>
      </c>
      <c r="CF260" s="90" t="str">
        <f t="shared" si="997"/>
        <v/>
      </c>
      <c r="CG260" s="90" t="str">
        <f t="shared" si="998"/>
        <v/>
      </c>
      <c r="CH260" s="90" t="str">
        <f t="shared" si="999"/>
        <v/>
      </c>
      <c r="CI260" s="90" t="str">
        <f t="shared" si="1000"/>
        <v/>
      </c>
      <c r="CJ260" s="90" t="str">
        <f t="shared" si="1001"/>
        <v/>
      </c>
      <c r="CK260" s="90" t="str">
        <f t="shared" si="1002"/>
        <v/>
      </c>
      <c r="CL260" s="90" t="str">
        <f t="shared" si="1003"/>
        <v/>
      </c>
      <c r="CM260" s="90" t="str">
        <f t="shared" si="1004"/>
        <v/>
      </c>
      <c r="CN260" s="90" t="str">
        <f t="shared" si="1005"/>
        <v/>
      </c>
      <c r="CO260" s="90" t="str">
        <f t="shared" si="1006"/>
        <v/>
      </c>
      <c r="CP260" s="90" t="str">
        <f t="shared" si="1007"/>
        <v/>
      </c>
      <c r="CQ260" s="90" t="str">
        <f t="shared" si="1008"/>
        <v/>
      </c>
      <c r="CR260" s="90" t="str">
        <f t="shared" si="1009"/>
        <v/>
      </c>
      <c r="CS260" s="90" t="str">
        <f t="shared" si="1010"/>
        <v/>
      </c>
      <c r="CT260" s="90" t="str">
        <f t="shared" si="1011"/>
        <v/>
      </c>
      <c r="CU260" s="90" t="str">
        <f t="shared" si="1012"/>
        <v/>
      </c>
      <c r="CV260" s="90" t="str">
        <f t="shared" si="1013"/>
        <v/>
      </c>
      <c r="CW260" s="90" t="str">
        <f t="shared" si="1014"/>
        <v/>
      </c>
      <c r="CX260" s="90" t="str">
        <f t="shared" si="1015"/>
        <v/>
      </c>
      <c r="CY260" s="90" t="str">
        <f t="shared" si="1016"/>
        <v/>
      </c>
      <c r="CZ260" s="90" t="str">
        <f t="shared" si="1017"/>
        <v/>
      </c>
      <c r="DA260" s="90" t="str">
        <f t="shared" si="1018"/>
        <v/>
      </c>
      <c r="DB260" s="90" t="str">
        <f t="shared" si="1019"/>
        <v/>
      </c>
      <c r="DC260" s="90" t="str">
        <f t="shared" si="1020"/>
        <v/>
      </c>
      <c r="DD260" s="90" t="str">
        <f t="shared" si="1021"/>
        <v/>
      </c>
      <c r="DE260" s="90" t="str">
        <f t="shared" si="1022"/>
        <v/>
      </c>
      <c r="DF260" s="90" t="str">
        <f t="shared" si="1023"/>
        <v/>
      </c>
      <c r="DG260" s="90" t="str">
        <f t="shared" si="1024"/>
        <v/>
      </c>
      <c r="DH260" s="90" t="str">
        <f t="shared" si="1025"/>
        <v/>
      </c>
      <c r="DI260" s="90" t="str">
        <f t="shared" si="1026"/>
        <v/>
      </c>
      <c r="DJ260" s="90" t="str">
        <f t="shared" si="1027"/>
        <v/>
      </c>
      <c r="DK260" s="90" t="str">
        <f t="shared" si="1028"/>
        <v/>
      </c>
      <c r="DL260" s="90" t="str">
        <f t="shared" si="1029"/>
        <v/>
      </c>
      <c r="DM260" s="90" t="str">
        <f t="shared" si="1030"/>
        <v/>
      </c>
      <c r="DN260" s="90" t="str">
        <f t="shared" si="1031"/>
        <v/>
      </c>
      <c r="DO260" s="90" t="str">
        <f t="shared" si="1032"/>
        <v/>
      </c>
      <c r="DP260" s="90" t="str">
        <f t="shared" si="1033"/>
        <v/>
      </c>
      <c r="DQ260" s="90" t="str">
        <f t="shared" si="1034"/>
        <v/>
      </c>
      <c r="DR260" s="90" t="str">
        <f t="shared" si="1035"/>
        <v/>
      </c>
      <c r="DS260" s="90" t="str">
        <f t="shared" si="1036"/>
        <v/>
      </c>
      <c r="DT260" s="90" t="str">
        <f t="shared" si="1037"/>
        <v/>
      </c>
      <c r="DU260" s="90" t="str">
        <f t="shared" si="1038"/>
        <v/>
      </c>
      <c r="DV260" s="90" t="str">
        <f t="shared" si="1039"/>
        <v/>
      </c>
      <c r="DW260" s="90" t="str">
        <f t="shared" si="1040"/>
        <v/>
      </c>
      <c r="DX260" s="90" t="str">
        <f t="shared" si="1041"/>
        <v/>
      </c>
      <c r="DY260" s="90" t="str">
        <f t="shared" si="1042"/>
        <v/>
      </c>
      <c r="DZ260" s="90" t="str">
        <f t="shared" si="1043"/>
        <v/>
      </c>
      <c r="EA260" s="90" t="str">
        <f t="shared" si="1044"/>
        <v/>
      </c>
      <c r="EB260" s="90" t="str">
        <f t="shared" si="1045"/>
        <v/>
      </c>
      <c r="EC260" s="90" t="str">
        <f t="shared" si="1046"/>
        <v/>
      </c>
      <c r="ED260" s="90" t="str">
        <f t="shared" si="1047"/>
        <v/>
      </c>
      <c r="EE260" s="90" t="str">
        <f t="shared" si="1048"/>
        <v/>
      </c>
      <c r="EF260" s="90" t="str">
        <f t="shared" si="1049"/>
        <v/>
      </c>
      <c r="EG260" s="90" t="str">
        <f t="shared" si="1050"/>
        <v/>
      </c>
      <c r="EH260" s="90" t="str">
        <f t="shared" si="1051"/>
        <v/>
      </c>
      <c r="EI260" s="90" t="str">
        <f t="shared" si="1052"/>
        <v/>
      </c>
      <c r="EJ260" s="90" t="str">
        <f t="shared" si="1053"/>
        <v/>
      </c>
      <c r="EK260" s="90" t="str">
        <f t="shared" si="1054"/>
        <v/>
      </c>
      <c r="EL260" s="90" t="str">
        <f t="shared" si="1055"/>
        <v/>
      </c>
      <c r="EM260" s="90" t="str">
        <f t="shared" si="1056"/>
        <v/>
      </c>
      <c r="EN260" s="90" t="str">
        <f t="shared" si="1057"/>
        <v/>
      </c>
      <c r="EO260" s="90" t="str">
        <f t="shared" si="1058"/>
        <v/>
      </c>
      <c r="EP260" s="90" t="str">
        <f t="shared" si="1059"/>
        <v/>
      </c>
      <c r="EQ260" s="90" t="str">
        <f t="shared" si="1060"/>
        <v/>
      </c>
      <c r="ER260" s="90" t="str">
        <f t="shared" si="1061"/>
        <v/>
      </c>
      <c r="ES260" s="90" t="str">
        <f t="shared" si="1062"/>
        <v/>
      </c>
      <c r="ET260" s="90" t="str">
        <f t="shared" si="1063"/>
        <v/>
      </c>
      <c r="EU260" s="90" t="str">
        <f t="shared" si="1064"/>
        <v/>
      </c>
      <c r="EV260" s="90" t="str">
        <f t="shared" si="1065"/>
        <v/>
      </c>
      <c r="EW260" s="90" t="str">
        <f t="shared" si="1066"/>
        <v/>
      </c>
      <c r="EX260" s="90" t="str">
        <f t="shared" si="1067"/>
        <v/>
      </c>
      <c r="EY260" s="90" t="str">
        <f t="shared" si="1068"/>
        <v/>
      </c>
      <c r="EZ260" s="90" t="str">
        <f t="shared" si="1069"/>
        <v/>
      </c>
      <c r="FA260" s="90" t="str">
        <f t="shared" si="1070"/>
        <v/>
      </c>
      <c r="FB260">
        <f>'06_Presupuesto'!J279-'02_Rendimientos'!$B$79+1</f>
        <v>32</v>
      </c>
      <c r="FC260">
        <f>'06_Presupuesto'!K279-'02_Rendimientos'!$B$79+1</f>
        <v>45</v>
      </c>
      <c r="FD260">
        <f t="shared" si="1071"/>
        <v>14</v>
      </c>
    </row>
    <row r="261" spans="2:160">
      <c r="B261" s="109" t="str">
        <f>'06_Presupuesto'!K114</f>
        <v>C.3.2.1/c)</v>
      </c>
      <c r="C261" s="109" t="str">
        <f>'06_Presupuesto'!L114</f>
        <v>Tuberia PVC Sanitario Gris, D=110mm</v>
      </c>
      <c r="D261" s="109" t="str">
        <f>'06_Presupuesto'!M114</f>
        <v>ML</v>
      </c>
      <c r="E261" s="110">
        <f>'06_Presupuesto'!N114</f>
        <v>18</v>
      </c>
      <c r="F261" s="110">
        <f>'06_Presupuesto'!O114</f>
        <v>11000</v>
      </c>
      <c r="G261" s="110">
        <f>'06_Presupuesto'!P114</f>
        <v>198000</v>
      </c>
      <c r="H261" s="110" t="str">
        <f t="shared" si="922"/>
        <v/>
      </c>
      <c r="I261" s="110" t="str">
        <f t="shared" si="923"/>
        <v/>
      </c>
      <c r="J261" s="110" t="str">
        <f t="shared" si="1072"/>
        <v/>
      </c>
      <c r="K261" s="110" t="str">
        <f t="shared" si="924"/>
        <v/>
      </c>
      <c r="L261" s="110" t="str">
        <f t="shared" si="925"/>
        <v/>
      </c>
      <c r="M261" s="110" t="str">
        <f t="shared" si="926"/>
        <v/>
      </c>
      <c r="N261" s="110" t="str">
        <f t="shared" si="927"/>
        <v/>
      </c>
      <c r="O261" s="110" t="str">
        <f t="shared" si="928"/>
        <v/>
      </c>
      <c r="P261" s="110" t="str">
        <f t="shared" si="929"/>
        <v/>
      </c>
      <c r="Q261" s="110" t="str">
        <f t="shared" si="930"/>
        <v/>
      </c>
      <c r="R261" s="110" t="str">
        <f t="shared" si="931"/>
        <v/>
      </c>
      <c r="S261" s="110" t="str">
        <f t="shared" si="932"/>
        <v/>
      </c>
      <c r="T261" s="110" t="str">
        <f t="shared" si="933"/>
        <v/>
      </c>
      <c r="U261" s="110" t="str">
        <f t="shared" si="934"/>
        <v/>
      </c>
      <c r="V261" s="110" t="str">
        <f t="shared" si="935"/>
        <v/>
      </c>
      <c r="W261" s="110" t="str">
        <f t="shared" si="936"/>
        <v/>
      </c>
      <c r="X261" s="110" t="str">
        <f t="shared" si="937"/>
        <v/>
      </c>
      <c r="Y261" s="110" t="str">
        <f t="shared" si="938"/>
        <v/>
      </c>
      <c r="Z261" s="110" t="str">
        <f t="shared" si="939"/>
        <v/>
      </c>
      <c r="AA261" s="110" t="str">
        <f t="shared" si="940"/>
        <v/>
      </c>
      <c r="AB261" s="110" t="str">
        <f t="shared" si="941"/>
        <v/>
      </c>
      <c r="AC261" s="110" t="str">
        <f t="shared" si="942"/>
        <v/>
      </c>
      <c r="AD261" s="110" t="str">
        <f t="shared" si="943"/>
        <v/>
      </c>
      <c r="AE261" s="110" t="str">
        <f t="shared" si="944"/>
        <v/>
      </c>
      <c r="AF261" s="110" t="str">
        <f t="shared" si="945"/>
        <v/>
      </c>
      <c r="AG261" s="110" t="str">
        <f t="shared" si="946"/>
        <v/>
      </c>
      <c r="AH261" s="110" t="str">
        <f t="shared" si="947"/>
        <v/>
      </c>
      <c r="AI261" s="110" t="str">
        <f t="shared" si="948"/>
        <v/>
      </c>
      <c r="AJ261" s="110" t="str">
        <f t="shared" si="949"/>
        <v/>
      </c>
      <c r="AK261" s="110" t="str">
        <f t="shared" si="950"/>
        <v/>
      </c>
      <c r="AL261" s="110" t="str">
        <f t="shared" si="951"/>
        <v/>
      </c>
      <c r="AM261" s="110">
        <f t="shared" si="952"/>
        <v>14142.857142857143</v>
      </c>
      <c r="AN261" s="110">
        <f t="shared" si="953"/>
        <v>14142.857142857143</v>
      </c>
      <c r="AO261" s="110">
        <f t="shared" si="954"/>
        <v>14142.857142857143</v>
      </c>
      <c r="AP261" s="110">
        <f t="shared" si="955"/>
        <v>14142.857142857143</v>
      </c>
      <c r="AQ261" s="110">
        <f t="shared" si="956"/>
        <v>14142.857142857143</v>
      </c>
      <c r="AR261" s="110">
        <f t="shared" si="957"/>
        <v>14142.857142857143</v>
      </c>
      <c r="AS261" s="110">
        <f t="shared" si="958"/>
        <v>14142.857142857143</v>
      </c>
      <c r="AT261" s="110">
        <f t="shared" si="959"/>
        <v>14142.857142857143</v>
      </c>
      <c r="AU261" s="110">
        <f t="shared" si="960"/>
        <v>14142.857142857143</v>
      </c>
      <c r="AV261" s="110">
        <f t="shared" si="961"/>
        <v>14142.857142857143</v>
      </c>
      <c r="AW261" s="110">
        <f t="shared" si="962"/>
        <v>14142.857142857143</v>
      </c>
      <c r="AX261" s="110">
        <f t="shared" si="963"/>
        <v>14142.857142857143</v>
      </c>
      <c r="AY261" s="110">
        <f t="shared" si="964"/>
        <v>14142.857142857143</v>
      </c>
      <c r="AZ261" s="110">
        <f t="shared" si="965"/>
        <v>14142.857142857143</v>
      </c>
      <c r="BA261" s="110" t="str">
        <f t="shared" si="966"/>
        <v/>
      </c>
      <c r="BB261" s="110" t="str">
        <f t="shared" si="967"/>
        <v/>
      </c>
      <c r="BC261" s="110" t="str">
        <f t="shared" si="968"/>
        <v/>
      </c>
      <c r="BD261" s="110" t="str">
        <f t="shared" si="969"/>
        <v/>
      </c>
      <c r="BE261" s="110" t="str">
        <f t="shared" si="970"/>
        <v/>
      </c>
      <c r="BF261" s="110" t="str">
        <f t="shared" si="971"/>
        <v/>
      </c>
      <c r="BG261" s="110" t="str">
        <f t="shared" si="972"/>
        <v/>
      </c>
      <c r="BH261" s="110" t="str">
        <f t="shared" si="973"/>
        <v/>
      </c>
      <c r="BI261" s="110" t="str">
        <f t="shared" si="974"/>
        <v/>
      </c>
      <c r="BJ261" s="110" t="str">
        <f t="shared" si="975"/>
        <v/>
      </c>
      <c r="BK261" s="110" t="str">
        <f t="shared" si="976"/>
        <v/>
      </c>
      <c r="BL261" s="110" t="str">
        <f t="shared" si="977"/>
        <v/>
      </c>
      <c r="BM261" s="110" t="str">
        <f t="shared" si="978"/>
        <v/>
      </c>
      <c r="BN261" s="110" t="str">
        <f t="shared" si="979"/>
        <v/>
      </c>
      <c r="BO261" s="110" t="str">
        <f t="shared" si="980"/>
        <v/>
      </c>
      <c r="BP261" s="110" t="str">
        <f t="shared" si="981"/>
        <v/>
      </c>
      <c r="BQ261" s="110" t="str">
        <f t="shared" si="982"/>
        <v/>
      </c>
      <c r="BR261" s="110" t="str">
        <f t="shared" si="983"/>
        <v/>
      </c>
      <c r="BS261" s="110" t="str">
        <f t="shared" si="984"/>
        <v/>
      </c>
      <c r="BT261" s="110" t="str">
        <f t="shared" si="985"/>
        <v/>
      </c>
      <c r="BU261" s="110" t="str">
        <f t="shared" si="986"/>
        <v/>
      </c>
      <c r="BV261" s="110" t="str">
        <f t="shared" si="987"/>
        <v/>
      </c>
      <c r="BW261" s="110" t="str">
        <f t="shared" si="988"/>
        <v/>
      </c>
      <c r="BX261" s="110" t="str">
        <f t="shared" si="989"/>
        <v/>
      </c>
      <c r="BY261" s="110" t="str">
        <f t="shared" si="990"/>
        <v/>
      </c>
      <c r="BZ261" s="110" t="str">
        <f t="shared" si="991"/>
        <v/>
      </c>
      <c r="CA261" s="110" t="str">
        <f t="shared" si="992"/>
        <v/>
      </c>
      <c r="CB261" s="110" t="str">
        <f t="shared" si="993"/>
        <v/>
      </c>
      <c r="CC261" s="110" t="str">
        <f t="shared" si="994"/>
        <v/>
      </c>
      <c r="CD261" s="110" t="str">
        <f t="shared" si="995"/>
        <v/>
      </c>
      <c r="CE261" s="110" t="str">
        <f t="shared" si="996"/>
        <v/>
      </c>
      <c r="CF261" s="110" t="str">
        <f t="shared" si="997"/>
        <v/>
      </c>
      <c r="CG261" s="110" t="str">
        <f t="shared" si="998"/>
        <v/>
      </c>
      <c r="CH261" s="110" t="str">
        <f t="shared" si="999"/>
        <v/>
      </c>
      <c r="CI261" s="110" t="str">
        <f t="shared" si="1000"/>
        <v/>
      </c>
      <c r="CJ261" s="110" t="str">
        <f t="shared" si="1001"/>
        <v/>
      </c>
      <c r="CK261" s="110" t="str">
        <f t="shared" si="1002"/>
        <v/>
      </c>
      <c r="CL261" s="110" t="str">
        <f t="shared" si="1003"/>
        <v/>
      </c>
      <c r="CM261" s="110" t="str">
        <f t="shared" si="1004"/>
        <v/>
      </c>
      <c r="CN261" s="110" t="str">
        <f t="shared" si="1005"/>
        <v/>
      </c>
      <c r="CO261" s="110" t="str">
        <f t="shared" si="1006"/>
        <v/>
      </c>
      <c r="CP261" s="110" t="str">
        <f t="shared" si="1007"/>
        <v/>
      </c>
      <c r="CQ261" s="110" t="str">
        <f t="shared" si="1008"/>
        <v/>
      </c>
      <c r="CR261" s="110" t="str">
        <f t="shared" si="1009"/>
        <v/>
      </c>
      <c r="CS261" s="110" t="str">
        <f t="shared" si="1010"/>
        <v/>
      </c>
      <c r="CT261" s="110" t="str">
        <f t="shared" si="1011"/>
        <v/>
      </c>
      <c r="CU261" s="110" t="str">
        <f t="shared" si="1012"/>
        <v/>
      </c>
      <c r="CV261" s="110" t="str">
        <f t="shared" si="1013"/>
        <v/>
      </c>
      <c r="CW261" s="110" t="str">
        <f t="shared" si="1014"/>
        <v/>
      </c>
      <c r="CX261" s="110" t="str">
        <f t="shared" si="1015"/>
        <v/>
      </c>
      <c r="CY261" s="110" t="str">
        <f t="shared" si="1016"/>
        <v/>
      </c>
      <c r="CZ261" s="110" t="str">
        <f t="shared" si="1017"/>
        <v/>
      </c>
      <c r="DA261" s="110" t="str">
        <f t="shared" si="1018"/>
        <v/>
      </c>
      <c r="DB261" s="110" t="str">
        <f t="shared" si="1019"/>
        <v/>
      </c>
      <c r="DC261" s="110" t="str">
        <f t="shared" si="1020"/>
        <v/>
      </c>
      <c r="DD261" s="110" t="str">
        <f t="shared" si="1021"/>
        <v/>
      </c>
      <c r="DE261" s="110" t="str">
        <f t="shared" si="1022"/>
        <v/>
      </c>
      <c r="DF261" s="110" t="str">
        <f t="shared" si="1023"/>
        <v/>
      </c>
      <c r="DG261" s="110" t="str">
        <f t="shared" si="1024"/>
        <v/>
      </c>
      <c r="DH261" s="110" t="str">
        <f t="shared" si="1025"/>
        <v/>
      </c>
      <c r="DI261" s="110" t="str">
        <f t="shared" si="1026"/>
        <v/>
      </c>
      <c r="DJ261" s="110" t="str">
        <f t="shared" si="1027"/>
        <v/>
      </c>
      <c r="DK261" s="110" t="str">
        <f t="shared" si="1028"/>
        <v/>
      </c>
      <c r="DL261" s="110" t="str">
        <f t="shared" si="1029"/>
        <v/>
      </c>
      <c r="DM261" s="110" t="str">
        <f t="shared" si="1030"/>
        <v/>
      </c>
      <c r="DN261" s="110" t="str">
        <f t="shared" si="1031"/>
        <v/>
      </c>
      <c r="DO261" s="110" t="str">
        <f t="shared" si="1032"/>
        <v/>
      </c>
      <c r="DP261" s="110" t="str">
        <f t="shared" si="1033"/>
        <v/>
      </c>
      <c r="DQ261" s="110" t="str">
        <f t="shared" si="1034"/>
        <v/>
      </c>
      <c r="DR261" s="110" t="str">
        <f t="shared" si="1035"/>
        <v/>
      </c>
      <c r="DS261" s="110" t="str">
        <f t="shared" si="1036"/>
        <v/>
      </c>
      <c r="DT261" s="110" t="str">
        <f t="shared" si="1037"/>
        <v/>
      </c>
      <c r="DU261" s="110" t="str">
        <f t="shared" si="1038"/>
        <v/>
      </c>
      <c r="DV261" s="110" t="str">
        <f t="shared" si="1039"/>
        <v/>
      </c>
      <c r="DW261" s="110" t="str">
        <f t="shared" si="1040"/>
        <v/>
      </c>
      <c r="DX261" s="110" t="str">
        <f t="shared" si="1041"/>
        <v/>
      </c>
      <c r="DY261" s="110" t="str">
        <f t="shared" si="1042"/>
        <v/>
      </c>
      <c r="DZ261" s="110" t="str">
        <f t="shared" si="1043"/>
        <v/>
      </c>
      <c r="EA261" s="110" t="str">
        <f t="shared" si="1044"/>
        <v/>
      </c>
      <c r="EB261" s="110" t="str">
        <f t="shared" si="1045"/>
        <v/>
      </c>
      <c r="EC261" s="110" t="str">
        <f t="shared" si="1046"/>
        <v/>
      </c>
      <c r="ED261" s="110" t="str">
        <f t="shared" si="1047"/>
        <v/>
      </c>
      <c r="EE261" s="110" t="str">
        <f t="shared" si="1048"/>
        <v/>
      </c>
      <c r="EF261" s="110" t="str">
        <f t="shared" si="1049"/>
        <v/>
      </c>
      <c r="EG261" s="110" t="str">
        <f t="shared" si="1050"/>
        <v/>
      </c>
      <c r="EH261" s="110" t="str">
        <f t="shared" si="1051"/>
        <v/>
      </c>
      <c r="EI261" s="110" t="str">
        <f t="shared" si="1052"/>
        <v/>
      </c>
      <c r="EJ261" s="110" t="str">
        <f t="shared" si="1053"/>
        <v/>
      </c>
      <c r="EK261" s="110" t="str">
        <f t="shared" si="1054"/>
        <v/>
      </c>
      <c r="EL261" s="110" t="str">
        <f t="shared" si="1055"/>
        <v/>
      </c>
      <c r="EM261" s="110" t="str">
        <f t="shared" si="1056"/>
        <v/>
      </c>
      <c r="EN261" s="110" t="str">
        <f t="shared" si="1057"/>
        <v/>
      </c>
      <c r="EO261" s="110" t="str">
        <f t="shared" si="1058"/>
        <v/>
      </c>
      <c r="EP261" s="110" t="str">
        <f t="shared" si="1059"/>
        <v/>
      </c>
      <c r="EQ261" s="110" t="str">
        <f t="shared" si="1060"/>
        <v/>
      </c>
      <c r="ER261" s="110" t="str">
        <f t="shared" si="1061"/>
        <v/>
      </c>
      <c r="ES261" s="110" t="str">
        <f t="shared" si="1062"/>
        <v/>
      </c>
      <c r="ET261" s="110" t="str">
        <f t="shared" si="1063"/>
        <v/>
      </c>
      <c r="EU261" s="110" t="str">
        <f t="shared" si="1064"/>
        <v/>
      </c>
      <c r="EV261" s="110" t="str">
        <f t="shared" si="1065"/>
        <v/>
      </c>
      <c r="EW261" s="110" t="str">
        <f t="shared" si="1066"/>
        <v/>
      </c>
      <c r="EX261" s="110" t="str">
        <f t="shared" si="1067"/>
        <v/>
      </c>
      <c r="EY261" s="110" t="str">
        <f t="shared" si="1068"/>
        <v/>
      </c>
      <c r="EZ261" s="110" t="str">
        <f t="shared" si="1069"/>
        <v/>
      </c>
      <c r="FA261" s="110" t="str">
        <f t="shared" si="1070"/>
        <v/>
      </c>
      <c r="FB261">
        <f>'06_Presupuesto'!J280-'02_Rendimientos'!$B$79+1</f>
        <v>32</v>
      </c>
      <c r="FC261">
        <f>'06_Presupuesto'!K280-'02_Rendimientos'!$B$79+1</f>
        <v>45</v>
      </c>
      <c r="FD261">
        <f t="shared" si="1071"/>
        <v>14</v>
      </c>
    </row>
    <row r="262" spans="2:160">
      <c r="B262" t="str">
        <f>'06_Presupuesto'!K115</f>
        <v>C.3.2.1/d)</v>
      </c>
      <c r="C262" t="str">
        <f>'06_Presupuesto'!L115</f>
        <v>Piezas Especiales</v>
      </c>
      <c r="D262" t="str">
        <f>'06_Presupuesto'!M115</f>
        <v>KG</v>
      </c>
      <c r="E262" s="90">
        <f>'06_Presupuesto'!N115</f>
        <v>6</v>
      </c>
      <c r="F262" s="90">
        <f>'06_Presupuesto'!O115</f>
        <v>22500</v>
      </c>
      <c r="G262" s="90">
        <f>'06_Presupuesto'!P115</f>
        <v>135000</v>
      </c>
      <c r="H262" s="90" t="str">
        <f t="shared" si="922"/>
        <v/>
      </c>
      <c r="I262" s="90" t="str">
        <f t="shared" si="923"/>
        <v/>
      </c>
      <c r="J262" s="90" t="str">
        <f t="shared" si="1072"/>
        <v/>
      </c>
      <c r="K262" s="90" t="str">
        <f t="shared" si="924"/>
        <v/>
      </c>
      <c r="L262" s="90" t="str">
        <f t="shared" si="925"/>
        <v/>
      </c>
      <c r="M262" s="90" t="str">
        <f t="shared" si="926"/>
        <v/>
      </c>
      <c r="N262" s="90" t="str">
        <f t="shared" si="927"/>
        <v/>
      </c>
      <c r="O262" s="90" t="str">
        <f t="shared" si="928"/>
        <v/>
      </c>
      <c r="P262" s="90" t="str">
        <f t="shared" si="929"/>
        <v/>
      </c>
      <c r="Q262" s="90" t="str">
        <f t="shared" si="930"/>
        <v/>
      </c>
      <c r="R262" s="90" t="str">
        <f t="shared" si="931"/>
        <v/>
      </c>
      <c r="S262" s="90" t="str">
        <f t="shared" si="932"/>
        <v/>
      </c>
      <c r="T262" s="90" t="str">
        <f t="shared" si="933"/>
        <v/>
      </c>
      <c r="U262" s="90" t="str">
        <f t="shared" si="934"/>
        <v/>
      </c>
      <c r="V262" s="90" t="str">
        <f t="shared" si="935"/>
        <v/>
      </c>
      <c r="W262" s="90" t="str">
        <f t="shared" si="936"/>
        <v/>
      </c>
      <c r="X262" s="90" t="str">
        <f t="shared" si="937"/>
        <v/>
      </c>
      <c r="Y262" s="90" t="str">
        <f t="shared" si="938"/>
        <v/>
      </c>
      <c r="Z262" s="90" t="str">
        <f t="shared" si="939"/>
        <v/>
      </c>
      <c r="AA262" s="90" t="str">
        <f t="shared" si="940"/>
        <v/>
      </c>
      <c r="AB262" s="90" t="str">
        <f t="shared" si="941"/>
        <v/>
      </c>
      <c r="AC262" s="90" t="str">
        <f t="shared" si="942"/>
        <v/>
      </c>
      <c r="AD262" s="90" t="str">
        <f t="shared" si="943"/>
        <v/>
      </c>
      <c r="AE262" s="90" t="str">
        <f t="shared" si="944"/>
        <v/>
      </c>
      <c r="AF262" s="90" t="str">
        <f t="shared" si="945"/>
        <v/>
      </c>
      <c r="AG262" s="90" t="str">
        <f t="shared" si="946"/>
        <v/>
      </c>
      <c r="AH262" s="90" t="str">
        <f t="shared" si="947"/>
        <v/>
      </c>
      <c r="AI262" s="90" t="str">
        <f t="shared" si="948"/>
        <v/>
      </c>
      <c r="AJ262" s="90" t="str">
        <f t="shared" si="949"/>
        <v/>
      </c>
      <c r="AK262" s="90" t="str">
        <f t="shared" si="950"/>
        <v/>
      </c>
      <c r="AL262" s="90" t="str">
        <f t="shared" si="951"/>
        <v/>
      </c>
      <c r="AM262" s="90">
        <f t="shared" si="952"/>
        <v>9642.8571428571431</v>
      </c>
      <c r="AN262" s="90">
        <f t="shared" si="953"/>
        <v>9642.8571428571431</v>
      </c>
      <c r="AO262" s="90">
        <f t="shared" si="954"/>
        <v>9642.8571428571431</v>
      </c>
      <c r="AP262" s="90">
        <f t="shared" si="955"/>
        <v>9642.8571428571431</v>
      </c>
      <c r="AQ262" s="90">
        <f t="shared" si="956"/>
        <v>9642.8571428571431</v>
      </c>
      <c r="AR262" s="90">
        <f t="shared" si="957"/>
        <v>9642.8571428571431</v>
      </c>
      <c r="AS262" s="90">
        <f t="shared" si="958"/>
        <v>9642.8571428571431</v>
      </c>
      <c r="AT262" s="90">
        <f t="shared" si="959"/>
        <v>9642.8571428571431</v>
      </c>
      <c r="AU262" s="90">
        <f t="shared" si="960"/>
        <v>9642.8571428571431</v>
      </c>
      <c r="AV262" s="90">
        <f t="shared" si="961"/>
        <v>9642.8571428571431</v>
      </c>
      <c r="AW262" s="90">
        <f t="shared" si="962"/>
        <v>9642.8571428571431</v>
      </c>
      <c r="AX262" s="90">
        <f t="shared" si="963"/>
        <v>9642.8571428571431</v>
      </c>
      <c r="AY262" s="90">
        <f t="shared" si="964"/>
        <v>9642.8571428571431</v>
      </c>
      <c r="AZ262" s="90">
        <f t="shared" si="965"/>
        <v>9642.8571428571431</v>
      </c>
      <c r="BA262" s="90" t="str">
        <f t="shared" si="966"/>
        <v/>
      </c>
      <c r="BB262" s="90" t="str">
        <f t="shared" si="967"/>
        <v/>
      </c>
      <c r="BC262" s="90" t="str">
        <f t="shared" si="968"/>
        <v/>
      </c>
      <c r="BD262" s="90" t="str">
        <f t="shared" si="969"/>
        <v/>
      </c>
      <c r="BE262" s="90" t="str">
        <f t="shared" si="970"/>
        <v/>
      </c>
      <c r="BF262" s="90" t="str">
        <f t="shared" si="971"/>
        <v/>
      </c>
      <c r="BG262" s="90" t="str">
        <f t="shared" si="972"/>
        <v/>
      </c>
      <c r="BH262" s="90" t="str">
        <f t="shared" si="973"/>
        <v/>
      </c>
      <c r="BI262" s="90" t="str">
        <f t="shared" si="974"/>
        <v/>
      </c>
      <c r="BJ262" s="90" t="str">
        <f t="shared" si="975"/>
        <v/>
      </c>
      <c r="BK262" s="90" t="str">
        <f t="shared" si="976"/>
        <v/>
      </c>
      <c r="BL262" s="90" t="str">
        <f t="shared" si="977"/>
        <v/>
      </c>
      <c r="BM262" s="90" t="str">
        <f t="shared" si="978"/>
        <v/>
      </c>
      <c r="BN262" s="90" t="str">
        <f t="shared" si="979"/>
        <v/>
      </c>
      <c r="BO262" s="90" t="str">
        <f t="shared" si="980"/>
        <v/>
      </c>
      <c r="BP262" s="90" t="str">
        <f t="shared" si="981"/>
        <v/>
      </c>
      <c r="BQ262" s="90" t="str">
        <f t="shared" si="982"/>
        <v/>
      </c>
      <c r="BR262" s="90" t="str">
        <f t="shared" si="983"/>
        <v/>
      </c>
      <c r="BS262" s="90" t="str">
        <f t="shared" si="984"/>
        <v/>
      </c>
      <c r="BT262" s="90" t="str">
        <f t="shared" si="985"/>
        <v/>
      </c>
      <c r="BU262" s="90" t="str">
        <f t="shared" si="986"/>
        <v/>
      </c>
      <c r="BV262" s="90" t="str">
        <f t="shared" si="987"/>
        <v/>
      </c>
      <c r="BW262" s="90" t="str">
        <f t="shared" si="988"/>
        <v/>
      </c>
      <c r="BX262" s="90" t="str">
        <f t="shared" si="989"/>
        <v/>
      </c>
      <c r="BY262" s="90" t="str">
        <f t="shared" si="990"/>
        <v/>
      </c>
      <c r="BZ262" s="90" t="str">
        <f t="shared" si="991"/>
        <v/>
      </c>
      <c r="CA262" s="90" t="str">
        <f t="shared" si="992"/>
        <v/>
      </c>
      <c r="CB262" s="90" t="str">
        <f t="shared" si="993"/>
        <v/>
      </c>
      <c r="CC262" s="90" t="str">
        <f t="shared" si="994"/>
        <v/>
      </c>
      <c r="CD262" s="90" t="str">
        <f t="shared" si="995"/>
        <v/>
      </c>
      <c r="CE262" s="90" t="str">
        <f t="shared" si="996"/>
        <v/>
      </c>
      <c r="CF262" s="90" t="str">
        <f t="shared" si="997"/>
        <v/>
      </c>
      <c r="CG262" s="90" t="str">
        <f t="shared" si="998"/>
        <v/>
      </c>
      <c r="CH262" s="90" t="str">
        <f t="shared" si="999"/>
        <v/>
      </c>
      <c r="CI262" s="90" t="str">
        <f t="shared" si="1000"/>
        <v/>
      </c>
      <c r="CJ262" s="90" t="str">
        <f t="shared" si="1001"/>
        <v/>
      </c>
      <c r="CK262" s="90" t="str">
        <f t="shared" si="1002"/>
        <v/>
      </c>
      <c r="CL262" s="90" t="str">
        <f t="shared" si="1003"/>
        <v/>
      </c>
      <c r="CM262" s="90" t="str">
        <f t="shared" si="1004"/>
        <v/>
      </c>
      <c r="CN262" s="90" t="str">
        <f t="shared" si="1005"/>
        <v/>
      </c>
      <c r="CO262" s="90" t="str">
        <f t="shared" si="1006"/>
        <v/>
      </c>
      <c r="CP262" s="90" t="str">
        <f t="shared" si="1007"/>
        <v/>
      </c>
      <c r="CQ262" s="90" t="str">
        <f t="shared" si="1008"/>
        <v/>
      </c>
      <c r="CR262" s="90" t="str">
        <f t="shared" si="1009"/>
        <v/>
      </c>
      <c r="CS262" s="90" t="str">
        <f t="shared" si="1010"/>
        <v/>
      </c>
      <c r="CT262" s="90" t="str">
        <f t="shared" si="1011"/>
        <v/>
      </c>
      <c r="CU262" s="90" t="str">
        <f t="shared" si="1012"/>
        <v/>
      </c>
      <c r="CV262" s="90" t="str">
        <f t="shared" si="1013"/>
        <v/>
      </c>
      <c r="CW262" s="90" t="str">
        <f t="shared" si="1014"/>
        <v/>
      </c>
      <c r="CX262" s="90" t="str">
        <f t="shared" si="1015"/>
        <v/>
      </c>
      <c r="CY262" s="90" t="str">
        <f t="shared" si="1016"/>
        <v/>
      </c>
      <c r="CZ262" s="90" t="str">
        <f t="shared" si="1017"/>
        <v/>
      </c>
      <c r="DA262" s="90" t="str">
        <f t="shared" si="1018"/>
        <v/>
      </c>
      <c r="DB262" s="90" t="str">
        <f t="shared" si="1019"/>
        <v/>
      </c>
      <c r="DC262" s="90" t="str">
        <f t="shared" si="1020"/>
        <v/>
      </c>
      <c r="DD262" s="90" t="str">
        <f t="shared" si="1021"/>
        <v/>
      </c>
      <c r="DE262" s="90" t="str">
        <f t="shared" si="1022"/>
        <v/>
      </c>
      <c r="DF262" s="90" t="str">
        <f t="shared" si="1023"/>
        <v/>
      </c>
      <c r="DG262" s="90" t="str">
        <f t="shared" si="1024"/>
        <v/>
      </c>
      <c r="DH262" s="90" t="str">
        <f t="shared" si="1025"/>
        <v/>
      </c>
      <c r="DI262" s="90" t="str">
        <f t="shared" si="1026"/>
        <v/>
      </c>
      <c r="DJ262" s="90" t="str">
        <f t="shared" si="1027"/>
        <v/>
      </c>
      <c r="DK262" s="90" t="str">
        <f t="shared" si="1028"/>
        <v/>
      </c>
      <c r="DL262" s="90" t="str">
        <f t="shared" si="1029"/>
        <v/>
      </c>
      <c r="DM262" s="90" t="str">
        <f t="shared" si="1030"/>
        <v/>
      </c>
      <c r="DN262" s="90" t="str">
        <f t="shared" si="1031"/>
        <v/>
      </c>
      <c r="DO262" s="90" t="str">
        <f t="shared" si="1032"/>
        <v/>
      </c>
      <c r="DP262" s="90" t="str">
        <f t="shared" si="1033"/>
        <v/>
      </c>
      <c r="DQ262" s="90" t="str">
        <f t="shared" si="1034"/>
        <v/>
      </c>
      <c r="DR262" s="90" t="str">
        <f t="shared" si="1035"/>
        <v/>
      </c>
      <c r="DS262" s="90" t="str">
        <f t="shared" si="1036"/>
        <v/>
      </c>
      <c r="DT262" s="90" t="str">
        <f t="shared" si="1037"/>
        <v/>
      </c>
      <c r="DU262" s="90" t="str">
        <f t="shared" si="1038"/>
        <v/>
      </c>
      <c r="DV262" s="90" t="str">
        <f t="shared" si="1039"/>
        <v/>
      </c>
      <c r="DW262" s="90" t="str">
        <f t="shared" si="1040"/>
        <v/>
      </c>
      <c r="DX262" s="90" t="str">
        <f t="shared" si="1041"/>
        <v/>
      </c>
      <c r="DY262" s="90" t="str">
        <f t="shared" si="1042"/>
        <v/>
      </c>
      <c r="DZ262" s="90" t="str">
        <f t="shared" si="1043"/>
        <v/>
      </c>
      <c r="EA262" s="90" t="str">
        <f t="shared" si="1044"/>
        <v/>
      </c>
      <c r="EB262" s="90" t="str">
        <f t="shared" si="1045"/>
        <v/>
      </c>
      <c r="EC262" s="90" t="str">
        <f t="shared" si="1046"/>
        <v/>
      </c>
      <c r="ED262" s="90" t="str">
        <f t="shared" si="1047"/>
        <v/>
      </c>
      <c r="EE262" s="90" t="str">
        <f t="shared" si="1048"/>
        <v/>
      </c>
      <c r="EF262" s="90" t="str">
        <f t="shared" si="1049"/>
        <v/>
      </c>
      <c r="EG262" s="90" t="str">
        <f t="shared" si="1050"/>
        <v/>
      </c>
      <c r="EH262" s="90" t="str">
        <f t="shared" si="1051"/>
        <v/>
      </c>
      <c r="EI262" s="90" t="str">
        <f t="shared" si="1052"/>
        <v/>
      </c>
      <c r="EJ262" s="90" t="str">
        <f t="shared" si="1053"/>
        <v/>
      </c>
      <c r="EK262" s="90" t="str">
        <f t="shared" si="1054"/>
        <v/>
      </c>
      <c r="EL262" s="90" t="str">
        <f t="shared" si="1055"/>
        <v/>
      </c>
      <c r="EM262" s="90" t="str">
        <f t="shared" si="1056"/>
        <v/>
      </c>
      <c r="EN262" s="90" t="str">
        <f t="shared" si="1057"/>
        <v/>
      </c>
      <c r="EO262" s="90" t="str">
        <f t="shared" si="1058"/>
        <v/>
      </c>
      <c r="EP262" s="90" t="str">
        <f t="shared" si="1059"/>
        <v/>
      </c>
      <c r="EQ262" s="90" t="str">
        <f t="shared" si="1060"/>
        <v/>
      </c>
      <c r="ER262" s="90" t="str">
        <f t="shared" si="1061"/>
        <v/>
      </c>
      <c r="ES262" s="90" t="str">
        <f t="shared" si="1062"/>
        <v/>
      </c>
      <c r="ET262" s="90" t="str">
        <f t="shared" si="1063"/>
        <v/>
      </c>
      <c r="EU262" s="90" t="str">
        <f t="shared" si="1064"/>
        <v/>
      </c>
      <c r="EV262" s="90" t="str">
        <f t="shared" si="1065"/>
        <v/>
      </c>
      <c r="EW262" s="90" t="str">
        <f t="shared" si="1066"/>
        <v/>
      </c>
      <c r="EX262" s="90" t="str">
        <f t="shared" si="1067"/>
        <v/>
      </c>
      <c r="EY262" s="90" t="str">
        <f t="shared" si="1068"/>
        <v/>
      </c>
      <c r="EZ262" s="90" t="str">
        <f t="shared" si="1069"/>
        <v/>
      </c>
      <c r="FA262" s="90" t="str">
        <f t="shared" si="1070"/>
        <v/>
      </c>
      <c r="FB262">
        <f>'06_Presupuesto'!J281-'02_Rendimientos'!$B$79+1</f>
        <v>32</v>
      </c>
      <c r="FC262">
        <f>'06_Presupuesto'!K281-'02_Rendimientos'!$B$79+1</f>
        <v>45</v>
      </c>
      <c r="FD262">
        <f t="shared" si="1071"/>
        <v>14</v>
      </c>
    </row>
    <row r="263" spans="2:160">
      <c r="B263" s="109" t="str">
        <f>'06_Presupuesto'!K116</f>
        <v>C.3.2.2/a)</v>
      </c>
      <c r="C263" s="109" t="str">
        <f>'06_Presupuesto'!L116</f>
        <v>Tuberia PVC Sanitario Gris, D=40mm</v>
      </c>
      <c r="D263" s="109" t="str">
        <f>'06_Presupuesto'!M116</f>
        <v>ML</v>
      </c>
      <c r="E263" s="110">
        <f>'06_Presupuesto'!N116</f>
        <v>2.86</v>
      </c>
      <c r="F263" s="110">
        <f>'06_Presupuesto'!O116</f>
        <v>6500</v>
      </c>
      <c r="G263" s="110">
        <f>'06_Presupuesto'!P116</f>
        <v>18590</v>
      </c>
      <c r="H263" s="110" t="str">
        <f t="shared" si="922"/>
        <v/>
      </c>
      <c r="I263" s="110" t="str">
        <f t="shared" si="923"/>
        <v/>
      </c>
      <c r="J263" s="110" t="str">
        <f t="shared" si="1072"/>
        <v/>
      </c>
      <c r="K263" s="110" t="str">
        <f t="shared" si="924"/>
        <v/>
      </c>
      <c r="L263" s="110" t="str">
        <f t="shared" si="925"/>
        <v/>
      </c>
      <c r="M263" s="110" t="str">
        <f t="shared" si="926"/>
        <v/>
      </c>
      <c r="N263" s="110" t="str">
        <f t="shared" si="927"/>
        <v/>
      </c>
      <c r="O263" s="110" t="str">
        <f t="shared" si="928"/>
        <v/>
      </c>
      <c r="P263" s="110" t="str">
        <f t="shared" si="929"/>
        <v/>
      </c>
      <c r="Q263" s="110" t="str">
        <f t="shared" si="930"/>
        <v/>
      </c>
      <c r="R263" s="110" t="str">
        <f t="shared" si="931"/>
        <v/>
      </c>
      <c r="S263" s="110" t="str">
        <f t="shared" si="932"/>
        <v/>
      </c>
      <c r="T263" s="110" t="str">
        <f t="shared" si="933"/>
        <v/>
      </c>
      <c r="U263" s="110" t="str">
        <f t="shared" si="934"/>
        <v/>
      </c>
      <c r="V263" s="110" t="str">
        <f t="shared" si="935"/>
        <v/>
      </c>
      <c r="W263" s="110" t="str">
        <f t="shared" si="936"/>
        <v/>
      </c>
      <c r="X263" s="110" t="str">
        <f t="shared" si="937"/>
        <v/>
      </c>
      <c r="Y263" s="110" t="str">
        <f t="shared" si="938"/>
        <v/>
      </c>
      <c r="Z263" s="110" t="str">
        <f t="shared" si="939"/>
        <v/>
      </c>
      <c r="AA263" s="110" t="str">
        <f t="shared" si="940"/>
        <v/>
      </c>
      <c r="AB263" s="110" t="str">
        <f t="shared" si="941"/>
        <v/>
      </c>
      <c r="AC263" s="110" t="str">
        <f t="shared" si="942"/>
        <v/>
      </c>
      <c r="AD263" s="110" t="str">
        <f t="shared" si="943"/>
        <v/>
      </c>
      <c r="AE263" s="110" t="str">
        <f t="shared" si="944"/>
        <v/>
      </c>
      <c r="AF263" s="110" t="str">
        <f t="shared" si="945"/>
        <v/>
      </c>
      <c r="AG263" s="110" t="str">
        <f t="shared" si="946"/>
        <v/>
      </c>
      <c r="AH263" s="110" t="str">
        <f t="shared" si="947"/>
        <v/>
      </c>
      <c r="AI263" s="110" t="str">
        <f t="shared" si="948"/>
        <v/>
      </c>
      <c r="AJ263" s="110" t="str">
        <f t="shared" si="949"/>
        <v/>
      </c>
      <c r="AK263" s="110" t="str">
        <f t="shared" si="950"/>
        <v/>
      </c>
      <c r="AL263" s="110" t="str">
        <f t="shared" si="951"/>
        <v/>
      </c>
      <c r="AM263" s="110">
        <f t="shared" si="952"/>
        <v>1327.8571428571429</v>
      </c>
      <c r="AN263" s="110">
        <f t="shared" si="953"/>
        <v>1327.8571428571429</v>
      </c>
      <c r="AO263" s="110">
        <f t="shared" si="954"/>
        <v>1327.8571428571429</v>
      </c>
      <c r="AP263" s="110">
        <f t="shared" si="955"/>
        <v>1327.8571428571429</v>
      </c>
      <c r="AQ263" s="110">
        <f t="shared" si="956"/>
        <v>1327.8571428571429</v>
      </c>
      <c r="AR263" s="110">
        <f t="shared" si="957"/>
        <v>1327.8571428571429</v>
      </c>
      <c r="AS263" s="110">
        <f t="shared" si="958"/>
        <v>1327.8571428571429</v>
      </c>
      <c r="AT263" s="110">
        <f t="shared" si="959"/>
        <v>1327.8571428571429</v>
      </c>
      <c r="AU263" s="110">
        <f t="shared" si="960"/>
        <v>1327.8571428571429</v>
      </c>
      <c r="AV263" s="110">
        <f t="shared" si="961"/>
        <v>1327.8571428571429</v>
      </c>
      <c r="AW263" s="110">
        <f t="shared" si="962"/>
        <v>1327.8571428571429</v>
      </c>
      <c r="AX263" s="110">
        <f t="shared" si="963"/>
        <v>1327.8571428571429</v>
      </c>
      <c r="AY263" s="110">
        <f t="shared" si="964"/>
        <v>1327.8571428571429</v>
      </c>
      <c r="AZ263" s="110">
        <f t="shared" si="965"/>
        <v>1327.8571428571429</v>
      </c>
      <c r="BA263" s="110" t="str">
        <f t="shared" si="966"/>
        <v/>
      </c>
      <c r="BB263" s="110" t="str">
        <f t="shared" si="967"/>
        <v/>
      </c>
      <c r="BC263" s="110" t="str">
        <f t="shared" si="968"/>
        <v/>
      </c>
      <c r="BD263" s="110" t="str">
        <f t="shared" si="969"/>
        <v/>
      </c>
      <c r="BE263" s="110" t="str">
        <f t="shared" si="970"/>
        <v/>
      </c>
      <c r="BF263" s="110" t="str">
        <f t="shared" si="971"/>
        <v/>
      </c>
      <c r="BG263" s="110" t="str">
        <f t="shared" si="972"/>
        <v/>
      </c>
      <c r="BH263" s="110" t="str">
        <f t="shared" si="973"/>
        <v/>
      </c>
      <c r="BI263" s="110" t="str">
        <f t="shared" si="974"/>
        <v/>
      </c>
      <c r="BJ263" s="110" t="str">
        <f t="shared" si="975"/>
        <v/>
      </c>
      <c r="BK263" s="110" t="str">
        <f t="shared" si="976"/>
        <v/>
      </c>
      <c r="BL263" s="110" t="str">
        <f t="shared" si="977"/>
        <v/>
      </c>
      <c r="BM263" s="110" t="str">
        <f t="shared" si="978"/>
        <v/>
      </c>
      <c r="BN263" s="110" t="str">
        <f t="shared" si="979"/>
        <v/>
      </c>
      <c r="BO263" s="110" t="str">
        <f t="shared" si="980"/>
        <v/>
      </c>
      <c r="BP263" s="110" t="str">
        <f t="shared" si="981"/>
        <v/>
      </c>
      <c r="BQ263" s="110" t="str">
        <f t="shared" si="982"/>
        <v/>
      </c>
      <c r="BR263" s="110" t="str">
        <f t="shared" si="983"/>
        <v/>
      </c>
      <c r="BS263" s="110" t="str">
        <f t="shared" si="984"/>
        <v/>
      </c>
      <c r="BT263" s="110" t="str">
        <f t="shared" si="985"/>
        <v/>
      </c>
      <c r="BU263" s="110" t="str">
        <f t="shared" si="986"/>
        <v/>
      </c>
      <c r="BV263" s="110" t="str">
        <f t="shared" si="987"/>
        <v/>
      </c>
      <c r="BW263" s="110" t="str">
        <f t="shared" si="988"/>
        <v/>
      </c>
      <c r="BX263" s="110" t="str">
        <f t="shared" si="989"/>
        <v/>
      </c>
      <c r="BY263" s="110" t="str">
        <f t="shared" si="990"/>
        <v/>
      </c>
      <c r="BZ263" s="110" t="str">
        <f t="shared" si="991"/>
        <v/>
      </c>
      <c r="CA263" s="110" t="str">
        <f t="shared" si="992"/>
        <v/>
      </c>
      <c r="CB263" s="110" t="str">
        <f t="shared" si="993"/>
        <v/>
      </c>
      <c r="CC263" s="110" t="str">
        <f t="shared" si="994"/>
        <v/>
      </c>
      <c r="CD263" s="110" t="str">
        <f t="shared" si="995"/>
        <v/>
      </c>
      <c r="CE263" s="110" t="str">
        <f t="shared" si="996"/>
        <v/>
      </c>
      <c r="CF263" s="110" t="str">
        <f t="shared" si="997"/>
        <v/>
      </c>
      <c r="CG263" s="110" t="str">
        <f t="shared" si="998"/>
        <v/>
      </c>
      <c r="CH263" s="110" t="str">
        <f t="shared" si="999"/>
        <v/>
      </c>
      <c r="CI263" s="110" t="str">
        <f t="shared" si="1000"/>
        <v/>
      </c>
      <c r="CJ263" s="110" t="str">
        <f t="shared" si="1001"/>
        <v/>
      </c>
      <c r="CK263" s="110" t="str">
        <f t="shared" si="1002"/>
        <v/>
      </c>
      <c r="CL263" s="110" t="str">
        <f t="shared" si="1003"/>
        <v/>
      </c>
      <c r="CM263" s="110" t="str">
        <f t="shared" si="1004"/>
        <v/>
      </c>
      <c r="CN263" s="110" t="str">
        <f t="shared" si="1005"/>
        <v/>
      </c>
      <c r="CO263" s="110" t="str">
        <f t="shared" si="1006"/>
        <v/>
      </c>
      <c r="CP263" s="110" t="str">
        <f t="shared" si="1007"/>
        <v/>
      </c>
      <c r="CQ263" s="110" t="str">
        <f t="shared" si="1008"/>
        <v/>
      </c>
      <c r="CR263" s="110" t="str">
        <f t="shared" si="1009"/>
        <v/>
      </c>
      <c r="CS263" s="110" t="str">
        <f t="shared" si="1010"/>
        <v/>
      </c>
      <c r="CT263" s="110" t="str">
        <f t="shared" si="1011"/>
        <v/>
      </c>
      <c r="CU263" s="110" t="str">
        <f t="shared" si="1012"/>
        <v/>
      </c>
      <c r="CV263" s="110" t="str">
        <f t="shared" si="1013"/>
        <v/>
      </c>
      <c r="CW263" s="110" t="str">
        <f t="shared" si="1014"/>
        <v/>
      </c>
      <c r="CX263" s="110" t="str">
        <f t="shared" si="1015"/>
        <v/>
      </c>
      <c r="CY263" s="110" t="str">
        <f t="shared" si="1016"/>
        <v/>
      </c>
      <c r="CZ263" s="110" t="str">
        <f t="shared" si="1017"/>
        <v/>
      </c>
      <c r="DA263" s="110" t="str">
        <f t="shared" si="1018"/>
        <v/>
      </c>
      <c r="DB263" s="110" t="str">
        <f t="shared" si="1019"/>
        <v/>
      </c>
      <c r="DC263" s="110" t="str">
        <f t="shared" si="1020"/>
        <v/>
      </c>
      <c r="DD263" s="110" t="str">
        <f t="shared" si="1021"/>
        <v/>
      </c>
      <c r="DE263" s="110" t="str">
        <f t="shared" si="1022"/>
        <v/>
      </c>
      <c r="DF263" s="110" t="str">
        <f t="shared" si="1023"/>
        <v/>
      </c>
      <c r="DG263" s="110" t="str">
        <f t="shared" si="1024"/>
        <v/>
      </c>
      <c r="DH263" s="110" t="str">
        <f t="shared" si="1025"/>
        <v/>
      </c>
      <c r="DI263" s="110" t="str">
        <f t="shared" si="1026"/>
        <v/>
      </c>
      <c r="DJ263" s="110" t="str">
        <f t="shared" si="1027"/>
        <v/>
      </c>
      <c r="DK263" s="110" t="str">
        <f t="shared" si="1028"/>
        <v/>
      </c>
      <c r="DL263" s="110" t="str">
        <f t="shared" si="1029"/>
        <v/>
      </c>
      <c r="DM263" s="110" t="str">
        <f t="shared" si="1030"/>
        <v/>
      </c>
      <c r="DN263" s="110" t="str">
        <f t="shared" si="1031"/>
        <v/>
      </c>
      <c r="DO263" s="110" t="str">
        <f t="shared" si="1032"/>
        <v/>
      </c>
      <c r="DP263" s="110" t="str">
        <f t="shared" si="1033"/>
        <v/>
      </c>
      <c r="DQ263" s="110" t="str">
        <f t="shared" si="1034"/>
        <v/>
      </c>
      <c r="DR263" s="110" t="str">
        <f t="shared" si="1035"/>
        <v/>
      </c>
      <c r="DS263" s="110" t="str">
        <f t="shared" si="1036"/>
        <v/>
      </c>
      <c r="DT263" s="110" t="str">
        <f t="shared" si="1037"/>
        <v/>
      </c>
      <c r="DU263" s="110" t="str">
        <f t="shared" si="1038"/>
        <v/>
      </c>
      <c r="DV263" s="110" t="str">
        <f t="shared" si="1039"/>
        <v/>
      </c>
      <c r="DW263" s="110" t="str">
        <f t="shared" si="1040"/>
        <v/>
      </c>
      <c r="DX263" s="110" t="str">
        <f t="shared" si="1041"/>
        <v/>
      </c>
      <c r="DY263" s="110" t="str">
        <f t="shared" si="1042"/>
        <v/>
      </c>
      <c r="DZ263" s="110" t="str">
        <f t="shared" si="1043"/>
        <v/>
      </c>
      <c r="EA263" s="110" t="str">
        <f t="shared" si="1044"/>
        <v/>
      </c>
      <c r="EB263" s="110" t="str">
        <f t="shared" si="1045"/>
        <v/>
      </c>
      <c r="EC263" s="110" t="str">
        <f t="shared" si="1046"/>
        <v/>
      </c>
      <c r="ED263" s="110" t="str">
        <f t="shared" si="1047"/>
        <v/>
      </c>
      <c r="EE263" s="110" t="str">
        <f t="shared" si="1048"/>
        <v/>
      </c>
      <c r="EF263" s="110" t="str">
        <f t="shared" si="1049"/>
        <v/>
      </c>
      <c r="EG263" s="110" t="str">
        <f t="shared" si="1050"/>
        <v/>
      </c>
      <c r="EH263" s="110" t="str">
        <f t="shared" si="1051"/>
        <v/>
      </c>
      <c r="EI263" s="110" t="str">
        <f t="shared" si="1052"/>
        <v/>
      </c>
      <c r="EJ263" s="110" t="str">
        <f t="shared" si="1053"/>
        <v/>
      </c>
      <c r="EK263" s="110" t="str">
        <f t="shared" si="1054"/>
        <v/>
      </c>
      <c r="EL263" s="110" t="str">
        <f t="shared" si="1055"/>
        <v/>
      </c>
      <c r="EM263" s="110" t="str">
        <f t="shared" si="1056"/>
        <v/>
      </c>
      <c r="EN263" s="110" t="str">
        <f t="shared" si="1057"/>
        <v/>
      </c>
      <c r="EO263" s="110" t="str">
        <f t="shared" si="1058"/>
        <v/>
      </c>
      <c r="EP263" s="110" t="str">
        <f t="shared" si="1059"/>
        <v/>
      </c>
      <c r="EQ263" s="110" t="str">
        <f t="shared" si="1060"/>
        <v/>
      </c>
      <c r="ER263" s="110" t="str">
        <f t="shared" si="1061"/>
        <v/>
      </c>
      <c r="ES263" s="110" t="str">
        <f t="shared" si="1062"/>
        <v/>
      </c>
      <c r="ET263" s="110" t="str">
        <f t="shared" si="1063"/>
        <v/>
      </c>
      <c r="EU263" s="110" t="str">
        <f t="shared" si="1064"/>
        <v/>
      </c>
      <c r="EV263" s="110" t="str">
        <f t="shared" si="1065"/>
        <v/>
      </c>
      <c r="EW263" s="110" t="str">
        <f t="shared" si="1066"/>
        <v/>
      </c>
      <c r="EX263" s="110" t="str">
        <f t="shared" si="1067"/>
        <v/>
      </c>
      <c r="EY263" s="110" t="str">
        <f t="shared" si="1068"/>
        <v/>
      </c>
      <c r="EZ263" s="110" t="str">
        <f t="shared" si="1069"/>
        <v/>
      </c>
      <c r="FA263" s="110" t="str">
        <f t="shared" si="1070"/>
        <v/>
      </c>
      <c r="FB263">
        <f>'06_Presupuesto'!J282-'02_Rendimientos'!$B$79+1</f>
        <v>32</v>
      </c>
      <c r="FC263">
        <f>'06_Presupuesto'!K282-'02_Rendimientos'!$B$79+1</f>
        <v>45</v>
      </c>
      <c r="FD263">
        <f t="shared" si="1071"/>
        <v>14</v>
      </c>
    </row>
    <row r="264" spans="2:160">
      <c r="B264" t="str">
        <f>'06_Presupuesto'!K117</f>
        <v>C.3.2.2/b)</v>
      </c>
      <c r="C264" t="str">
        <f>'06_Presupuesto'!L117</f>
        <v>Tuberia PVC Sanitario Gris, D=75mm</v>
      </c>
      <c r="D264" t="str">
        <f>'06_Presupuesto'!M117</f>
        <v>ML</v>
      </c>
      <c r="E264" s="90">
        <f>'06_Presupuesto'!N117</f>
        <v>12.61</v>
      </c>
      <c r="F264" s="90">
        <f>'06_Presupuesto'!O117</f>
        <v>7749.9999999999991</v>
      </c>
      <c r="G264" s="90">
        <f>'06_Presupuesto'!P117</f>
        <v>97727.499999999985</v>
      </c>
      <c r="H264" s="90" t="str">
        <f t="shared" si="922"/>
        <v/>
      </c>
      <c r="I264" s="90" t="str">
        <f t="shared" si="923"/>
        <v/>
      </c>
      <c r="J264" s="90" t="str">
        <f t="shared" si="1072"/>
        <v/>
      </c>
      <c r="K264" s="90" t="str">
        <f t="shared" si="924"/>
        <v/>
      </c>
      <c r="L264" s="90" t="str">
        <f t="shared" si="925"/>
        <v/>
      </c>
      <c r="M264" s="90" t="str">
        <f t="shared" si="926"/>
        <v/>
      </c>
      <c r="N264" s="90" t="str">
        <f t="shared" si="927"/>
        <v/>
      </c>
      <c r="O264" s="90" t="str">
        <f t="shared" si="928"/>
        <v/>
      </c>
      <c r="P264" s="90" t="str">
        <f t="shared" si="929"/>
        <v/>
      </c>
      <c r="Q264" s="90" t="str">
        <f t="shared" si="930"/>
        <v/>
      </c>
      <c r="R264" s="90" t="str">
        <f t="shared" si="931"/>
        <v/>
      </c>
      <c r="S264" s="90" t="str">
        <f t="shared" si="932"/>
        <v/>
      </c>
      <c r="T264" s="90" t="str">
        <f t="shared" si="933"/>
        <v/>
      </c>
      <c r="U264" s="90" t="str">
        <f t="shared" si="934"/>
        <v/>
      </c>
      <c r="V264" s="90" t="str">
        <f t="shared" si="935"/>
        <v/>
      </c>
      <c r="W264" s="90" t="str">
        <f t="shared" si="936"/>
        <v/>
      </c>
      <c r="X264" s="90" t="str">
        <f t="shared" si="937"/>
        <v/>
      </c>
      <c r="Y264" s="90" t="str">
        <f t="shared" si="938"/>
        <v/>
      </c>
      <c r="Z264" s="90" t="str">
        <f t="shared" si="939"/>
        <v/>
      </c>
      <c r="AA264" s="90" t="str">
        <f t="shared" si="940"/>
        <v/>
      </c>
      <c r="AB264" s="90" t="str">
        <f t="shared" si="941"/>
        <v/>
      </c>
      <c r="AC264" s="90" t="str">
        <f t="shared" si="942"/>
        <v/>
      </c>
      <c r="AD264" s="90" t="str">
        <f t="shared" si="943"/>
        <v/>
      </c>
      <c r="AE264" s="90" t="str">
        <f t="shared" si="944"/>
        <v/>
      </c>
      <c r="AF264" s="90" t="str">
        <f t="shared" si="945"/>
        <v/>
      </c>
      <c r="AG264" s="90" t="str">
        <f t="shared" si="946"/>
        <v/>
      </c>
      <c r="AH264" s="90" t="str">
        <f t="shared" si="947"/>
        <v/>
      </c>
      <c r="AI264" s="90" t="str">
        <f t="shared" si="948"/>
        <v/>
      </c>
      <c r="AJ264" s="90" t="str">
        <f t="shared" si="949"/>
        <v/>
      </c>
      <c r="AK264" s="90" t="str">
        <f t="shared" si="950"/>
        <v/>
      </c>
      <c r="AL264" s="90" t="str">
        <f t="shared" si="951"/>
        <v/>
      </c>
      <c r="AM264" s="90">
        <f t="shared" si="952"/>
        <v>6980.5357142857129</v>
      </c>
      <c r="AN264" s="90">
        <f t="shared" si="953"/>
        <v>6980.5357142857129</v>
      </c>
      <c r="AO264" s="90">
        <f t="shared" si="954"/>
        <v>6980.5357142857129</v>
      </c>
      <c r="AP264" s="90">
        <f t="shared" si="955"/>
        <v>6980.5357142857129</v>
      </c>
      <c r="AQ264" s="90">
        <f t="shared" si="956"/>
        <v>6980.5357142857129</v>
      </c>
      <c r="AR264" s="90">
        <f t="shared" si="957"/>
        <v>6980.5357142857129</v>
      </c>
      <c r="AS264" s="90">
        <f t="shared" si="958"/>
        <v>6980.5357142857129</v>
      </c>
      <c r="AT264" s="90">
        <f t="shared" si="959"/>
        <v>6980.5357142857129</v>
      </c>
      <c r="AU264" s="90">
        <f t="shared" si="960"/>
        <v>6980.5357142857129</v>
      </c>
      <c r="AV264" s="90">
        <f t="shared" si="961"/>
        <v>6980.5357142857129</v>
      </c>
      <c r="AW264" s="90">
        <f t="shared" si="962"/>
        <v>6980.5357142857129</v>
      </c>
      <c r="AX264" s="90">
        <f t="shared" si="963"/>
        <v>6980.5357142857129</v>
      </c>
      <c r="AY264" s="90">
        <f t="shared" si="964"/>
        <v>6980.5357142857129</v>
      </c>
      <c r="AZ264" s="90">
        <f t="shared" si="965"/>
        <v>6980.5357142857129</v>
      </c>
      <c r="BA264" s="90" t="str">
        <f t="shared" si="966"/>
        <v/>
      </c>
      <c r="BB264" s="90" t="str">
        <f t="shared" si="967"/>
        <v/>
      </c>
      <c r="BC264" s="90" t="str">
        <f t="shared" si="968"/>
        <v/>
      </c>
      <c r="BD264" s="90" t="str">
        <f t="shared" si="969"/>
        <v/>
      </c>
      <c r="BE264" s="90" t="str">
        <f t="shared" si="970"/>
        <v/>
      </c>
      <c r="BF264" s="90" t="str">
        <f t="shared" si="971"/>
        <v/>
      </c>
      <c r="BG264" s="90" t="str">
        <f t="shared" si="972"/>
        <v/>
      </c>
      <c r="BH264" s="90" t="str">
        <f t="shared" si="973"/>
        <v/>
      </c>
      <c r="BI264" s="90" t="str">
        <f t="shared" si="974"/>
        <v/>
      </c>
      <c r="BJ264" s="90" t="str">
        <f t="shared" si="975"/>
        <v/>
      </c>
      <c r="BK264" s="90" t="str">
        <f t="shared" si="976"/>
        <v/>
      </c>
      <c r="BL264" s="90" t="str">
        <f t="shared" si="977"/>
        <v/>
      </c>
      <c r="BM264" s="90" t="str">
        <f t="shared" si="978"/>
        <v/>
      </c>
      <c r="BN264" s="90" t="str">
        <f t="shared" si="979"/>
        <v/>
      </c>
      <c r="BO264" s="90" t="str">
        <f t="shared" si="980"/>
        <v/>
      </c>
      <c r="BP264" s="90" t="str">
        <f t="shared" si="981"/>
        <v/>
      </c>
      <c r="BQ264" s="90" t="str">
        <f t="shared" si="982"/>
        <v/>
      </c>
      <c r="BR264" s="90" t="str">
        <f t="shared" si="983"/>
        <v/>
      </c>
      <c r="BS264" s="90" t="str">
        <f t="shared" si="984"/>
        <v/>
      </c>
      <c r="BT264" s="90" t="str">
        <f t="shared" si="985"/>
        <v/>
      </c>
      <c r="BU264" s="90" t="str">
        <f t="shared" si="986"/>
        <v/>
      </c>
      <c r="BV264" s="90" t="str">
        <f t="shared" si="987"/>
        <v/>
      </c>
      <c r="BW264" s="90" t="str">
        <f t="shared" si="988"/>
        <v/>
      </c>
      <c r="BX264" s="90" t="str">
        <f t="shared" si="989"/>
        <v/>
      </c>
      <c r="BY264" s="90" t="str">
        <f t="shared" si="990"/>
        <v/>
      </c>
      <c r="BZ264" s="90" t="str">
        <f t="shared" si="991"/>
        <v/>
      </c>
      <c r="CA264" s="90" t="str">
        <f t="shared" si="992"/>
        <v/>
      </c>
      <c r="CB264" s="90" t="str">
        <f t="shared" si="993"/>
        <v/>
      </c>
      <c r="CC264" s="90" t="str">
        <f t="shared" si="994"/>
        <v/>
      </c>
      <c r="CD264" s="90" t="str">
        <f t="shared" si="995"/>
        <v/>
      </c>
      <c r="CE264" s="90" t="str">
        <f t="shared" si="996"/>
        <v/>
      </c>
      <c r="CF264" s="90" t="str">
        <f t="shared" si="997"/>
        <v/>
      </c>
      <c r="CG264" s="90" t="str">
        <f t="shared" si="998"/>
        <v/>
      </c>
      <c r="CH264" s="90" t="str">
        <f t="shared" si="999"/>
        <v/>
      </c>
      <c r="CI264" s="90" t="str">
        <f t="shared" si="1000"/>
        <v/>
      </c>
      <c r="CJ264" s="90" t="str">
        <f t="shared" si="1001"/>
        <v/>
      </c>
      <c r="CK264" s="90" t="str">
        <f t="shared" si="1002"/>
        <v/>
      </c>
      <c r="CL264" s="90" t="str">
        <f t="shared" si="1003"/>
        <v/>
      </c>
      <c r="CM264" s="90" t="str">
        <f t="shared" si="1004"/>
        <v/>
      </c>
      <c r="CN264" s="90" t="str">
        <f t="shared" si="1005"/>
        <v/>
      </c>
      <c r="CO264" s="90" t="str">
        <f t="shared" si="1006"/>
        <v/>
      </c>
      <c r="CP264" s="90" t="str">
        <f t="shared" si="1007"/>
        <v/>
      </c>
      <c r="CQ264" s="90" t="str">
        <f t="shared" si="1008"/>
        <v/>
      </c>
      <c r="CR264" s="90" t="str">
        <f t="shared" si="1009"/>
        <v/>
      </c>
      <c r="CS264" s="90" t="str">
        <f t="shared" si="1010"/>
        <v/>
      </c>
      <c r="CT264" s="90" t="str">
        <f t="shared" si="1011"/>
        <v/>
      </c>
      <c r="CU264" s="90" t="str">
        <f t="shared" si="1012"/>
        <v/>
      </c>
      <c r="CV264" s="90" t="str">
        <f t="shared" si="1013"/>
        <v/>
      </c>
      <c r="CW264" s="90" t="str">
        <f t="shared" si="1014"/>
        <v/>
      </c>
      <c r="CX264" s="90" t="str">
        <f t="shared" si="1015"/>
        <v/>
      </c>
      <c r="CY264" s="90" t="str">
        <f t="shared" si="1016"/>
        <v/>
      </c>
      <c r="CZ264" s="90" t="str">
        <f t="shared" si="1017"/>
        <v/>
      </c>
      <c r="DA264" s="90" t="str">
        <f t="shared" si="1018"/>
        <v/>
      </c>
      <c r="DB264" s="90" t="str">
        <f t="shared" si="1019"/>
        <v/>
      </c>
      <c r="DC264" s="90" t="str">
        <f t="shared" si="1020"/>
        <v/>
      </c>
      <c r="DD264" s="90" t="str">
        <f t="shared" si="1021"/>
        <v/>
      </c>
      <c r="DE264" s="90" t="str">
        <f t="shared" si="1022"/>
        <v/>
      </c>
      <c r="DF264" s="90" t="str">
        <f t="shared" si="1023"/>
        <v/>
      </c>
      <c r="DG264" s="90" t="str">
        <f t="shared" si="1024"/>
        <v/>
      </c>
      <c r="DH264" s="90" t="str">
        <f t="shared" si="1025"/>
        <v/>
      </c>
      <c r="DI264" s="90" t="str">
        <f t="shared" si="1026"/>
        <v/>
      </c>
      <c r="DJ264" s="90" t="str">
        <f t="shared" si="1027"/>
        <v/>
      </c>
      <c r="DK264" s="90" t="str">
        <f t="shared" si="1028"/>
        <v/>
      </c>
      <c r="DL264" s="90" t="str">
        <f t="shared" si="1029"/>
        <v/>
      </c>
      <c r="DM264" s="90" t="str">
        <f t="shared" si="1030"/>
        <v/>
      </c>
      <c r="DN264" s="90" t="str">
        <f t="shared" si="1031"/>
        <v/>
      </c>
      <c r="DO264" s="90" t="str">
        <f t="shared" si="1032"/>
        <v/>
      </c>
      <c r="DP264" s="90" t="str">
        <f t="shared" si="1033"/>
        <v/>
      </c>
      <c r="DQ264" s="90" t="str">
        <f t="shared" si="1034"/>
        <v/>
      </c>
      <c r="DR264" s="90" t="str">
        <f t="shared" si="1035"/>
        <v/>
      </c>
      <c r="DS264" s="90" t="str">
        <f t="shared" si="1036"/>
        <v/>
      </c>
      <c r="DT264" s="90" t="str">
        <f t="shared" si="1037"/>
        <v/>
      </c>
      <c r="DU264" s="90" t="str">
        <f t="shared" si="1038"/>
        <v/>
      </c>
      <c r="DV264" s="90" t="str">
        <f t="shared" si="1039"/>
        <v/>
      </c>
      <c r="DW264" s="90" t="str">
        <f t="shared" si="1040"/>
        <v/>
      </c>
      <c r="DX264" s="90" t="str">
        <f t="shared" si="1041"/>
        <v/>
      </c>
      <c r="DY264" s="90" t="str">
        <f t="shared" si="1042"/>
        <v/>
      </c>
      <c r="DZ264" s="90" t="str">
        <f t="shared" si="1043"/>
        <v/>
      </c>
      <c r="EA264" s="90" t="str">
        <f t="shared" si="1044"/>
        <v/>
      </c>
      <c r="EB264" s="90" t="str">
        <f t="shared" si="1045"/>
        <v/>
      </c>
      <c r="EC264" s="90" t="str">
        <f t="shared" si="1046"/>
        <v/>
      </c>
      <c r="ED264" s="90" t="str">
        <f t="shared" si="1047"/>
        <v/>
      </c>
      <c r="EE264" s="90" t="str">
        <f t="shared" si="1048"/>
        <v/>
      </c>
      <c r="EF264" s="90" t="str">
        <f t="shared" si="1049"/>
        <v/>
      </c>
      <c r="EG264" s="90" t="str">
        <f t="shared" si="1050"/>
        <v/>
      </c>
      <c r="EH264" s="90" t="str">
        <f t="shared" si="1051"/>
        <v/>
      </c>
      <c r="EI264" s="90" t="str">
        <f t="shared" si="1052"/>
        <v/>
      </c>
      <c r="EJ264" s="90" t="str">
        <f t="shared" si="1053"/>
        <v/>
      </c>
      <c r="EK264" s="90" t="str">
        <f t="shared" si="1054"/>
        <v/>
      </c>
      <c r="EL264" s="90" t="str">
        <f t="shared" si="1055"/>
        <v/>
      </c>
      <c r="EM264" s="90" t="str">
        <f t="shared" si="1056"/>
        <v/>
      </c>
      <c r="EN264" s="90" t="str">
        <f t="shared" si="1057"/>
        <v/>
      </c>
      <c r="EO264" s="90" t="str">
        <f t="shared" si="1058"/>
        <v/>
      </c>
      <c r="EP264" s="90" t="str">
        <f t="shared" si="1059"/>
        <v/>
      </c>
      <c r="EQ264" s="90" t="str">
        <f t="shared" si="1060"/>
        <v/>
      </c>
      <c r="ER264" s="90" t="str">
        <f t="shared" si="1061"/>
        <v/>
      </c>
      <c r="ES264" s="90" t="str">
        <f t="shared" si="1062"/>
        <v/>
      </c>
      <c r="ET264" s="90" t="str">
        <f t="shared" si="1063"/>
        <v/>
      </c>
      <c r="EU264" s="90" t="str">
        <f t="shared" si="1064"/>
        <v/>
      </c>
      <c r="EV264" s="90" t="str">
        <f t="shared" si="1065"/>
        <v/>
      </c>
      <c r="EW264" s="90" t="str">
        <f t="shared" si="1066"/>
        <v/>
      </c>
      <c r="EX264" s="90" t="str">
        <f t="shared" si="1067"/>
        <v/>
      </c>
      <c r="EY264" s="90" t="str">
        <f t="shared" si="1068"/>
        <v/>
      </c>
      <c r="EZ264" s="90" t="str">
        <f t="shared" si="1069"/>
        <v/>
      </c>
      <c r="FA264" s="90" t="str">
        <f t="shared" si="1070"/>
        <v/>
      </c>
      <c r="FB264">
        <f>'06_Presupuesto'!J283-'02_Rendimientos'!$B$79+1</f>
        <v>32</v>
      </c>
      <c r="FC264">
        <f>'06_Presupuesto'!K283-'02_Rendimientos'!$B$79+1</f>
        <v>45</v>
      </c>
      <c r="FD264">
        <f t="shared" si="1071"/>
        <v>14</v>
      </c>
    </row>
    <row r="265" spans="2:160">
      <c r="B265" s="109" t="str">
        <f>'06_Presupuesto'!K118</f>
        <v>C.3.2.2/c)</v>
      </c>
      <c r="C265" s="109" t="str">
        <f>'06_Presupuesto'!L118</f>
        <v>Tuberia PVC Sanitario Gris, D=110mm</v>
      </c>
      <c r="D265" s="109" t="str">
        <f>'06_Presupuesto'!M118</f>
        <v>ML</v>
      </c>
      <c r="E265" s="110">
        <f>'06_Presupuesto'!N118</f>
        <v>16.329999999999998</v>
      </c>
      <c r="F265" s="110">
        <f>'06_Presupuesto'!O118</f>
        <v>9375</v>
      </c>
      <c r="G265" s="110">
        <f>'06_Presupuesto'!P118</f>
        <v>153093.74999999997</v>
      </c>
      <c r="H265" s="110" t="str">
        <f t="shared" si="922"/>
        <v/>
      </c>
      <c r="I265" s="110" t="str">
        <f t="shared" si="923"/>
        <v/>
      </c>
      <c r="J265" s="110" t="str">
        <f t="shared" si="1072"/>
        <v/>
      </c>
      <c r="K265" s="110" t="str">
        <f t="shared" si="924"/>
        <v/>
      </c>
      <c r="L265" s="110" t="str">
        <f t="shared" si="925"/>
        <v/>
      </c>
      <c r="M265" s="110" t="str">
        <f t="shared" si="926"/>
        <v/>
      </c>
      <c r="N265" s="110" t="str">
        <f t="shared" si="927"/>
        <v/>
      </c>
      <c r="O265" s="110" t="str">
        <f t="shared" si="928"/>
        <v/>
      </c>
      <c r="P265" s="110" t="str">
        <f t="shared" si="929"/>
        <v/>
      </c>
      <c r="Q265" s="110" t="str">
        <f t="shared" si="930"/>
        <v/>
      </c>
      <c r="R265" s="110" t="str">
        <f t="shared" si="931"/>
        <v/>
      </c>
      <c r="S265" s="110" t="str">
        <f t="shared" si="932"/>
        <v/>
      </c>
      <c r="T265" s="110" t="str">
        <f t="shared" si="933"/>
        <v/>
      </c>
      <c r="U265" s="110" t="str">
        <f t="shared" si="934"/>
        <v/>
      </c>
      <c r="V265" s="110" t="str">
        <f t="shared" si="935"/>
        <v/>
      </c>
      <c r="W265" s="110" t="str">
        <f t="shared" si="936"/>
        <v/>
      </c>
      <c r="X265" s="110" t="str">
        <f t="shared" si="937"/>
        <v/>
      </c>
      <c r="Y265" s="110" t="str">
        <f t="shared" si="938"/>
        <v/>
      </c>
      <c r="Z265" s="110" t="str">
        <f t="shared" si="939"/>
        <v/>
      </c>
      <c r="AA265" s="110" t="str">
        <f t="shared" si="940"/>
        <v/>
      </c>
      <c r="AB265" s="110" t="str">
        <f t="shared" si="941"/>
        <v/>
      </c>
      <c r="AC265" s="110" t="str">
        <f t="shared" si="942"/>
        <v/>
      </c>
      <c r="AD265" s="110" t="str">
        <f t="shared" si="943"/>
        <v/>
      </c>
      <c r="AE265" s="110" t="str">
        <f t="shared" si="944"/>
        <v/>
      </c>
      <c r="AF265" s="110" t="str">
        <f t="shared" si="945"/>
        <v/>
      </c>
      <c r="AG265" s="110" t="str">
        <f t="shared" si="946"/>
        <v/>
      </c>
      <c r="AH265" s="110" t="str">
        <f t="shared" si="947"/>
        <v/>
      </c>
      <c r="AI265" s="110" t="str">
        <f t="shared" si="948"/>
        <v/>
      </c>
      <c r="AJ265" s="110" t="str">
        <f t="shared" si="949"/>
        <v/>
      </c>
      <c r="AK265" s="110" t="str">
        <f t="shared" si="950"/>
        <v/>
      </c>
      <c r="AL265" s="110" t="str">
        <f t="shared" si="951"/>
        <v/>
      </c>
      <c r="AM265" s="110">
        <f t="shared" si="952"/>
        <v>10935.267857142855</v>
      </c>
      <c r="AN265" s="110">
        <f t="shared" si="953"/>
        <v>10935.267857142855</v>
      </c>
      <c r="AO265" s="110">
        <f t="shared" si="954"/>
        <v>10935.267857142855</v>
      </c>
      <c r="AP265" s="110">
        <f t="shared" si="955"/>
        <v>10935.267857142855</v>
      </c>
      <c r="AQ265" s="110">
        <f t="shared" si="956"/>
        <v>10935.267857142855</v>
      </c>
      <c r="AR265" s="110">
        <f t="shared" si="957"/>
        <v>10935.267857142855</v>
      </c>
      <c r="AS265" s="110">
        <f t="shared" si="958"/>
        <v>10935.267857142855</v>
      </c>
      <c r="AT265" s="110">
        <f t="shared" si="959"/>
        <v>10935.267857142855</v>
      </c>
      <c r="AU265" s="110">
        <f t="shared" si="960"/>
        <v>10935.267857142855</v>
      </c>
      <c r="AV265" s="110">
        <f t="shared" si="961"/>
        <v>10935.267857142855</v>
      </c>
      <c r="AW265" s="110">
        <f t="shared" si="962"/>
        <v>10935.267857142855</v>
      </c>
      <c r="AX265" s="110">
        <f t="shared" si="963"/>
        <v>10935.267857142855</v>
      </c>
      <c r="AY265" s="110">
        <f t="shared" si="964"/>
        <v>10935.267857142855</v>
      </c>
      <c r="AZ265" s="110">
        <f t="shared" si="965"/>
        <v>10935.267857142855</v>
      </c>
      <c r="BA265" s="110" t="str">
        <f t="shared" si="966"/>
        <v/>
      </c>
      <c r="BB265" s="110" t="str">
        <f t="shared" si="967"/>
        <v/>
      </c>
      <c r="BC265" s="110" t="str">
        <f t="shared" si="968"/>
        <v/>
      </c>
      <c r="BD265" s="110" t="str">
        <f t="shared" si="969"/>
        <v/>
      </c>
      <c r="BE265" s="110" t="str">
        <f t="shared" si="970"/>
        <v/>
      </c>
      <c r="BF265" s="110" t="str">
        <f t="shared" si="971"/>
        <v/>
      </c>
      <c r="BG265" s="110" t="str">
        <f t="shared" si="972"/>
        <v/>
      </c>
      <c r="BH265" s="110" t="str">
        <f t="shared" si="973"/>
        <v/>
      </c>
      <c r="BI265" s="110" t="str">
        <f t="shared" si="974"/>
        <v/>
      </c>
      <c r="BJ265" s="110" t="str">
        <f t="shared" si="975"/>
        <v/>
      </c>
      <c r="BK265" s="110" t="str">
        <f t="shared" si="976"/>
        <v/>
      </c>
      <c r="BL265" s="110" t="str">
        <f t="shared" si="977"/>
        <v/>
      </c>
      <c r="BM265" s="110" t="str">
        <f t="shared" si="978"/>
        <v/>
      </c>
      <c r="BN265" s="110" t="str">
        <f t="shared" si="979"/>
        <v/>
      </c>
      <c r="BO265" s="110" t="str">
        <f t="shared" si="980"/>
        <v/>
      </c>
      <c r="BP265" s="110" t="str">
        <f t="shared" si="981"/>
        <v/>
      </c>
      <c r="BQ265" s="110" t="str">
        <f t="shared" si="982"/>
        <v/>
      </c>
      <c r="BR265" s="110" t="str">
        <f t="shared" si="983"/>
        <v/>
      </c>
      <c r="BS265" s="110" t="str">
        <f t="shared" si="984"/>
        <v/>
      </c>
      <c r="BT265" s="110" t="str">
        <f t="shared" si="985"/>
        <v/>
      </c>
      <c r="BU265" s="110" t="str">
        <f t="shared" si="986"/>
        <v/>
      </c>
      <c r="BV265" s="110" t="str">
        <f t="shared" si="987"/>
        <v/>
      </c>
      <c r="BW265" s="110" t="str">
        <f t="shared" si="988"/>
        <v/>
      </c>
      <c r="BX265" s="110" t="str">
        <f t="shared" si="989"/>
        <v/>
      </c>
      <c r="BY265" s="110" t="str">
        <f t="shared" si="990"/>
        <v/>
      </c>
      <c r="BZ265" s="110" t="str">
        <f t="shared" si="991"/>
        <v/>
      </c>
      <c r="CA265" s="110" t="str">
        <f t="shared" si="992"/>
        <v/>
      </c>
      <c r="CB265" s="110" t="str">
        <f t="shared" si="993"/>
        <v/>
      </c>
      <c r="CC265" s="110" t="str">
        <f t="shared" si="994"/>
        <v/>
      </c>
      <c r="CD265" s="110" t="str">
        <f t="shared" si="995"/>
        <v/>
      </c>
      <c r="CE265" s="110" t="str">
        <f t="shared" si="996"/>
        <v/>
      </c>
      <c r="CF265" s="110" t="str">
        <f t="shared" si="997"/>
        <v/>
      </c>
      <c r="CG265" s="110" t="str">
        <f t="shared" si="998"/>
        <v/>
      </c>
      <c r="CH265" s="110" t="str">
        <f t="shared" si="999"/>
        <v/>
      </c>
      <c r="CI265" s="110" t="str">
        <f t="shared" si="1000"/>
        <v/>
      </c>
      <c r="CJ265" s="110" t="str">
        <f t="shared" si="1001"/>
        <v/>
      </c>
      <c r="CK265" s="110" t="str">
        <f t="shared" si="1002"/>
        <v/>
      </c>
      <c r="CL265" s="110" t="str">
        <f t="shared" si="1003"/>
        <v/>
      </c>
      <c r="CM265" s="110" t="str">
        <f t="shared" si="1004"/>
        <v/>
      </c>
      <c r="CN265" s="110" t="str">
        <f t="shared" si="1005"/>
        <v/>
      </c>
      <c r="CO265" s="110" t="str">
        <f t="shared" si="1006"/>
        <v/>
      </c>
      <c r="CP265" s="110" t="str">
        <f t="shared" si="1007"/>
        <v/>
      </c>
      <c r="CQ265" s="110" t="str">
        <f t="shared" si="1008"/>
        <v/>
      </c>
      <c r="CR265" s="110" t="str">
        <f t="shared" si="1009"/>
        <v/>
      </c>
      <c r="CS265" s="110" t="str">
        <f t="shared" si="1010"/>
        <v/>
      </c>
      <c r="CT265" s="110" t="str">
        <f t="shared" si="1011"/>
        <v/>
      </c>
      <c r="CU265" s="110" t="str">
        <f t="shared" si="1012"/>
        <v/>
      </c>
      <c r="CV265" s="110" t="str">
        <f t="shared" si="1013"/>
        <v/>
      </c>
      <c r="CW265" s="110" t="str">
        <f t="shared" si="1014"/>
        <v/>
      </c>
      <c r="CX265" s="110" t="str">
        <f t="shared" si="1015"/>
        <v/>
      </c>
      <c r="CY265" s="110" t="str">
        <f t="shared" si="1016"/>
        <v/>
      </c>
      <c r="CZ265" s="110" t="str">
        <f t="shared" si="1017"/>
        <v/>
      </c>
      <c r="DA265" s="110" t="str">
        <f t="shared" si="1018"/>
        <v/>
      </c>
      <c r="DB265" s="110" t="str">
        <f t="shared" si="1019"/>
        <v/>
      </c>
      <c r="DC265" s="110" t="str">
        <f t="shared" si="1020"/>
        <v/>
      </c>
      <c r="DD265" s="110" t="str">
        <f t="shared" si="1021"/>
        <v/>
      </c>
      <c r="DE265" s="110" t="str">
        <f t="shared" si="1022"/>
        <v/>
      </c>
      <c r="DF265" s="110" t="str">
        <f t="shared" si="1023"/>
        <v/>
      </c>
      <c r="DG265" s="110" t="str">
        <f t="shared" si="1024"/>
        <v/>
      </c>
      <c r="DH265" s="110" t="str">
        <f t="shared" si="1025"/>
        <v/>
      </c>
      <c r="DI265" s="110" t="str">
        <f t="shared" si="1026"/>
        <v/>
      </c>
      <c r="DJ265" s="110" t="str">
        <f t="shared" si="1027"/>
        <v/>
      </c>
      <c r="DK265" s="110" t="str">
        <f t="shared" si="1028"/>
        <v/>
      </c>
      <c r="DL265" s="110" t="str">
        <f t="shared" si="1029"/>
        <v/>
      </c>
      <c r="DM265" s="110" t="str">
        <f t="shared" si="1030"/>
        <v/>
      </c>
      <c r="DN265" s="110" t="str">
        <f t="shared" si="1031"/>
        <v/>
      </c>
      <c r="DO265" s="110" t="str">
        <f t="shared" si="1032"/>
        <v/>
      </c>
      <c r="DP265" s="110" t="str">
        <f t="shared" si="1033"/>
        <v/>
      </c>
      <c r="DQ265" s="110" t="str">
        <f t="shared" si="1034"/>
        <v/>
      </c>
      <c r="DR265" s="110" t="str">
        <f t="shared" si="1035"/>
        <v/>
      </c>
      <c r="DS265" s="110" t="str">
        <f t="shared" si="1036"/>
        <v/>
      </c>
      <c r="DT265" s="110" t="str">
        <f t="shared" si="1037"/>
        <v/>
      </c>
      <c r="DU265" s="110" t="str">
        <f t="shared" si="1038"/>
        <v/>
      </c>
      <c r="DV265" s="110" t="str">
        <f t="shared" si="1039"/>
        <v/>
      </c>
      <c r="DW265" s="110" t="str">
        <f t="shared" si="1040"/>
        <v/>
      </c>
      <c r="DX265" s="110" t="str">
        <f t="shared" si="1041"/>
        <v/>
      </c>
      <c r="DY265" s="110" t="str">
        <f t="shared" si="1042"/>
        <v/>
      </c>
      <c r="DZ265" s="110" t="str">
        <f t="shared" si="1043"/>
        <v/>
      </c>
      <c r="EA265" s="110" t="str">
        <f t="shared" si="1044"/>
        <v/>
      </c>
      <c r="EB265" s="110" t="str">
        <f t="shared" si="1045"/>
        <v/>
      </c>
      <c r="EC265" s="110" t="str">
        <f t="shared" si="1046"/>
        <v/>
      </c>
      <c r="ED265" s="110" t="str">
        <f t="shared" si="1047"/>
        <v/>
      </c>
      <c r="EE265" s="110" t="str">
        <f t="shared" si="1048"/>
        <v/>
      </c>
      <c r="EF265" s="110" t="str">
        <f t="shared" si="1049"/>
        <v/>
      </c>
      <c r="EG265" s="110" t="str">
        <f t="shared" si="1050"/>
        <v/>
      </c>
      <c r="EH265" s="110" t="str">
        <f t="shared" si="1051"/>
        <v/>
      </c>
      <c r="EI265" s="110" t="str">
        <f t="shared" si="1052"/>
        <v/>
      </c>
      <c r="EJ265" s="110" t="str">
        <f t="shared" si="1053"/>
        <v/>
      </c>
      <c r="EK265" s="110" t="str">
        <f t="shared" si="1054"/>
        <v/>
      </c>
      <c r="EL265" s="110" t="str">
        <f t="shared" si="1055"/>
        <v/>
      </c>
      <c r="EM265" s="110" t="str">
        <f t="shared" si="1056"/>
        <v/>
      </c>
      <c r="EN265" s="110" t="str">
        <f t="shared" si="1057"/>
        <v/>
      </c>
      <c r="EO265" s="110" t="str">
        <f t="shared" si="1058"/>
        <v/>
      </c>
      <c r="EP265" s="110" t="str">
        <f t="shared" si="1059"/>
        <v/>
      </c>
      <c r="EQ265" s="110" t="str">
        <f t="shared" si="1060"/>
        <v/>
      </c>
      <c r="ER265" s="110" t="str">
        <f t="shared" si="1061"/>
        <v/>
      </c>
      <c r="ES265" s="110" t="str">
        <f t="shared" si="1062"/>
        <v/>
      </c>
      <c r="ET265" s="110" t="str">
        <f t="shared" si="1063"/>
        <v/>
      </c>
      <c r="EU265" s="110" t="str">
        <f t="shared" si="1064"/>
        <v/>
      </c>
      <c r="EV265" s="110" t="str">
        <f t="shared" si="1065"/>
        <v/>
      </c>
      <c r="EW265" s="110" t="str">
        <f t="shared" si="1066"/>
        <v/>
      </c>
      <c r="EX265" s="110" t="str">
        <f t="shared" si="1067"/>
        <v/>
      </c>
      <c r="EY265" s="110" t="str">
        <f t="shared" si="1068"/>
        <v/>
      </c>
      <c r="EZ265" s="110" t="str">
        <f t="shared" si="1069"/>
        <v/>
      </c>
      <c r="FA265" s="110" t="str">
        <f t="shared" si="1070"/>
        <v/>
      </c>
      <c r="FB265">
        <f>'06_Presupuesto'!J284-'02_Rendimientos'!$B$79+1</f>
        <v>32</v>
      </c>
      <c r="FC265">
        <f>'06_Presupuesto'!K284-'02_Rendimientos'!$B$79+1</f>
        <v>45</v>
      </c>
      <c r="FD265">
        <f t="shared" si="1071"/>
        <v>14</v>
      </c>
    </row>
    <row r="266" spans="2:160">
      <c r="B266" t="str">
        <f>'06_Presupuesto'!K119</f>
        <v>C.3.2.2/d)</v>
      </c>
      <c r="C266" t="str">
        <f>'06_Presupuesto'!L119</f>
        <v>Piezas Especiales</v>
      </c>
      <c r="D266" t="str">
        <f>'06_Presupuesto'!M119</f>
        <v>KG</v>
      </c>
      <c r="E266" s="90">
        <f>'06_Presupuesto'!N119</f>
        <v>6</v>
      </c>
      <c r="F266" s="90">
        <f>'06_Presupuesto'!O119</f>
        <v>15000</v>
      </c>
      <c r="G266" s="90">
        <f>'06_Presupuesto'!P119</f>
        <v>90000</v>
      </c>
      <c r="H266" s="90" t="str">
        <f t="shared" si="922"/>
        <v/>
      </c>
      <c r="I266" s="90" t="str">
        <f t="shared" si="923"/>
        <v/>
      </c>
      <c r="J266" s="90" t="str">
        <f t="shared" si="1072"/>
        <v/>
      </c>
      <c r="K266" s="90" t="str">
        <f t="shared" si="924"/>
        <v/>
      </c>
      <c r="L266" s="90" t="str">
        <f t="shared" si="925"/>
        <v/>
      </c>
      <c r="M266" s="90" t="str">
        <f t="shared" si="926"/>
        <v/>
      </c>
      <c r="N266" s="90" t="str">
        <f t="shared" si="927"/>
        <v/>
      </c>
      <c r="O266" s="90" t="str">
        <f t="shared" si="928"/>
        <v/>
      </c>
      <c r="P266" s="90" t="str">
        <f t="shared" si="929"/>
        <v/>
      </c>
      <c r="Q266" s="90" t="str">
        <f t="shared" si="930"/>
        <v/>
      </c>
      <c r="R266" s="90" t="str">
        <f t="shared" si="931"/>
        <v/>
      </c>
      <c r="S266" s="90" t="str">
        <f t="shared" si="932"/>
        <v/>
      </c>
      <c r="T266" s="90" t="str">
        <f t="shared" si="933"/>
        <v/>
      </c>
      <c r="U266" s="90" t="str">
        <f t="shared" si="934"/>
        <v/>
      </c>
      <c r="V266" s="90" t="str">
        <f t="shared" si="935"/>
        <v/>
      </c>
      <c r="W266" s="90" t="str">
        <f t="shared" si="936"/>
        <v/>
      </c>
      <c r="X266" s="90" t="str">
        <f t="shared" si="937"/>
        <v/>
      </c>
      <c r="Y266" s="90" t="str">
        <f t="shared" si="938"/>
        <v/>
      </c>
      <c r="Z266" s="90" t="str">
        <f t="shared" si="939"/>
        <v/>
      </c>
      <c r="AA266" s="90" t="str">
        <f t="shared" si="940"/>
        <v/>
      </c>
      <c r="AB266" s="90" t="str">
        <f t="shared" si="941"/>
        <v/>
      </c>
      <c r="AC266" s="90" t="str">
        <f t="shared" si="942"/>
        <v/>
      </c>
      <c r="AD266" s="90" t="str">
        <f t="shared" si="943"/>
        <v/>
      </c>
      <c r="AE266" s="90" t="str">
        <f t="shared" si="944"/>
        <v/>
      </c>
      <c r="AF266" s="90" t="str">
        <f t="shared" si="945"/>
        <v/>
      </c>
      <c r="AG266" s="90" t="str">
        <f t="shared" si="946"/>
        <v/>
      </c>
      <c r="AH266" s="90" t="str">
        <f t="shared" si="947"/>
        <v/>
      </c>
      <c r="AI266" s="90" t="str">
        <f t="shared" si="948"/>
        <v/>
      </c>
      <c r="AJ266" s="90" t="str">
        <f t="shared" si="949"/>
        <v/>
      </c>
      <c r="AK266" s="90" t="str">
        <f t="shared" si="950"/>
        <v/>
      </c>
      <c r="AL266" s="90" t="str">
        <f t="shared" si="951"/>
        <v/>
      </c>
      <c r="AM266" s="90">
        <f t="shared" si="952"/>
        <v>6428.5714285714284</v>
      </c>
      <c r="AN266" s="90">
        <f t="shared" si="953"/>
        <v>6428.5714285714284</v>
      </c>
      <c r="AO266" s="90">
        <f t="shared" si="954"/>
        <v>6428.5714285714284</v>
      </c>
      <c r="AP266" s="90">
        <f t="shared" si="955"/>
        <v>6428.5714285714284</v>
      </c>
      <c r="AQ266" s="90">
        <f t="shared" si="956"/>
        <v>6428.5714285714284</v>
      </c>
      <c r="AR266" s="90">
        <f t="shared" si="957"/>
        <v>6428.5714285714284</v>
      </c>
      <c r="AS266" s="90">
        <f t="shared" si="958"/>
        <v>6428.5714285714284</v>
      </c>
      <c r="AT266" s="90">
        <f t="shared" si="959"/>
        <v>6428.5714285714284</v>
      </c>
      <c r="AU266" s="90">
        <f t="shared" si="960"/>
        <v>6428.5714285714284</v>
      </c>
      <c r="AV266" s="90">
        <f t="shared" si="961"/>
        <v>6428.5714285714284</v>
      </c>
      <c r="AW266" s="90">
        <f t="shared" si="962"/>
        <v>6428.5714285714284</v>
      </c>
      <c r="AX266" s="90">
        <f t="shared" si="963"/>
        <v>6428.5714285714284</v>
      </c>
      <c r="AY266" s="90">
        <f t="shared" si="964"/>
        <v>6428.5714285714284</v>
      </c>
      <c r="AZ266" s="90">
        <f t="shared" si="965"/>
        <v>6428.5714285714284</v>
      </c>
      <c r="BA266" s="90" t="str">
        <f t="shared" si="966"/>
        <v/>
      </c>
      <c r="BB266" s="90" t="str">
        <f t="shared" si="967"/>
        <v/>
      </c>
      <c r="BC266" s="90" t="str">
        <f t="shared" si="968"/>
        <v/>
      </c>
      <c r="BD266" s="90" t="str">
        <f t="shared" si="969"/>
        <v/>
      </c>
      <c r="BE266" s="90" t="str">
        <f t="shared" si="970"/>
        <v/>
      </c>
      <c r="BF266" s="90" t="str">
        <f t="shared" si="971"/>
        <v/>
      </c>
      <c r="BG266" s="90" t="str">
        <f t="shared" si="972"/>
        <v/>
      </c>
      <c r="BH266" s="90" t="str">
        <f t="shared" si="973"/>
        <v/>
      </c>
      <c r="BI266" s="90" t="str">
        <f t="shared" si="974"/>
        <v/>
      </c>
      <c r="BJ266" s="90" t="str">
        <f t="shared" si="975"/>
        <v/>
      </c>
      <c r="BK266" s="90" t="str">
        <f t="shared" si="976"/>
        <v/>
      </c>
      <c r="BL266" s="90" t="str">
        <f t="shared" si="977"/>
        <v/>
      </c>
      <c r="BM266" s="90" t="str">
        <f t="shared" si="978"/>
        <v/>
      </c>
      <c r="BN266" s="90" t="str">
        <f t="shared" si="979"/>
        <v/>
      </c>
      <c r="BO266" s="90" t="str">
        <f t="shared" si="980"/>
        <v/>
      </c>
      <c r="BP266" s="90" t="str">
        <f t="shared" si="981"/>
        <v/>
      </c>
      <c r="BQ266" s="90" t="str">
        <f t="shared" si="982"/>
        <v/>
      </c>
      <c r="BR266" s="90" t="str">
        <f t="shared" si="983"/>
        <v/>
      </c>
      <c r="BS266" s="90" t="str">
        <f t="shared" si="984"/>
        <v/>
      </c>
      <c r="BT266" s="90" t="str">
        <f t="shared" si="985"/>
        <v/>
      </c>
      <c r="BU266" s="90" t="str">
        <f t="shared" si="986"/>
        <v/>
      </c>
      <c r="BV266" s="90" t="str">
        <f t="shared" si="987"/>
        <v/>
      </c>
      <c r="BW266" s="90" t="str">
        <f t="shared" si="988"/>
        <v/>
      </c>
      <c r="BX266" s="90" t="str">
        <f t="shared" si="989"/>
        <v/>
      </c>
      <c r="BY266" s="90" t="str">
        <f t="shared" si="990"/>
        <v/>
      </c>
      <c r="BZ266" s="90" t="str">
        <f t="shared" si="991"/>
        <v/>
      </c>
      <c r="CA266" s="90" t="str">
        <f t="shared" si="992"/>
        <v/>
      </c>
      <c r="CB266" s="90" t="str">
        <f t="shared" si="993"/>
        <v/>
      </c>
      <c r="CC266" s="90" t="str">
        <f t="shared" si="994"/>
        <v/>
      </c>
      <c r="CD266" s="90" t="str">
        <f t="shared" si="995"/>
        <v/>
      </c>
      <c r="CE266" s="90" t="str">
        <f t="shared" si="996"/>
        <v/>
      </c>
      <c r="CF266" s="90" t="str">
        <f t="shared" si="997"/>
        <v/>
      </c>
      <c r="CG266" s="90" t="str">
        <f t="shared" si="998"/>
        <v/>
      </c>
      <c r="CH266" s="90" t="str">
        <f t="shared" si="999"/>
        <v/>
      </c>
      <c r="CI266" s="90" t="str">
        <f t="shared" si="1000"/>
        <v/>
      </c>
      <c r="CJ266" s="90" t="str">
        <f t="shared" si="1001"/>
        <v/>
      </c>
      <c r="CK266" s="90" t="str">
        <f t="shared" si="1002"/>
        <v/>
      </c>
      <c r="CL266" s="90" t="str">
        <f t="shared" si="1003"/>
        <v/>
      </c>
      <c r="CM266" s="90" t="str">
        <f t="shared" si="1004"/>
        <v/>
      </c>
      <c r="CN266" s="90" t="str">
        <f t="shared" si="1005"/>
        <v/>
      </c>
      <c r="CO266" s="90" t="str">
        <f t="shared" si="1006"/>
        <v/>
      </c>
      <c r="CP266" s="90" t="str">
        <f t="shared" si="1007"/>
        <v/>
      </c>
      <c r="CQ266" s="90" t="str">
        <f t="shared" si="1008"/>
        <v/>
      </c>
      <c r="CR266" s="90" t="str">
        <f t="shared" si="1009"/>
        <v/>
      </c>
      <c r="CS266" s="90" t="str">
        <f t="shared" si="1010"/>
        <v/>
      </c>
      <c r="CT266" s="90" t="str">
        <f t="shared" si="1011"/>
        <v/>
      </c>
      <c r="CU266" s="90" t="str">
        <f t="shared" si="1012"/>
        <v/>
      </c>
      <c r="CV266" s="90" t="str">
        <f t="shared" si="1013"/>
        <v/>
      </c>
      <c r="CW266" s="90" t="str">
        <f t="shared" si="1014"/>
        <v/>
      </c>
      <c r="CX266" s="90" t="str">
        <f t="shared" si="1015"/>
        <v/>
      </c>
      <c r="CY266" s="90" t="str">
        <f t="shared" si="1016"/>
        <v/>
      </c>
      <c r="CZ266" s="90" t="str">
        <f t="shared" si="1017"/>
        <v/>
      </c>
      <c r="DA266" s="90" t="str">
        <f t="shared" si="1018"/>
        <v/>
      </c>
      <c r="DB266" s="90" t="str">
        <f t="shared" si="1019"/>
        <v/>
      </c>
      <c r="DC266" s="90" t="str">
        <f t="shared" si="1020"/>
        <v/>
      </c>
      <c r="DD266" s="90" t="str">
        <f t="shared" si="1021"/>
        <v/>
      </c>
      <c r="DE266" s="90" t="str">
        <f t="shared" si="1022"/>
        <v/>
      </c>
      <c r="DF266" s="90" t="str">
        <f t="shared" si="1023"/>
        <v/>
      </c>
      <c r="DG266" s="90" t="str">
        <f t="shared" si="1024"/>
        <v/>
      </c>
      <c r="DH266" s="90" t="str">
        <f t="shared" si="1025"/>
        <v/>
      </c>
      <c r="DI266" s="90" t="str">
        <f t="shared" si="1026"/>
        <v/>
      </c>
      <c r="DJ266" s="90" t="str">
        <f t="shared" si="1027"/>
        <v/>
      </c>
      <c r="DK266" s="90" t="str">
        <f t="shared" si="1028"/>
        <v/>
      </c>
      <c r="DL266" s="90" t="str">
        <f t="shared" si="1029"/>
        <v/>
      </c>
      <c r="DM266" s="90" t="str">
        <f t="shared" si="1030"/>
        <v/>
      </c>
      <c r="DN266" s="90" t="str">
        <f t="shared" si="1031"/>
        <v/>
      </c>
      <c r="DO266" s="90" t="str">
        <f t="shared" si="1032"/>
        <v/>
      </c>
      <c r="DP266" s="90" t="str">
        <f t="shared" si="1033"/>
        <v/>
      </c>
      <c r="DQ266" s="90" t="str">
        <f t="shared" si="1034"/>
        <v/>
      </c>
      <c r="DR266" s="90" t="str">
        <f t="shared" si="1035"/>
        <v/>
      </c>
      <c r="DS266" s="90" t="str">
        <f t="shared" si="1036"/>
        <v/>
      </c>
      <c r="DT266" s="90" t="str">
        <f t="shared" si="1037"/>
        <v/>
      </c>
      <c r="DU266" s="90" t="str">
        <f t="shared" si="1038"/>
        <v/>
      </c>
      <c r="DV266" s="90" t="str">
        <f t="shared" si="1039"/>
        <v/>
      </c>
      <c r="DW266" s="90" t="str">
        <f t="shared" si="1040"/>
        <v/>
      </c>
      <c r="DX266" s="90" t="str">
        <f t="shared" si="1041"/>
        <v/>
      </c>
      <c r="DY266" s="90" t="str">
        <f t="shared" si="1042"/>
        <v/>
      </c>
      <c r="DZ266" s="90" t="str">
        <f t="shared" si="1043"/>
        <v/>
      </c>
      <c r="EA266" s="90" t="str">
        <f t="shared" si="1044"/>
        <v/>
      </c>
      <c r="EB266" s="90" t="str">
        <f t="shared" si="1045"/>
        <v/>
      </c>
      <c r="EC266" s="90" t="str">
        <f t="shared" si="1046"/>
        <v/>
      </c>
      <c r="ED266" s="90" t="str">
        <f t="shared" si="1047"/>
        <v/>
      </c>
      <c r="EE266" s="90" t="str">
        <f t="shared" si="1048"/>
        <v/>
      </c>
      <c r="EF266" s="90" t="str">
        <f t="shared" si="1049"/>
        <v/>
      </c>
      <c r="EG266" s="90" t="str">
        <f t="shared" si="1050"/>
        <v/>
      </c>
      <c r="EH266" s="90" t="str">
        <f t="shared" si="1051"/>
        <v/>
      </c>
      <c r="EI266" s="90" t="str">
        <f t="shared" si="1052"/>
        <v/>
      </c>
      <c r="EJ266" s="90" t="str">
        <f t="shared" si="1053"/>
        <v/>
      </c>
      <c r="EK266" s="90" t="str">
        <f t="shared" si="1054"/>
        <v/>
      </c>
      <c r="EL266" s="90" t="str">
        <f t="shared" si="1055"/>
        <v/>
      </c>
      <c r="EM266" s="90" t="str">
        <f t="shared" si="1056"/>
        <v/>
      </c>
      <c r="EN266" s="90" t="str">
        <f t="shared" si="1057"/>
        <v/>
      </c>
      <c r="EO266" s="90" t="str">
        <f t="shared" si="1058"/>
        <v/>
      </c>
      <c r="EP266" s="90" t="str">
        <f t="shared" si="1059"/>
        <v/>
      </c>
      <c r="EQ266" s="90" t="str">
        <f t="shared" si="1060"/>
        <v/>
      </c>
      <c r="ER266" s="90" t="str">
        <f t="shared" si="1061"/>
        <v/>
      </c>
      <c r="ES266" s="90" t="str">
        <f t="shared" si="1062"/>
        <v/>
      </c>
      <c r="ET266" s="90" t="str">
        <f t="shared" si="1063"/>
        <v/>
      </c>
      <c r="EU266" s="90" t="str">
        <f t="shared" si="1064"/>
        <v/>
      </c>
      <c r="EV266" s="90" t="str">
        <f t="shared" si="1065"/>
        <v/>
      </c>
      <c r="EW266" s="90" t="str">
        <f t="shared" si="1066"/>
        <v/>
      </c>
      <c r="EX266" s="90" t="str">
        <f t="shared" si="1067"/>
        <v/>
      </c>
      <c r="EY266" s="90" t="str">
        <f t="shared" si="1068"/>
        <v/>
      </c>
      <c r="EZ266" s="90" t="str">
        <f t="shared" si="1069"/>
        <v/>
      </c>
      <c r="FA266" s="90" t="str">
        <f t="shared" si="1070"/>
        <v/>
      </c>
      <c r="FB266">
        <f>'06_Presupuesto'!J285-'02_Rendimientos'!$B$79+1</f>
        <v>32</v>
      </c>
      <c r="FC266">
        <f>'06_Presupuesto'!K285-'02_Rendimientos'!$B$79+1</f>
        <v>45</v>
      </c>
      <c r="FD266">
        <f t="shared" si="1071"/>
        <v>14</v>
      </c>
    </row>
    <row r="267" spans="2:160">
      <c r="B267" s="109" t="str">
        <f>'06_Presupuesto'!K120</f>
        <v>C.3.3.1</v>
      </c>
      <c r="C267" s="109" t="str">
        <f>'06_Presupuesto'!L120</f>
        <v>Cámara de inspección Domiciliaria 0 &lt; Hm &lt; 2m</v>
      </c>
      <c r="D267" s="109" t="str">
        <f>'06_Presupuesto'!M120</f>
        <v>UNI</v>
      </c>
      <c r="E267" s="110">
        <f>'06_Presupuesto'!N120</f>
        <v>1</v>
      </c>
      <c r="F267" s="110">
        <f>'06_Presupuesto'!O120</f>
        <v>800000</v>
      </c>
      <c r="G267" s="110">
        <f>'06_Presupuesto'!P120</f>
        <v>800000</v>
      </c>
      <c r="H267" s="110" t="str">
        <f t="shared" si="922"/>
        <v/>
      </c>
      <c r="I267" s="110" t="str">
        <f t="shared" si="923"/>
        <v/>
      </c>
      <c r="J267" s="110" t="str">
        <f t="shared" si="1072"/>
        <v/>
      </c>
      <c r="K267" s="110" t="str">
        <f t="shared" si="924"/>
        <v/>
      </c>
      <c r="L267" s="110" t="str">
        <f t="shared" si="925"/>
        <v/>
      </c>
      <c r="M267" s="110" t="str">
        <f t="shared" si="926"/>
        <v/>
      </c>
      <c r="N267" s="110" t="str">
        <f t="shared" si="927"/>
        <v/>
      </c>
      <c r="O267" s="110" t="str">
        <f t="shared" si="928"/>
        <v/>
      </c>
      <c r="P267" s="110" t="str">
        <f t="shared" si="929"/>
        <v/>
      </c>
      <c r="Q267" s="110" t="str">
        <f t="shared" si="930"/>
        <v/>
      </c>
      <c r="R267" s="110" t="str">
        <f t="shared" si="931"/>
        <v/>
      </c>
      <c r="S267" s="110" t="str">
        <f t="shared" si="932"/>
        <v/>
      </c>
      <c r="T267" s="110" t="str">
        <f t="shared" si="933"/>
        <v/>
      </c>
      <c r="U267" s="110" t="str">
        <f t="shared" si="934"/>
        <v/>
      </c>
      <c r="V267" s="110" t="str">
        <f t="shared" si="935"/>
        <v/>
      </c>
      <c r="W267" s="110" t="str">
        <f t="shared" si="936"/>
        <v/>
      </c>
      <c r="X267" s="110" t="str">
        <f t="shared" si="937"/>
        <v/>
      </c>
      <c r="Y267" s="110" t="str">
        <f t="shared" si="938"/>
        <v/>
      </c>
      <c r="Z267" s="110" t="str">
        <f t="shared" si="939"/>
        <v/>
      </c>
      <c r="AA267" s="110" t="str">
        <f t="shared" si="940"/>
        <v/>
      </c>
      <c r="AB267" s="110" t="str">
        <f t="shared" si="941"/>
        <v/>
      </c>
      <c r="AC267" s="110" t="str">
        <f t="shared" si="942"/>
        <v/>
      </c>
      <c r="AD267" s="110" t="str">
        <f t="shared" si="943"/>
        <v/>
      </c>
      <c r="AE267" s="110" t="str">
        <f t="shared" si="944"/>
        <v/>
      </c>
      <c r="AF267" s="110" t="str">
        <f t="shared" si="945"/>
        <v/>
      </c>
      <c r="AG267" s="110" t="str">
        <f t="shared" si="946"/>
        <v/>
      </c>
      <c r="AH267" s="110" t="str">
        <f t="shared" si="947"/>
        <v/>
      </c>
      <c r="AI267" s="110" t="str">
        <f t="shared" si="948"/>
        <v/>
      </c>
      <c r="AJ267" s="110" t="str">
        <f t="shared" si="949"/>
        <v/>
      </c>
      <c r="AK267" s="110" t="str">
        <f t="shared" si="950"/>
        <v/>
      </c>
      <c r="AL267" s="110" t="str">
        <f t="shared" si="951"/>
        <v/>
      </c>
      <c r="AM267" s="110">
        <f t="shared" si="952"/>
        <v>57142.857142857145</v>
      </c>
      <c r="AN267" s="110">
        <f t="shared" si="953"/>
        <v>57142.857142857145</v>
      </c>
      <c r="AO267" s="110">
        <f t="shared" si="954"/>
        <v>57142.857142857145</v>
      </c>
      <c r="AP267" s="110">
        <f t="shared" si="955"/>
        <v>57142.857142857145</v>
      </c>
      <c r="AQ267" s="110">
        <f t="shared" si="956"/>
        <v>57142.857142857145</v>
      </c>
      <c r="AR267" s="110">
        <f t="shared" si="957"/>
        <v>57142.857142857145</v>
      </c>
      <c r="AS267" s="110">
        <f t="shared" si="958"/>
        <v>57142.857142857145</v>
      </c>
      <c r="AT267" s="110">
        <f t="shared" si="959"/>
        <v>57142.857142857145</v>
      </c>
      <c r="AU267" s="110">
        <f t="shared" si="960"/>
        <v>57142.857142857145</v>
      </c>
      <c r="AV267" s="110">
        <f t="shared" si="961"/>
        <v>57142.857142857145</v>
      </c>
      <c r="AW267" s="110">
        <f t="shared" si="962"/>
        <v>57142.857142857145</v>
      </c>
      <c r="AX267" s="110">
        <f t="shared" si="963"/>
        <v>57142.857142857145</v>
      </c>
      <c r="AY267" s="110">
        <f t="shared" si="964"/>
        <v>57142.857142857145</v>
      </c>
      <c r="AZ267" s="110">
        <f t="shared" si="965"/>
        <v>57142.857142857145</v>
      </c>
      <c r="BA267" s="110" t="str">
        <f t="shared" si="966"/>
        <v/>
      </c>
      <c r="BB267" s="110" t="str">
        <f t="shared" si="967"/>
        <v/>
      </c>
      <c r="BC267" s="110" t="str">
        <f t="shared" si="968"/>
        <v/>
      </c>
      <c r="BD267" s="110" t="str">
        <f t="shared" si="969"/>
        <v/>
      </c>
      <c r="BE267" s="110" t="str">
        <f t="shared" si="970"/>
        <v/>
      </c>
      <c r="BF267" s="110" t="str">
        <f t="shared" si="971"/>
        <v/>
      </c>
      <c r="BG267" s="110" t="str">
        <f t="shared" si="972"/>
        <v/>
      </c>
      <c r="BH267" s="110" t="str">
        <f t="shared" si="973"/>
        <v/>
      </c>
      <c r="BI267" s="110" t="str">
        <f t="shared" si="974"/>
        <v/>
      </c>
      <c r="BJ267" s="110" t="str">
        <f t="shared" si="975"/>
        <v/>
      </c>
      <c r="BK267" s="110" t="str">
        <f t="shared" si="976"/>
        <v/>
      </c>
      <c r="BL267" s="110" t="str">
        <f t="shared" si="977"/>
        <v/>
      </c>
      <c r="BM267" s="110" t="str">
        <f t="shared" si="978"/>
        <v/>
      </c>
      <c r="BN267" s="110" t="str">
        <f t="shared" si="979"/>
        <v/>
      </c>
      <c r="BO267" s="110" t="str">
        <f t="shared" si="980"/>
        <v/>
      </c>
      <c r="BP267" s="110" t="str">
        <f t="shared" si="981"/>
        <v/>
      </c>
      <c r="BQ267" s="110" t="str">
        <f t="shared" si="982"/>
        <v/>
      </c>
      <c r="BR267" s="110" t="str">
        <f t="shared" si="983"/>
        <v/>
      </c>
      <c r="BS267" s="110" t="str">
        <f t="shared" si="984"/>
        <v/>
      </c>
      <c r="BT267" s="110" t="str">
        <f t="shared" si="985"/>
        <v/>
      </c>
      <c r="BU267" s="110" t="str">
        <f t="shared" si="986"/>
        <v/>
      </c>
      <c r="BV267" s="110" t="str">
        <f t="shared" si="987"/>
        <v/>
      </c>
      <c r="BW267" s="110" t="str">
        <f t="shared" si="988"/>
        <v/>
      </c>
      <c r="BX267" s="110" t="str">
        <f t="shared" si="989"/>
        <v/>
      </c>
      <c r="BY267" s="110" t="str">
        <f t="shared" si="990"/>
        <v/>
      </c>
      <c r="BZ267" s="110" t="str">
        <f t="shared" si="991"/>
        <v/>
      </c>
      <c r="CA267" s="110" t="str">
        <f t="shared" si="992"/>
        <v/>
      </c>
      <c r="CB267" s="110" t="str">
        <f t="shared" si="993"/>
        <v/>
      </c>
      <c r="CC267" s="110" t="str">
        <f t="shared" si="994"/>
        <v/>
      </c>
      <c r="CD267" s="110" t="str">
        <f t="shared" si="995"/>
        <v/>
      </c>
      <c r="CE267" s="110" t="str">
        <f t="shared" si="996"/>
        <v/>
      </c>
      <c r="CF267" s="110" t="str">
        <f t="shared" si="997"/>
        <v/>
      </c>
      <c r="CG267" s="110" t="str">
        <f t="shared" si="998"/>
        <v/>
      </c>
      <c r="CH267" s="110" t="str">
        <f t="shared" si="999"/>
        <v/>
      </c>
      <c r="CI267" s="110" t="str">
        <f t="shared" si="1000"/>
        <v/>
      </c>
      <c r="CJ267" s="110" t="str">
        <f t="shared" si="1001"/>
        <v/>
      </c>
      <c r="CK267" s="110" t="str">
        <f t="shared" si="1002"/>
        <v/>
      </c>
      <c r="CL267" s="110" t="str">
        <f t="shared" si="1003"/>
        <v/>
      </c>
      <c r="CM267" s="110" t="str">
        <f t="shared" si="1004"/>
        <v/>
      </c>
      <c r="CN267" s="110" t="str">
        <f t="shared" si="1005"/>
        <v/>
      </c>
      <c r="CO267" s="110" t="str">
        <f t="shared" si="1006"/>
        <v/>
      </c>
      <c r="CP267" s="110" t="str">
        <f t="shared" si="1007"/>
        <v/>
      </c>
      <c r="CQ267" s="110" t="str">
        <f t="shared" si="1008"/>
        <v/>
      </c>
      <c r="CR267" s="110" t="str">
        <f t="shared" si="1009"/>
        <v/>
      </c>
      <c r="CS267" s="110" t="str">
        <f t="shared" si="1010"/>
        <v/>
      </c>
      <c r="CT267" s="110" t="str">
        <f t="shared" si="1011"/>
        <v/>
      </c>
      <c r="CU267" s="110" t="str">
        <f t="shared" si="1012"/>
        <v/>
      </c>
      <c r="CV267" s="110" t="str">
        <f t="shared" si="1013"/>
        <v/>
      </c>
      <c r="CW267" s="110" t="str">
        <f t="shared" si="1014"/>
        <v/>
      </c>
      <c r="CX267" s="110" t="str">
        <f t="shared" si="1015"/>
        <v/>
      </c>
      <c r="CY267" s="110" t="str">
        <f t="shared" si="1016"/>
        <v/>
      </c>
      <c r="CZ267" s="110" t="str">
        <f t="shared" si="1017"/>
        <v/>
      </c>
      <c r="DA267" s="110" t="str">
        <f t="shared" si="1018"/>
        <v/>
      </c>
      <c r="DB267" s="110" t="str">
        <f t="shared" si="1019"/>
        <v/>
      </c>
      <c r="DC267" s="110" t="str">
        <f t="shared" si="1020"/>
        <v/>
      </c>
      <c r="DD267" s="110" t="str">
        <f t="shared" si="1021"/>
        <v/>
      </c>
      <c r="DE267" s="110" t="str">
        <f t="shared" si="1022"/>
        <v/>
      </c>
      <c r="DF267" s="110" t="str">
        <f t="shared" si="1023"/>
        <v/>
      </c>
      <c r="DG267" s="110" t="str">
        <f t="shared" si="1024"/>
        <v/>
      </c>
      <c r="DH267" s="110" t="str">
        <f t="shared" si="1025"/>
        <v/>
      </c>
      <c r="DI267" s="110" t="str">
        <f t="shared" si="1026"/>
        <v/>
      </c>
      <c r="DJ267" s="110" t="str">
        <f t="shared" si="1027"/>
        <v/>
      </c>
      <c r="DK267" s="110" t="str">
        <f t="shared" si="1028"/>
        <v/>
      </c>
      <c r="DL267" s="110" t="str">
        <f t="shared" si="1029"/>
        <v/>
      </c>
      <c r="DM267" s="110" t="str">
        <f t="shared" si="1030"/>
        <v/>
      </c>
      <c r="DN267" s="110" t="str">
        <f t="shared" si="1031"/>
        <v/>
      </c>
      <c r="DO267" s="110" t="str">
        <f t="shared" si="1032"/>
        <v/>
      </c>
      <c r="DP267" s="110" t="str">
        <f t="shared" si="1033"/>
        <v/>
      </c>
      <c r="DQ267" s="110" t="str">
        <f t="shared" si="1034"/>
        <v/>
      </c>
      <c r="DR267" s="110" t="str">
        <f t="shared" si="1035"/>
        <v/>
      </c>
      <c r="DS267" s="110" t="str">
        <f t="shared" si="1036"/>
        <v/>
      </c>
      <c r="DT267" s="110" t="str">
        <f t="shared" si="1037"/>
        <v/>
      </c>
      <c r="DU267" s="110" t="str">
        <f t="shared" si="1038"/>
        <v/>
      </c>
      <c r="DV267" s="110" t="str">
        <f t="shared" si="1039"/>
        <v/>
      </c>
      <c r="DW267" s="110" t="str">
        <f t="shared" si="1040"/>
        <v/>
      </c>
      <c r="DX267" s="110" t="str">
        <f t="shared" si="1041"/>
        <v/>
      </c>
      <c r="DY267" s="110" t="str">
        <f t="shared" si="1042"/>
        <v/>
      </c>
      <c r="DZ267" s="110" t="str">
        <f t="shared" si="1043"/>
        <v/>
      </c>
      <c r="EA267" s="110" t="str">
        <f t="shared" si="1044"/>
        <v/>
      </c>
      <c r="EB267" s="110" t="str">
        <f t="shared" si="1045"/>
        <v/>
      </c>
      <c r="EC267" s="110" t="str">
        <f t="shared" si="1046"/>
        <v/>
      </c>
      <c r="ED267" s="110" t="str">
        <f t="shared" si="1047"/>
        <v/>
      </c>
      <c r="EE267" s="110" t="str">
        <f t="shared" si="1048"/>
        <v/>
      </c>
      <c r="EF267" s="110" t="str">
        <f t="shared" si="1049"/>
        <v/>
      </c>
      <c r="EG267" s="110" t="str">
        <f t="shared" si="1050"/>
        <v/>
      </c>
      <c r="EH267" s="110" t="str">
        <f t="shared" si="1051"/>
        <v/>
      </c>
      <c r="EI267" s="110" t="str">
        <f t="shared" si="1052"/>
        <v/>
      </c>
      <c r="EJ267" s="110" t="str">
        <f t="shared" si="1053"/>
        <v/>
      </c>
      <c r="EK267" s="110" t="str">
        <f t="shared" si="1054"/>
        <v/>
      </c>
      <c r="EL267" s="110" t="str">
        <f t="shared" si="1055"/>
        <v/>
      </c>
      <c r="EM267" s="110" t="str">
        <f t="shared" si="1056"/>
        <v/>
      </c>
      <c r="EN267" s="110" t="str">
        <f t="shared" si="1057"/>
        <v/>
      </c>
      <c r="EO267" s="110" t="str">
        <f t="shared" si="1058"/>
        <v/>
      </c>
      <c r="EP267" s="110" t="str">
        <f t="shared" si="1059"/>
        <v/>
      </c>
      <c r="EQ267" s="110" t="str">
        <f t="shared" si="1060"/>
        <v/>
      </c>
      <c r="ER267" s="110" t="str">
        <f t="shared" si="1061"/>
        <v/>
      </c>
      <c r="ES267" s="110" t="str">
        <f t="shared" si="1062"/>
        <v/>
      </c>
      <c r="ET267" s="110" t="str">
        <f t="shared" si="1063"/>
        <v/>
      </c>
      <c r="EU267" s="110" t="str">
        <f t="shared" si="1064"/>
        <v/>
      </c>
      <c r="EV267" s="110" t="str">
        <f t="shared" si="1065"/>
        <v/>
      </c>
      <c r="EW267" s="110" t="str">
        <f t="shared" si="1066"/>
        <v/>
      </c>
      <c r="EX267" s="110" t="str">
        <f t="shared" si="1067"/>
        <v/>
      </c>
      <c r="EY267" s="110" t="str">
        <f t="shared" si="1068"/>
        <v/>
      </c>
      <c r="EZ267" s="110" t="str">
        <f t="shared" si="1069"/>
        <v/>
      </c>
      <c r="FA267" s="110" t="str">
        <f t="shared" si="1070"/>
        <v/>
      </c>
      <c r="FB267">
        <f>'06_Presupuesto'!J286-'02_Rendimientos'!$B$79+1</f>
        <v>32</v>
      </c>
      <c r="FC267">
        <f>'06_Presupuesto'!K286-'02_Rendimientos'!$B$79+1</f>
        <v>45</v>
      </c>
      <c r="FD267">
        <f t="shared" si="1071"/>
        <v>14</v>
      </c>
    </row>
    <row r="268" spans="2:160">
      <c r="B268" t="str">
        <f>'06_Presupuesto'!K121</f>
        <v>C.3.4.1</v>
      </c>
      <c r="C268" t="str">
        <f>'06_Presupuesto'!L121</f>
        <v>Unión Domiciliaria (incluye última cámara)</v>
      </c>
      <c r="D268" t="str">
        <f>'06_Presupuesto'!M121</f>
        <v>UNI</v>
      </c>
      <c r="E268" s="90">
        <f>'06_Presupuesto'!N121</f>
        <v>1</v>
      </c>
      <c r="F268" s="90">
        <f>'06_Presupuesto'!O121</f>
        <v>1024999.9999999999</v>
      </c>
      <c r="G268" s="90">
        <f>'06_Presupuesto'!P121</f>
        <v>1024999.9999999999</v>
      </c>
      <c r="H268" s="90" t="str">
        <f t="shared" si="922"/>
        <v/>
      </c>
      <c r="I268" s="90" t="str">
        <f t="shared" si="923"/>
        <v/>
      </c>
      <c r="J268" s="90" t="str">
        <f t="shared" si="1072"/>
        <v/>
      </c>
      <c r="K268" s="90" t="str">
        <f t="shared" si="924"/>
        <v/>
      </c>
      <c r="L268" s="90" t="str">
        <f t="shared" si="925"/>
        <v/>
      </c>
      <c r="M268" s="90" t="str">
        <f t="shared" si="926"/>
        <v/>
      </c>
      <c r="N268" s="90" t="str">
        <f t="shared" si="927"/>
        <v/>
      </c>
      <c r="O268" s="90" t="str">
        <f t="shared" si="928"/>
        <v/>
      </c>
      <c r="P268" s="90" t="str">
        <f t="shared" si="929"/>
        <v/>
      </c>
      <c r="Q268" s="90" t="str">
        <f t="shared" si="930"/>
        <v/>
      </c>
      <c r="R268" s="90" t="str">
        <f t="shared" si="931"/>
        <v/>
      </c>
      <c r="S268" s="90" t="str">
        <f t="shared" si="932"/>
        <v/>
      </c>
      <c r="T268" s="90" t="str">
        <f t="shared" si="933"/>
        <v/>
      </c>
      <c r="U268" s="90" t="str">
        <f t="shared" si="934"/>
        <v/>
      </c>
      <c r="V268" s="90" t="str">
        <f t="shared" si="935"/>
        <v/>
      </c>
      <c r="W268" s="90" t="str">
        <f t="shared" si="936"/>
        <v/>
      </c>
      <c r="X268" s="90" t="str">
        <f t="shared" si="937"/>
        <v/>
      </c>
      <c r="Y268" s="90" t="str">
        <f t="shared" si="938"/>
        <v/>
      </c>
      <c r="Z268" s="90" t="str">
        <f t="shared" si="939"/>
        <v/>
      </c>
      <c r="AA268" s="90" t="str">
        <f t="shared" si="940"/>
        <v/>
      </c>
      <c r="AB268" s="90" t="str">
        <f t="shared" si="941"/>
        <v/>
      </c>
      <c r="AC268" s="90" t="str">
        <f t="shared" si="942"/>
        <v/>
      </c>
      <c r="AD268" s="90" t="str">
        <f t="shared" si="943"/>
        <v/>
      </c>
      <c r="AE268" s="90" t="str">
        <f t="shared" si="944"/>
        <v/>
      </c>
      <c r="AF268" s="90" t="str">
        <f t="shared" si="945"/>
        <v/>
      </c>
      <c r="AG268" s="90" t="str">
        <f t="shared" si="946"/>
        <v/>
      </c>
      <c r="AH268" s="90" t="str">
        <f t="shared" si="947"/>
        <v/>
      </c>
      <c r="AI268" s="90" t="str">
        <f t="shared" si="948"/>
        <v/>
      </c>
      <c r="AJ268" s="90" t="str">
        <f t="shared" si="949"/>
        <v/>
      </c>
      <c r="AK268" s="90" t="str">
        <f t="shared" si="950"/>
        <v/>
      </c>
      <c r="AL268" s="90" t="str">
        <f t="shared" si="951"/>
        <v/>
      </c>
      <c r="AM268" s="90">
        <f t="shared" si="952"/>
        <v>73214.28571428571</v>
      </c>
      <c r="AN268" s="90">
        <f t="shared" si="953"/>
        <v>73214.28571428571</v>
      </c>
      <c r="AO268" s="90">
        <f t="shared" si="954"/>
        <v>73214.28571428571</v>
      </c>
      <c r="AP268" s="90">
        <f t="shared" si="955"/>
        <v>73214.28571428571</v>
      </c>
      <c r="AQ268" s="90">
        <f t="shared" si="956"/>
        <v>73214.28571428571</v>
      </c>
      <c r="AR268" s="90">
        <f t="shared" si="957"/>
        <v>73214.28571428571</v>
      </c>
      <c r="AS268" s="90">
        <f t="shared" si="958"/>
        <v>73214.28571428571</v>
      </c>
      <c r="AT268" s="90">
        <f t="shared" si="959"/>
        <v>73214.28571428571</v>
      </c>
      <c r="AU268" s="90">
        <f t="shared" si="960"/>
        <v>73214.28571428571</v>
      </c>
      <c r="AV268" s="90">
        <f t="shared" si="961"/>
        <v>73214.28571428571</v>
      </c>
      <c r="AW268" s="90">
        <f t="shared" si="962"/>
        <v>73214.28571428571</v>
      </c>
      <c r="AX268" s="90">
        <f t="shared" si="963"/>
        <v>73214.28571428571</v>
      </c>
      <c r="AY268" s="90">
        <f t="shared" si="964"/>
        <v>73214.28571428571</v>
      </c>
      <c r="AZ268" s="90">
        <f t="shared" si="965"/>
        <v>73214.28571428571</v>
      </c>
      <c r="BA268" s="90" t="str">
        <f t="shared" si="966"/>
        <v/>
      </c>
      <c r="BB268" s="90" t="str">
        <f t="shared" si="967"/>
        <v/>
      </c>
      <c r="BC268" s="90" t="str">
        <f t="shared" si="968"/>
        <v/>
      </c>
      <c r="BD268" s="90" t="str">
        <f t="shared" si="969"/>
        <v/>
      </c>
      <c r="BE268" s="90" t="str">
        <f t="shared" si="970"/>
        <v/>
      </c>
      <c r="BF268" s="90" t="str">
        <f t="shared" si="971"/>
        <v/>
      </c>
      <c r="BG268" s="90" t="str">
        <f t="shared" si="972"/>
        <v/>
      </c>
      <c r="BH268" s="90" t="str">
        <f t="shared" si="973"/>
        <v/>
      </c>
      <c r="BI268" s="90" t="str">
        <f t="shared" si="974"/>
        <v/>
      </c>
      <c r="BJ268" s="90" t="str">
        <f t="shared" si="975"/>
        <v/>
      </c>
      <c r="BK268" s="90" t="str">
        <f t="shared" si="976"/>
        <v/>
      </c>
      <c r="BL268" s="90" t="str">
        <f t="shared" si="977"/>
        <v/>
      </c>
      <c r="BM268" s="90" t="str">
        <f t="shared" si="978"/>
        <v/>
      </c>
      <c r="BN268" s="90" t="str">
        <f t="shared" si="979"/>
        <v/>
      </c>
      <c r="BO268" s="90" t="str">
        <f t="shared" si="980"/>
        <v/>
      </c>
      <c r="BP268" s="90" t="str">
        <f t="shared" si="981"/>
        <v/>
      </c>
      <c r="BQ268" s="90" t="str">
        <f t="shared" si="982"/>
        <v/>
      </c>
      <c r="BR268" s="90" t="str">
        <f t="shared" si="983"/>
        <v/>
      </c>
      <c r="BS268" s="90" t="str">
        <f t="shared" si="984"/>
        <v/>
      </c>
      <c r="BT268" s="90" t="str">
        <f t="shared" si="985"/>
        <v/>
      </c>
      <c r="BU268" s="90" t="str">
        <f t="shared" si="986"/>
        <v/>
      </c>
      <c r="BV268" s="90" t="str">
        <f t="shared" si="987"/>
        <v/>
      </c>
      <c r="BW268" s="90" t="str">
        <f t="shared" si="988"/>
        <v/>
      </c>
      <c r="BX268" s="90" t="str">
        <f t="shared" si="989"/>
        <v/>
      </c>
      <c r="BY268" s="90" t="str">
        <f t="shared" si="990"/>
        <v/>
      </c>
      <c r="BZ268" s="90" t="str">
        <f t="shared" si="991"/>
        <v/>
      </c>
      <c r="CA268" s="90" t="str">
        <f t="shared" si="992"/>
        <v/>
      </c>
      <c r="CB268" s="90" t="str">
        <f t="shared" si="993"/>
        <v/>
      </c>
      <c r="CC268" s="90" t="str">
        <f t="shared" si="994"/>
        <v/>
      </c>
      <c r="CD268" s="90" t="str">
        <f t="shared" si="995"/>
        <v/>
      </c>
      <c r="CE268" s="90" t="str">
        <f t="shared" si="996"/>
        <v/>
      </c>
      <c r="CF268" s="90" t="str">
        <f t="shared" si="997"/>
        <v/>
      </c>
      <c r="CG268" s="90" t="str">
        <f t="shared" si="998"/>
        <v/>
      </c>
      <c r="CH268" s="90" t="str">
        <f t="shared" si="999"/>
        <v/>
      </c>
      <c r="CI268" s="90" t="str">
        <f t="shared" si="1000"/>
        <v/>
      </c>
      <c r="CJ268" s="90" t="str">
        <f t="shared" si="1001"/>
        <v/>
      </c>
      <c r="CK268" s="90" t="str">
        <f t="shared" si="1002"/>
        <v/>
      </c>
      <c r="CL268" s="90" t="str">
        <f t="shared" si="1003"/>
        <v/>
      </c>
      <c r="CM268" s="90" t="str">
        <f t="shared" si="1004"/>
        <v/>
      </c>
      <c r="CN268" s="90" t="str">
        <f t="shared" si="1005"/>
        <v/>
      </c>
      <c r="CO268" s="90" t="str">
        <f t="shared" si="1006"/>
        <v/>
      </c>
      <c r="CP268" s="90" t="str">
        <f t="shared" si="1007"/>
        <v/>
      </c>
      <c r="CQ268" s="90" t="str">
        <f t="shared" si="1008"/>
        <v/>
      </c>
      <c r="CR268" s="90" t="str">
        <f t="shared" si="1009"/>
        <v/>
      </c>
      <c r="CS268" s="90" t="str">
        <f t="shared" si="1010"/>
        <v/>
      </c>
      <c r="CT268" s="90" t="str">
        <f t="shared" si="1011"/>
        <v/>
      </c>
      <c r="CU268" s="90" t="str">
        <f t="shared" si="1012"/>
        <v/>
      </c>
      <c r="CV268" s="90" t="str">
        <f t="shared" si="1013"/>
        <v/>
      </c>
      <c r="CW268" s="90" t="str">
        <f t="shared" si="1014"/>
        <v/>
      </c>
      <c r="CX268" s="90" t="str">
        <f t="shared" si="1015"/>
        <v/>
      </c>
      <c r="CY268" s="90" t="str">
        <f t="shared" si="1016"/>
        <v/>
      </c>
      <c r="CZ268" s="90" t="str">
        <f t="shared" si="1017"/>
        <v/>
      </c>
      <c r="DA268" s="90" t="str">
        <f t="shared" si="1018"/>
        <v/>
      </c>
      <c r="DB268" s="90" t="str">
        <f t="shared" si="1019"/>
        <v/>
      </c>
      <c r="DC268" s="90" t="str">
        <f t="shared" si="1020"/>
        <v/>
      </c>
      <c r="DD268" s="90" t="str">
        <f t="shared" si="1021"/>
        <v/>
      </c>
      <c r="DE268" s="90" t="str">
        <f t="shared" si="1022"/>
        <v/>
      </c>
      <c r="DF268" s="90" t="str">
        <f t="shared" si="1023"/>
        <v/>
      </c>
      <c r="DG268" s="90" t="str">
        <f t="shared" si="1024"/>
        <v/>
      </c>
      <c r="DH268" s="90" t="str">
        <f t="shared" si="1025"/>
        <v/>
      </c>
      <c r="DI268" s="90" t="str">
        <f t="shared" si="1026"/>
        <v/>
      </c>
      <c r="DJ268" s="90" t="str">
        <f t="shared" si="1027"/>
        <v/>
      </c>
      <c r="DK268" s="90" t="str">
        <f t="shared" si="1028"/>
        <v/>
      </c>
      <c r="DL268" s="90" t="str">
        <f t="shared" si="1029"/>
        <v/>
      </c>
      <c r="DM268" s="90" t="str">
        <f t="shared" si="1030"/>
        <v/>
      </c>
      <c r="DN268" s="90" t="str">
        <f t="shared" si="1031"/>
        <v/>
      </c>
      <c r="DO268" s="90" t="str">
        <f t="shared" si="1032"/>
        <v/>
      </c>
      <c r="DP268" s="90" t="str">
        <f t="shared" si="1033"/>
        <v/>
      </c>
      <c r="DQ268" s="90" t="str">
        <f t="shared" si="1034"/>
        <v/>
      </c>
      <c r="DR268" s="90" t="str">
        <f t="shared" si="1035"/>
        <v/>
      </c>
      <c r="DS268" s="90" t="str">
        <f t="shared" si="1036"/>
        <v/>
      </c>
      <c r="DT268" s="90" t="str">
        <f t="shared" si="1037"/>
        <v/>
      </c>
      <c r="DU268" s="90" t="str">
        <f t="shared" si="1038"/>
        <v/>
      </c>
      <c r="DV268" s="90" t="str">
        <f t="shared" si="1039"/>
        <v/>
      </c>
      <c r="DW268" s="90" t="str">
        <f t="shared" si="1040"/>
        <v/>
      </c>
      <c r="DX268" s="90" t="str">
        <f t="shared" si="1041"/>
        <v/>
      </c>
      <c r="DY268" s="90" t="str">
        <f t="shared" si="1042"/>
        <v/>
      </c>
      <c r="DZ268" s="90" t="str">
        <f t="shared" si="1043"/>
        <v/>
      </c>
      <c r="EA268" s="90" t="str">
        <f t="shared" si="1044"/>
        <v/>
      </c>
      <c r="EB268" s="90" t="str">
        <f t="shared" si="1045"/>
        <v/>
      </c>
      <c r="EC268" s="90" t="str">
        <f t="shared" si="1046"/>
        <v/>
      </c>
      <c r="ED268" s="90" t="str">
        <f t="shared" si="1047"/>
        <v/>
      </c>
      <c r="EE268" s="90" t="str">
        <f t="shared" si="1048"/>
        <v/>
      </c>
      <c r="EF268" s="90" t="str">
        <f t="shared" si="1049"/>
        <v/>
      </c>
      <c r="EG268" s="90" t="str">
        <f t="shared" si="1050"/>
        <v/>
      </c>
      <c r="EH268" s="90" t="str">
        <f t="shared" si="1051"/>
        <v/>
      </c>
      <c r="EI268" s="90" t="str">
        <f t="shared" si="1052"/>
        <v/>
      </c>
      <c r="EJ268" s="90" t="str">
        <f t="shared" si="1053"/>
        <v/>
      </c>
      <c r="EK268" s="90" t="str">
        <f t="shared" si="1054"/>
        <v/>
      </c>
      <c r="EL268" s="90" t="str">
        <f t="shared" si="1055"/>
        <v/>
      </c>
      <c r="EM268" s="90" t="str">
        <f t="shared" si="1056"/>
        <v/>
      </c>
      <c r="EN268" s="90" t="str">
        <f t="shared" si="1057"/>
        <v/>
      </c>
      <c r="EO268" s="90" t="str">
        <f t="shared" si="1058"/>
        <v/>
      </c>
      <c r="EP268" s="90" t="str">
        <f t="shared" si="1059"/>
        <v/>
      </c>
      <c r="EQ268" s="90" t="str">
        <f t="shared" si="1060"/>
        <v/>
      </c>
      <c r="ER268" s="90" t="str">
        <f t="shared" si="1061"/>
        <v/>
      </c>
      <c r="ES268" s="90" t="str">
        <f t="shared" si="1062"/>
        <v/>
      </c>
      <c r="ET268" s="90" t="str">
        <f t="shared" si="1063"/>
        <v/>
      </c>
      <c r="EU268" s="90" t="str">
        <f t="shared" si="1064"/>
        <v/>
      </c>
      <c r="EV268" s="90" t="str">
        <f t="shared" si="1065"/>
        <v/>
      </c>
      <c r="EW268" s="90" t="str">
        <f t="shared" si="1066"/>
        <v/>
      </c>
      <c r="EX268" s="90" t="str">
        <f t="shared" si="1067"/>
        <v/>
      </c>
      <c r="EY268" s="90" t="str">
        <f t="shared" si="1068"/>
        <v/>
      </c>
      <c r="EZ268" s="90" t="str">
        <f t="shared" si="1069"/>
        <v/>
      </c>
      <c r="FA268" s="90" t="str">
        <f t="shared" si="1070"/>
        <v/>
      </c>
      <c r="FB268">
        <f>'06_Presupuesto'!J287-'02_Rendimientos'!$B$79+1</f>
        <v>32</v>
      </c>
      <c r="FC268">
        <f>'06_Presupuesto'!K287-'02_Rendimientos'!$B$79+1</f>
        <v>45</v>
      </c>
      <c r="FD268">
        <f t="shared" si="1071"/>
        <v>14</v>
      </c>
    </row>
    <row r="269" spans="2:160">
      <c r="B269" s="109" t="str">
        <f>'06_Presupuesto'!K122</f>
        <v>C.3.4.2</v>
      </c>
      <c r="C269" s="109" t="str">
        <f>'06_Presupuesto'!L122</f>
        <v>Rotura y Reposición de pavimentos</v>
      </c>
      <c r="D269" s="109" t="str">
        <f>'06_Presupuesto'!M122</f>
        <v>UNI</v>
      </c>
      <c r="E269" s="110">
        <f>'06_Presupuesto'!N122</f>
        <v>1</v>
      </c>
      <c r="F269" s="110">
        <f>'06_Presupuesto'!O122</f>
        <v>450000</v>
      </c>
      <c r="G269" s="110">
        <f>'06_Presupuesto'!P122</f>
        <v>450000</v>
      </c>
      <c r="H269" s="110" t="str">
        <f t="shared" si="922"/>
        <v/>
      </c>
      <c r="I269" s="110" t="str">
        <f t="shared" si="923"/>
        <v/>
      </c>
      <c r="J269" s="110" t="str">
        <f t="shared" si="1072"/>
        <v/>
      </c>
      <c r="K269" s="110" t="str">
        <f t="shared" si="924"/>
        <v/>
      </c>
      <c r="L269" s="110" t="str">
        <f t="shared" si="925"/>
        <v/>
      </c>
      <c r="M269" s="110" t="str">
        <f t="shared" si="926"/>
        <v/>
      </c>
      <c r="N269" s="110" t="str">
        <f t="shared" si="927"/>
        <v/>
      </c>
      <c r="O269" s="110" t="str">
        <f t="shared" si="928"/>
        <v/>
      </c>
      <c r="P269" s="110" t="str">
        <f t="shared" si="929"/>
        <v/>
      </c>
      <c r="Q269" s="110" t="str">
        <f t="shared" si="930"/>
        <v/>
      </c>
      <c r="R269" s="110" t="str">
        <f t="shared" si="931"/>
        <v/>
      </c>
      <c r="S269" s="110" t="str">
        <f t="shared" si="932"/>
        <v/>
      </c>
      <c r="T269" s="110" t="str">
        <f t="shared" si="933"/>
        <v/>
      </c>
      <c r="U269" s="110" t="str">
        <f t="shared" si="934"/>
        <v/>
      </c>
      <c r="V269" s="110" t="str">
        <f t="shared" si="935"/>
        <v/>
      </c>
      <c r="W269" s="110" t="str">
        <f t="shared" si="936"/>
        <v/>
      </c>
      <c r="X269" s="110" t="str">
        <f t="shared" si="937"/>
        <v/>
      </c>
      <c r="Y269" s="110" t="str">
        <f t="shared" si="938"/>
        <v/>
      </c>
      <c r="Z269" s="110" t="str">
        <f t="shared" si="939"/>
        <v/>
      </c>
      <c r="AA269" s="110" t="str">
        <f t="shared" si="940"/>
        <v/>
      </c>
      <c r="AB269" s="110" t="str">
        <f t="shared" si="941"/>
        <v/>
      </c>
      <c r="AC269" s="110" t="str">
        <f t="shared" si="942"/>
        <v/>
      </c>
      <c r="AD269" s="110" t="str">
        <f t="shared" si="943"/>
        <v/>
      </c>
      <c r="AE269" s="110" t="str">
        <f t="shared" si="944"/>
        <v/>
      </c>
      <c r="AF269" s="110" t="str">
        <f t="shared" si="945"/>
        <v/>
      </c>
      <c r="AG269" s="110" t="str">
        <f t="shared" si="946"/>
        <v/>
      </c>
      <c r="AH269" s="110" t="str">
        <f t="shared" si="947"/>
        <v/>
      </c>
      <c r="AI269" s="110" t="str">
        <f t="shared" si="948"/>
        <v/>
      </c>
      <c r="AJ269" s="110" t="str">
        <f t="shared" si="949"/>
        <v/>
      </c>
      <c r="AK269" s="110" t="str">
        <f t="shared" si="950"/>
        <v/>
      </c>
      <c r="AL269" s="110" t="str">
        <f t="shared" si="951"/>
        <v/>
      </c>
      <c r="AM269" s="110">
        <f t="shared" si="952"/>
        <v>32142.857142857141</v>
      </c>
      <c r="AN269" s="110">
        <f t="shared" si="953"/>
        <v>32142.857142857141</v>
      </c>
      <c r="AO269" s="110">
        <f t="shared" si="954"/>
        <v>32142.857142857141</v>
      </c>
      <c r="AP269" s="110">
        <f t="shared" si="955"/>
        <v>32142.857142857141</v>
      </c>
      <c r="AQ269" s="110">
        <f t="shared" si="956"/>
        <v>32142.857142857141</v>
      </c>
      <c r="AR269" s="110">
        <f t="shared" si="957"/>
        <v>32142.857142857141</v>
      </c>
      <c r="AS269" s="110">
        <f t="shared" si="958"/>
        <v>32142.857142857141</v>
      </c>
      <c r="AT269" s="110">
        <f t="shared" si="959"/>
        <v>32142.857142857141</v>
      </c>
      <c r="AU269" s="110">
        <f t="shared" si="960"/>
        <v>32142.857142857141</v>
      </c>
      <c r="AV269" s="110">
        <f t="shared" si="961"/>
        <v>32142.857142857141</v>
      </c>
      <c r="AW269" s="110">
        <f t="shared" si="962"/>
        <v>32142.857142857141</v>
      </c>
      <c r="AX269" s="110">
        <f t="shared" si="963"/>
        <v>32142.857142857141</v>
      </c>
      <c r="AY269" s="110">
        <f t="shared" si="964"/>
        <v>32142.857142857141</v>
      </c>
      <c r="AZ269" s="110">
        <f t="shared" si="965"/>
        <v>32142.857142857141</v>
      </c>
      <c r="BA269" s="110" t="str">
        <f t="shared" si="966"/>
        <v/>
      </c>
      <c r="BB269" s="110" t="str">
        <f t="shared" si="967"/>
        <v/>
      </c>
      <c r="BC269" s="110" t="str">
        <f t="shared" si="968"/>
        <v/>
      </c>
      <c r="BD269" s="110" t="str">
        <f t="shared" si="969"/>
        <v/>
      </c>
      <c r="BE269" s="110" t="str">
        <f t="shared" si="970"/>
        <v/>
      </c>
      <c r="BF269" s="110" t="str">
        <f t="shared" si="971"/>
        <v/>
      </c>
      <c r="BG269" s="110" t="str">
        <f t="shared" si="972"/>
        <v/>
      </c>
      <c r="BH269" s="110" t="str">
        <f t="shared" si="973"/>
        <v/>
      </c>
      <c r="BI269" s="110" t="str">
        <f t="shared" si="974"/>
        <v/>
      </c>
      <c r="BJ269" s="110" t="str">
        <f t="shared" si="975"/>
        <v/>
      </c>
      <c r="BK269" s="110" t="str">
        <f t="shared" si="976"/>
        <v/>
      </c>
      <c r="BL269" s="110" t="str">
        <f t="shared" si="977"/>
        <v/>
      </c>
      <c r="BM269" s="110" t="str">
        <f t="shared" si="978"/>
        <v/>
      </c>
      <c r="BN269" s="110" t="str">
        <f t="shared" si="979"/>
        <v/>
      </c>
      <c r="BO269" s="110" t="str">
        <f t="shared" si="980"/>
        <v/>
      </c>
      <c r="BP269" s="110" t="str">
        <f t="shared" si="981"/>
        <v/>
      </c>
      <c r="BQ269" s="110" t="str">
        <f t="shared" si="982"/>
        <v/>
      </c>
      <c r="BR269" s="110" t="str">
        <f t="shared" si="983"/>
        <v/>
      </c>
      <c r="BS269" s="110" t="str">
        <f t="shared" si="984"/>
        <v/>
      </c>
      <c r="BT269" s="110" t="str">
        <f t="shared" si="985"/>
        <v/>
      </c>
      <c r="BU269" s="110" t="str">
        <f t="shared" si="986"/>
        <v/>
      </c>
      <c r="BV269" s="110" t="str">
        <f t="shared" si="987"/>
        <v/>
      </c>
      <c r="BW269" s="110" t="str">
        <f t="shared" si="988"/>
        <v/>
      </c>
      <c r="BX269" s="110" t="str">
        <f t="shared" si="989"/>
        <v/>
      </c>
      <c r="BY269" s="110" t="str">
        <f t="shared" si="990"/>
        <v/>
      </c>
      <c r="BZ269" s="110" t="str">
        <f t="shared" si="991"/>
        <v/>
      </c>
      <c r="CA269" s="110" t="str">
        <f t="shared" si="992"/>
        <v/>
      </c>
      <c r="CB269" s="110" t="str">
        <f t="shared" si="993"/>
        <v/>
      </c>
      <c r="CC269" s="110" t="str">
        <f t="shared" si="994"/>
        <v/>
      </c>
      <c r="CD269" s="110" t="str">
        <f t="shared" si="995"/>
        <v/>
      </c>
      <c r="CE269" s="110" t="str">
        <f t="shared" si="996"/>
        <v/>
      </c>
      <c r="CF269" s="110" t="str">
        <f t="shared" si="997"/>
        <v/>
      </c>
      <c r="CG269" s="110" t="str">
        <f t="shared" si="998"/>
        <v/>
      </c>
      <c r="CH269" s="110" t="str">
        <f t="shared" si="999"/>
        <v/>
      </c>
      <c r="CI269" s="110" t="str">
        <f t="shared" si="1000"/>
        <v/>
      </c>
      <c r="CJ269" s="110" t="str">
        <f t="shared" si="1001"/>
        <v/>
      </c>
      <c r="CK269" s="110" t="str">
        <f t="shared" si="1002"/>
        <v/>
      </c>
      <c r="CL269" s="110" t="str">
        <f t="shared" si="1003"/>
        <v/>
      </c>
      <c r="CM269" s="110" t="str">
        <f t="shared" si="1004"/>
        <v/>
      </c>
      <c r="CN269" s="110" t="str">
        <f t="shared" si="1005"/>
        <v/>
      </c>
      <c r="CO269" s="110" t="str">
        <f t="shared" si="1006"/>
        <v/>
      </c>
      <c r="CP269" s="110" t="str">
        <f t="shared" si="1007"/>
        <v/>
      </c>
      <c r="CQ269" s="110" t="str">
        <f t="shared" si="1008"/>
        <v/>
      </c>
      <c r="CR269" s="110" t="str">
        <f t="shared" si="1009"/>
        <v/>
      </c>
      <c r="CS269" s="110" t="str">
        <f t="shared" si="1010"/>
        <v/>
      </c>
      <c r="CT269" s="110" t="str">
        <f t="shared" si="1011"/>
        <v/>
      </c>
      <c r="CU269" s="110" t="str">
        <f t="shared" si="1012"/>
        <v/>
      </c>
      <c r="CV269" s="110" t="str">
        <f t="shared" si="1013"/>
        <v/>
      </c>
      <c r="CW269" s="110" t="str">
        <f t="shared" si="1014"/>
        <v/>
      </c>
      <c r="CX269" s="110" t="str">
        <f t="shared" si="1015"/>
        <v/>
      </c>
      <c r="CY269" s="110" t="str">
        <f t="shared" si="1016"/>
        <v/>
      </c>
      <c r="CZ269" s="110" t="str">
        <f t="shared" si="1017"/>
        <v/>
      </c>
      <c r="DA269" s="110" t="str">
        <f t="shared" si="1018"/>
        <v/>
      </c>
      <c r="DB269" s="110" t="str">
        <f t="shared" si="1019"/>
        <v/>
      </c>
      <c r="DC269" s="110" t="str">
        <f t="shared" si="1020"/>
        <v/>
      </c>
      <c r="DD269" s="110" t="str">
        <f t="shared" si="1021"/>
        <v/>
      </c>
      <c r="DE269" s="110" t="str">
        <f t="shared" si="1022"/>
        <v/>
      </c>
      <c r="DF269" s="110" t="str">
        <f t="shared" si="1023"/>
        <v/>
      </c>
      <c r="DG269" s="110" t="str">
        <f t="shared" si="1024"/>
        <v/>
      </c>
      <c r="DH269" s="110" t="str">
        <f t="shared" si="1025"/>
        <v/>
      </c>
      <c r="DI269" s="110" t="str">
        <f t="shared" si="1026"/>
        <v/>
      </c>
      <c r="DJ269" s="110" t="str">
        <f t="shared" si="1027"/>
        <v/>
      </c>
      <c r="DK269" s="110" t="str">
        <f t="shared" si="1028"/>
        <v/>
      </c>
      <c r="DL269" s="110" t="str">
        <f t="shared" si="1029"/>
        <v/>
      </c>
      <c r="DM269" s="110" t="str">
        <f t="shared" si="1030"/>
        <v/>
      </c>
      <c r="DN269" s="110" t="str">
        <f t="shared" si="1031"/>
        <v/>
      </c>
      <c r="DO269" s="110" t="str">
        <f t="shared" si="1032"/>
        <v/>
      </c>
      <c r="DP269" s="110" t="str">
        <f t="shared" si="1033"/>
        <v/>
      </c>
      <c r="DQ269" s="110" t="str">
        <f t="shared" si="1034"/>
        <v/>
      </c>
      <c r="DR269" s="110" t="str">
        <f t="shared" si="1035"/>
        <v/>
      </c>
      <c r="DS269" s="110" t="str">
        <f t="shared" si="1036"/>
        <v/>
      </c>
      <c r="DT269" s="110" t="str">
        <f t="shared" si="1037"/>
        <v/>
      </c>
      <c r="DU269" s="110" t="str">
        <f t="shared" si="1038"/>
        <v/>
      </c>
      <c r="DV269" s="110" t="str">
        <f t="shared" si="1039"/>
        <v/>
      </c>
      <c r="DW269" s="110" t="str">
        <f t="shared" si="1040"/>
        <v/>
      </c>
      <c r="DX269" s="110" t="str">
        <f t="shared" si="1041"/>
        <v/>
      </c>
      <c r="DY269" s="110" t="str">
        <f t="shared" si="1042"/>
        <v/>
      </c>
      <c r="DZ269" s="110" t="str">
        <f t="shared" si="1043"/>
        <v/>
      </c>
      <c r="EA269" s="110" t="str">
        <f t="shared" si="1044"/>
        <v/>
      </c>
      <c r="EB269" s="110" t="str">
        <f t="shared" si="1045"/>
        <v/>
      </c>
      <c r="EC269" s="110" t="str">
        <f t="shared" si="1046"/>
        <v/>
      </c>
      <c r="ED269" s="110" t="str">
        <f t="shared" si="1047"/>
        <v/>
      </c>
      <c r="EE269" s="110" t="str">
        <f t="shared" si="1048"/>
        <v/>
      </c>
      <c r="EF269" s="110" t="str">
        <f t="shared" si="1049"/>
        <v/>
      </c>
      <c r="EG269" s="110" t="str">
        <f t="shared" si="1050"/>
        <v/>
      </c>
      <c r="EH269" s="110" t="str">
        <f t="shared" si="1051"/>
        <v/>
      </c>
      <c r="EI269" s="110" t="str">
        <f t="shared" si="1052"/>
        <v/>
      </c>
      <c r="EJ269" s="110" t="str">
        <f t="shared" si="1053"/>
        <v/>
      </c>
      <c r="EK269" s="110" t="str">
        <f t="shared" si="1054"/>
        <v/>
      </c>
      <c r="EL269" s="110" t="str">
        <f t="shared" si="1055"/>
        <v/>
      </c>
      <c r="EM269" s="110" t="str">
        <f t="shared" si="1056"/>
        <v/>
      </c>
      <c r="EN269" s="110" t="str">
        <f t="shared" si="1057"/>
        <v/>
      </c>
      <c r="EO269" s="110" t="str">
        <f t="shared" si="1058"/>
        <v/>
      </c>
      <c r="EP269" s="110" t="str">
        <f t="shared" si="1059"/>
        <v/>
      </c>
      <c r="EQ269" s="110" t="str">
        <f t="shared" si="1060"/>
        <v/>
      </c>
      <c r="ER269" s="110" t="str">
        <f t="shared" si="1061"/>
        <v/>
      </c>
      <c r="ES269" s="110" t="str">
        <f t="shared" si="1062"/>
        <v/>
      </c>
      <c r="ET269" s="110" t="str">
        <f t="shared" si="1063"/>
        <v/>
      </c>
      <c r="EU269" s="110" t="str">
        <f t="shared" si="1064"/>
        <v/>
      </c>
      <c r="EV269" s="110" t="str">
        <f t="shared" si="1065"/>
        <v/>
      </c>
      <c r="EW269" s="110" t="str">
        <f t="shared" si="1066"/>
        <v/>
      </c>
      <c r="EX269" s="110" t="str">
        <f t="shared" si="1067"/>
        <v/>
      </c>
      <c r="EY269" s="110" t="str">
        <f t="shared" si="1068"/>
        <v/>
      </c>
      <c r="EZ269" s="110" t="str">
        <f t="shared" si="1069"/>
        <v/>
      </c>
      <c r="FA269" s="110" t="str">
        <f t="shared" si="1070"/>
        <v/>
      </c>
      <c r="FB269">
        <f>'06_Presupuesto'!J288-'02_Rendimientos'!$B$79+1</f>
        <v>32</v>
      </c>
      <c r="FC269">
        <f>'06_Presupuesto'!K288-'02_Rendimientos'!$B$79+1</f>
        <v>45</v>
      </c>
      <c r="FD269">
        <f t="shared" si="1071"/>
        <v>14</v>
      </c>
    </row>
    <row r="270" spans="2:160">
      <c r="B270" t="str">
        <f>'06_Presupuesto'!K123</f>
        <v>C.4/a)</v>
      </c>
      <c r="C270" t="str">
        <f>'06_Presupuesto'!L123</f>
        <v>Espejo mural</v>
      </c>
      <c r="D270" t="str">
        <f>'06_Presupuesto'!M123</f>
        <v>UNI</v>
      </c>
      <c r="E270" s="90">
        <f>'06_Presupuesto'!N123</f>
        <v>2</v>
      </c>
      <c r="F270" s="90">
        <f>'06_Presupuesto'!O123</f>
        <v>64999.999999999993</v>
      </c>
      <c r="G270" s="90">
        <f>'06_Presupuesto'!P123</f>
        <v>129999.99999999999</v>
      </c>
      <c r="H270" s="90" t="str">
        <f t="shared" si="922"/>
        <v/>
      </c>
      <c r="I270" s="90" t="str">
        <f t="shared" si="923"/>
        <v/>
      </c>
      <c r="J270" s="90" t="str">
        <f t="shared" si="1072"/>
        <v/>
      </c>
      <c r="K270" s="90" t="str">
        <f t="shared" si="924"/>
        <v/>
      </c>
      <c r="L270" s="90" t="str">
        <f t="shared" si="925"/>
        <v/>
      </c>
      <c r="M270" s="90" t="str">
        <f t="shared" si="926"/>
        <v/>
      </c>
      <c r="N270" s="90" t="str">
        <f t="shared" si="927"/>
        <v/>
      </c>
      <c r="O270" s="90" t="str">
        <f t="shared" si="928"/>
        <v/>
      </c>
      <c r="P270" s="90" t="str">
        <f t="shared" si="929"/>
        <v/>
      </c>
      <c r="Q270" s="90" t="str">
        <f t="shared" si="930"/>
        <v/>
      </c>
      <c r="R270" s="90" t="str">
        <f t="shared" si="931"/>
        <v/>
      </c>
      <c r="S270" s="90" t="str">
        <f t="shared" si="932"/>
        <v/>
      </c>
      <c r="T270" s="90" t="str">
        <f t="shared" si="933"/>
        <v/>
      </c>
      <c r="U270" s="90" t="str">
        <f t="shared" si="934"/>
        <v/>
      </c>
      <c r="V270" s="90" t="str">
        <f t="shared" si="935"/>
        <v/>
      </c>
      <c r="W270" s="90" t="str">
        <f t="shared" si="936"/>
        <v/>
      </c>
      <c r="X270" s="90" t="str">
        <f t="shared" si="937"/>
        <v/>
      </c>
      <c r="Y270" s="90" t="str">
        <f t="shared" si="938"/>
        <v/>
      </c>
      <c r="Z270" s="90" t="str">
        <f t="shared" si="939"/>
        <v/>
      </c>
      <c r="AA270" s="90" t="str">
        <f t="shared" si="940"/>
        <v/>
      </c>
      <c r="AB270" s="90" t="str">
        <f t="shared" si="941"/>
        <v/>
      </c>
      <c r="AC270" s="90" t="str">
        <f t="shared" si="942"/>
        <v/>
      </c>
      <c r="AD270" s="90" t="str">
        <f t="shared" si="943"/>
        <v/>
      </c>
      <c r="AE270" s="90" t="str">
        <f t="shared" si="944"/>
        <v/>
      </c>
      <c r="AF270" s="90" t="str">
        <f t="shared" si="945"/>
        <v/>
      </c>
      <c r="AG270" s="90" t="str">
        <f t="shared" si="946"/>
        <v/>
      </c>
      <c r="AH270" s="90" t="str">
        <f t="shared" si="947"/>
        <v/>
      </c>
      <c r="AI270" s="90" t="str">
        <f t="shared" si="948"/>
        <v/>
      </c>
      <c r="AJ270" s="90" t="str">
        <f t="shared" si="949"/>
        <v/>
      </c>
      <c r="AK270" s="90" t="str">
        <f t="shared" si="950"/>
        <v/>
      </c>
      <c r="AL270" s="90" t="str">
        <f t="shared" si="951"/>
        <v/>
      </c>
      <c r="AM270" s="90" t="str">
        <f t="shared" si="952"/>
        <v/>
      </c>
      <c r="AN270" s="90" t="str">
        <f t="shared" si="953"/>
        <v/>
      </c>
      <c r="AO270" s="90" t="str">
        <f t="shared" si="954"/>
        <v/>
      </c>
      <c r="AP270" s="90" t="str">
        <f t="shared" si="955"/>
        <v/>
      </c>
      <c r="AQ270" s="90" t="str">
        <f t="shared" si="956"/>
        <v/>
      </c>
      <c r="AR270" s="90" t="str">
        <f t="shared" si="957"/>
        <v/>
      </c>
      <c r="AS270" s="90" t="str">
        <f t="shared" si="958"/>
        <v/>
      </c>
      <c r="AT270" s="90" t="str">
        <f t="shared" si="959"/>
        <v/>
      </c>
      <c r="AU270" s="90" t="str">
        <f t="shared" si="960"/>
        <v/>
      </c>
      <c r="AV270" s="90" t="str">
        <f t="shared" si="961"/>
        <v/>
      </c>
      <c r="AW270" s="90" t="str">
        <f t="shared" si="962"/>
        <v/>
      </c>
      <c r="AX270" s="90" t="str">
        <f t="shared" si="963"/>
        <v/>
      </c>
      <c r="AY270" s="90" t="str">
        <f t="shared" si="964"/>
        <v/>
      </c>
      <c r="AZ270" s="90" t="str">
        <f t="shared" si="965"/>
        <v/>
      </c>
      <c r="BA270" s="90" t="str">
        <f t="shared" si="966"/>
        <v/>
      </c>
      <c r="BB270" s="90" t="str">
        <f t="shared" si="967"/>
        <v/>
      </c>
      <c r="BC270" s="90" t="str">
        <f t="shared" si="968"/>
        <v/>
      </c>
      <c r="BD270" s="90" t="str">
        <f t="shared" si="969"/>
        <v/>
      </c>
      <c r="BE270" s="90" t="str">
        <f t="shared" si="970"/>
        <v/>
      </c>
      <c r="BF270" s="90" t="str">
        <f t="shared" si="971"/>
        <v/>
      </c>
      <c r="BG270" s="90" t="str">
        <f t="shared" si="972"/>
        <v/>
      </c>
      <c r="BH270" s="90" t="str">
        <f t="shared" si="973"/>
        <v/>
      </c>
      <c r="BI270" s="90" t="str">
        <f t="shared" si="974"/>
        <v/>
      </c>
      <c r="BJ270" s="90" t="str">
        <f t="shared" si="975"/>
        <v/>
      </c>
      <c r="BK270" s="90" t="str">
        <f t="shared" si="976"/>
        <v/>
      </c>
      <c r="BL270" s="90" t="str">
        <f t="shared" si="977"/>
        <v/>
      </c>
      <c r="BM270" s="90" t="str">
        <f t="shared" si="978"/>
        <v/>
      </c>
      <c r="BN270" s="90" t="str">
        <f t="shared" si="979"/>
        <v/>
      </c>
      <c r="BO270" s="90" t="str">
        <f t="shared" si="980"/>
        <v/>
      </c>
      <c r="BP270" s="90" t="str">
        <f t="shared" si="981"/>
        <v/>
      </c>
      <c r="BQ270" s="90" t="str">
        <f t="shared" si="982"/>
        <v/>
      </c>
      <c r="BR270" s="90" t="str">
        <f t="shared" si="983"/>
        <v/>
      </c>
      <c r="BS270" s="90" t="str">
        <f t="shared" si="984"/>
        <v/>
      </c>
      <c r="BT270" s="90" t="str">
        <f t="shared" si="985"/>
        <v/>
      </c>
      <c r="BU270" s="90" t="str">
        <f t="shared" si="986"/>
        <v/>
      </c>
      <c r="BV270" s="90" t="str">
        <f t="shared" si="987"/>
        <v/>
      </c>
      <c r="BW270" s="90" t="str">
        <f t="shared" si="988"/>
        <v/>
      </c>
      <c r="BX270" s="90" t="str">
        <f t="shared" si="989"/>
        <v/>
      </c>
      <c r="BY270" s="90" t="str">
        <f t="shared" si="990"/>
        <v/>
      </c>
      <c r="BZ270" s="90" t="str">
        <f t="shared" si="991"/>
        <v/>
      </c>
      <c r="CA270" s="90" t="str">
        <f t="shared" si="992"/>
        <v/>
      </c>
      <c r="CB270" s="90" t="str">
        <f t="shared" si="993"/>
        <v/>
      </c>
      <c r="CC270" s="90" t="str">
        <f t="shared" si="994"/>
        <v/>
      </c>
      <c r="CD270" s="90" t="str">
        <f t="shared" si="995"/>
        <v/>
      </c>
      <c r="CE270" s="90" t="str">
        <f t="shared" si="996"/>
        <v/>
      </c>
      <c r="CF270" s="90" t="str">
        <f t="shared" si="997"/>
        <v/>
      </c>
      <c r="CG270" s="90" t="str">
        <f t="shared" si="998"/>
        <v/>
      </c>
      <c r="CH270" s="90" t="str">
        <f t="shared" si="999"/>
        <v/>
      </c>
      <c r="CI270" s="90">
        <f t="shared" si="1000"/>
        <v>16249.999999999998</v>
      </c>
      <c r="CJ270" s="90">
        <f t="shared" si="1001"/>
        <v>16249.999999999998</v>
      </c>
      <c r="CK270" s="90">
        <f t="shared" si="1002"/>
        <v>16249.999999999998</v>
      </c>
      <c r="CL270" s="90">
        <f t="shared" si="1003"/>
        <v>16249.999999999998</v>
      </c>
      <c r="CM270" s="90">
        <f t="shared" si="1004"/>
        <v>16249.999999999998</v>
      </c>
      <c r="CN270" s="90">
        <f t="shared" si="1005"/>
        <v>16249.999999999998</v>
      </c>
      <c r="CO270" s="90">
        <f t="shared" si="1006"/>
        <v>16249.999999999998</v>
      </c>
      <c r="CP270" s="90">
        <f t="shared" si="1007"/>
        <v>16249.999999999998</v>
      </c>
      <c r="CQ270" s="90" t="str">
        <f t="shared" si="1008"/>
        <v/>
      </c>
      <c r="CR270" s="90" t="str">
        <f t="shared" si="1009"/>
        <v/>
      </c>
      <c r="CS270" s="90" t="str">
        <f t="shared" si="1010"/>
        <v/>
      </c>
      <c r="CT270" s="90" t="str">
        <f t="shared" si="1011"/>
        <v/>
      </c>
      <c r="CU270" s="90" t="str">
        <f t="shared" si="1012"/>
        <v/>
      </c>
      <c r="CV270" s="90" t="str">
        <f t="shared" si="1013"/>
        <v/>
      </c>
      <c r="CW270" s="90" t="str">
        <f t="shared" si="1014"/>
        <v/>
      </c>
      <c r="CX270" s="90" t="str">
        <f t="shared" si="1015"/>
        <v/>
      </c>
      <c r="CY270" s="90" t="str">
        <f t="shared" si="1016"/>
        <v/>
      </c>
      <c r="CZ270" s="90" t="str">
        <f t="shared" si="1017"/>
        <v/>
      </c>
      <c r="DA270" s="90" t="str">
        <f t="shared" si="1018"/>
        <v/>
      </c>
      <c r="DB270" s="90" t="str">
        <f t="shared" si="1019"/>
        <v/>
      </c>
      <c r="DC270" s="90" t="str">
        <f t="shared" si="1020"/>
        <v/>
      </c>
      <c r="DD270" s="90" t="str">
        <f t="shared" si="1021"/>
        <v/>
      </c>
      <c r="DE270" s="90" t="str">
        <f t="shared" si="1022"/>
        <v/>
      </c>
      <c r="DF270" s="90" t="str">
        <f t="shared" si="1023"/>
        <v/>
      </c>
      <c r="DG270" s="90" t="str">
        <f t="shared" si="1024"/>
        <v/>
      </c>
      <c r="DH270" s="90" t="str">
        <f t="shared" si="1025"/>
        <v/>
      </c>
      <c r="DI270" s="90" t="str">
        <f t="shared" si="1026"/>
        <v/>
      </c>
      <c r="DJ270" s="90" t="str">
        <f t="shared" si="1027"/>
        <v/>
      </c>
      <c r="DK270" s="90" t="str">
        <f t="shared" si="1028"/>
        <v/>
      </c>
      <c r="DL270" s="90" t="str">
        <f t="shared" si="1029"/>
        <v/>
      </c>
      <c r="DM270" s="90" t="str">
        <f t="shared" si="1030"/>
        <v/>
      </c>
      <c r="DN270" s="90" t="str">
        <f t="shared" si="1031"/>
        <v/>
      </c>
      <c r="DO270" s="90" t="str">
        <f t="shared" si="1032"/>
        <v/>
      </c>
      <c r="DP270" s="90" t="str">
        <f t="shared" si="1033"/>
        <v/>
      </c>
      <c r="DQ270" s="90" t="str">
        <f t="shared" si="1034"/>
        <v/>
      </c>
      <c r="DR270" s="90" t="str">
        <f t="shared" si="1035"/>
        <v/>
      </c>
      <c r="DS270" s="90" t="str">
        <f t="shared" si="1036"/>
        <v/>
      </c>
      <c r="DT270" s="90" t="str">
        <f t="shared" si="1037"/>
        <v/>
      </c>
      <c r="DU270" s="90" t="str">
        <f t="shared" si="1038"/>
        <v/>
      </c>
      <c r="DV270" s="90" t="str">
        <f t="shared" si="1039"/>
        <v/>
      </c>
      <c r="DW270" s="90" t="str">
        <f t="shared" si="1040"/>
        <v/>
      </c>
      <c r="DX270" s="90" t="str">
        <f t="shared" si="1041"/>
        <v/>
      </c>
      <c r="DY270" s="90" t="str">
        <f t="shared" si="1042"/>
        <v/>
      </c>
      <c r="DZ270" s="90" t="str">
        <f t="shared" si="1043"/>
        <v/>
      </c>
      <c r="EA270" s="90" t="str">
        <f t="shared" si="1044"/>
        <v/>
      </c>
      <c r="EB270" s="90" t="str">
        <f t="shared" si="1045"/>
        <v/>
      </c>
      <c r="EC270" s="90" t="str">
        <f t="shared" si="1046"/>
        <v/>
      </c>
      <c r="ED270" s="90" t="str">
        <f t="shared" si="1047"/>
        <v/>
      </c>
      <c r="EE270" s="90" t="str">
        <f t="shared" si="1048"/>
        <v/>
      </c>
      <c r="EF270" s="90" t="str">
        <f t="shared" si="1049"/>
        <v/>
      </c>
      <c r="EG270" s="90" t="str">
        <f t="shared" si="1050"/>
        <v/>
      </c>
      <c r="EH270" s="90" t="str">
        <f t="shared" si="1051"/>
        <v/>
      </c>
      <c r="EI270" s="90" t="str">
        <f t="shared" si="1052"/>
        <v/>
      </c>
      <c r="EJ270" s="90" t="str">
        <f t="shared" si="1053"/>
        <v/>
      </c>
      <c r="EK270" s="90" t="str">
        <f t="shared" si="1054"/>
        <v/>
      </c>
      <c r="EL270" s="90" t="str">
        <f t="shared" si="1055"/>
        <v/>
      </c>
      <c r="EM270" s="90" t="str">
        <f t="shared" si="1056"/>
        <v/>
      </c>
      <c r="EN270" s="90" t="str">
        <f t="shared" si="1057"/>
        <v/>
      </c>
      <c r="EO270" s="90" t="str">
        <f t="shared" si="1058"/>
        <v/>
      </c>
      <c r="EP270" s="90" t="str">
        <f t="shared" si="1059"/>
        <v/>
      </c>
      <c r="EQ270" s="90" t="str">
        <f t="shared" si="1060"/>
        <v/>
      </c>
      <c r="ER270" s="90" t="str">
        <f t="shared" si="1061"/>
        <v/>
      </c>
      <c r="ES270" s="90" t="str">
        <f t="shared" si="1062"/>
        <v/>
      </c>
      <c r="ET270" s="90" t="str">
        <f t="shared" si="1063"/>
        <v/>
      </c>
      <c r="EU270" s="90" t="str">
        <f t="shared" si="1064"/>
        <v/>
      </c>
      <c r="EV270" s="90" t="str">
        <f t="shared" si="1065"/>
        <v/>
      </c>
      <c r="EW270" s="90" t="str">
        <f t="shared" si="1066"/>
        <v/>
      </c>
      <c r="EX270" s="90" t="str">
        <f t="shared" si="1067"/>
        <v/>
      </c>
      <c r="EY270" s="90" t="str">
        <f t="shared" si="1068"/>
        <v/>
      </c>
      <c r="EZ270" s="90" t="str">
        <f t="shared" si="1069"/>
        <v/>
      </c>
      <c r="FA270" s="90" t="str">
        <f t="shared" si="1070"/>
        <v/>
      </c>
      <c r="FB270">
        <f>'06_Presupuesto'!J289-'02_Rendimientos'!$B$79+1</f>
        <v>80</v>
      </c>
      <c r="FC270">
        <f>'06_Presupuesto'!K289-'02_Rendimientos'!$B$79+1</f>
        <v>87</v>
      </c>
      <c r="FD270">
        <f t="shared" si="1071"/>
        <v>8</v>
      </c>
    </row>
    <row r="271" spans="2:160">
      <c r="B271" s="109" t="str">
        <f>'06_Presupuesto'!K124</f>
        <v>C.4/b).1</v>
      </c>
      <c r="C271" s="109" t="str">
        <f>'06_Presupuesto'!L124</f>
        <v>Barra abatible 60cm</v>
      </c>
      <c r="D271" s="109" t="str">
        <f>'06_Presupuesto'!M124</f>
        <v>UNI</v>
      </c>
      <c r="E271" s="110">
        <f>'06_Presupuesto'!N124</f>
        <v>1</v>
      </c>
      <c r="F271" s="110">
        <f>'06_Presupuesto'!O124</f>
        <v>156249.99999999997</v>
      </c>
      <c r="G271" s="110">
        <f>'06_Presupuesto'!P124</f>
        <v>156249.99999999997</v>
      </c>
      <c r="H271" s="110" t="str">
        <f t="shared" si="922"/>
        <v/>
      </c>
      <c r="I271" s="110" t="str">
        <f t="shared" si="923"/>
        <v/>
      </c>
      <c r="J271" s="110" t="str">
        <f t="shared" si="1072"/>
        <v/>
      </c>
      <c r="K271" s="110" t="str">
        <f t="shared" si="924"/>
        <v/>
      </c>
      <c r="L271" s="110" t="str">
        <f t="shared" si="925"/>
        <v/>
      </c>
      <c r="M271" s="110" t="str">
        <f t="shared" si="926"/>
        <v/>
      </c>
      <c r="N271" s="110" t="str">
        <f t="shared" si="927"/>
        <v/>
      </c>
      <c r="O271" s="110" t="str">
        <f t="shared" si="928"/>
        <v/>
      </c>
      <c r="P271" s="110" t="str">
        <f t="shared" si="929"/>
        <v/>
      </c>
      <c r="Q271" s="110" t="str">
        <f t="shared" si="930"/>
        <v/>
      </c>
      <c r="R271" s="110" t="str">
        <f t="shared" si="931"/>
        <v/>
      </c>
      <c r="S271" s="110" t="str">
        <f t="shared" si="932"/>
        <v/>
      </c>
      <c r="T271" s="110" t="str">
        <f t="shared" si="933"/>
        <v/>
      </c>
      <c r="U271" s="110" t="str">
        <f t="shared" si="934"/>
        <v/>
      </c>
      <c r="V271" s="110" t="str">
        <f t="shared" si="935"/>
        <v/>
      </c>
      <c r="W271" s="110" t="str">
        <f t="shared" si="936"/>
        <v/>
      </c>
      <c r="X271" s="110" t="str">
        <f t="shared" si="937"/>
        <v/>
      </c>
      <c r="Y271" s="110" t="str">
        <f t="shared" si="938"/>
        <v/>
      </c>
      <c r="Z271" s="110" t="str">
        <f t="shared" si="939"/>
        <v/>
      </c>
      <c r="AA271" s="110" t="str">
        <f t="shared" si="940"/>
        <v/>
      </c>
      <c r="AB271" s="110" t="str">
        <f t="shared" si="941"/>
        <v/>
      </c>
      <c r="AC271" s="110" t="str">
        <f t="shared" si="942"/>
        <v/>
      </c>
      <c r="AD271" s="110" t="str">
        <f t="shared" si="943"/>
        <v/>
      </c>
      <c r="AE271" s="110" t="str">
        <f t="shared" si="944"/>
        <v/>
      </c>
      <c r="AF271" s="110" t="str">
        <f t="shared" si="945"/>
        <v/>
      </c>
      <c r="AG271" s="110" t="str">
        <f t="shared" si="946"/>
        <v/>
      </c>
      <c r="AH271" s="110" t="str">
        <f t="shared" si="947"/>
        <v/>
      </c>
      <c r="AI271" s="110" t="str">
        <f t="shared" si="948"/>
        <v/>
      </c>
      <c r="AJ271" s="110" t="str">
        <f t="shared" si="949"/>
        <v/>
      </c>
      <c r="AK271" s="110" t="str">
        <f t="shared" si="950"/>
        <v/>
      </c>
      <c r="AL271" s="110" t="str">
        <f t="shared" si="951"/>
        <v/>
      </c>
      <c r="AM271" s="110" t="str">
        <f t="shared" si="952"/>
        <v/>
      </c>
      <c r="AN271" s="110" t="str">
        <f t="shared" si="953"/>
        <v/>
      </c>
      <c r="AO271" s="110" t="str">
        <f t="shared" si="954"/>
        <v/>
      </c>
      <c r="AP271" s="110" t="str">
        <f t="shared" si="955"/>
        <v/>
      </c>
      <c r="AQ271" s="110" t="str">
        <f t="shared" si="956"/>
        <v/>
      </c>
      <c r="AR271" s="110" t="str">
        <f t="shared" si="957"/>
        <v/>
      </c>
      <c r="AS271" s="110" t="str">
        <f t="shared" si="958"/>
        <v/>
      </c>
      <c r="AT271" s="110" t="str">
        <f t="shared" si="959"/>
        <v/>
      </c>
      <c r="AU271" s="110" t="str">
        <f t="shared" si="960"/>
        <v/>
      </c>
      <c r="AV271" s="110" t="str">
        <f t="shared" si="961"/>
        <v/>
      </c>
      <c r="AW271" s="110" t="str">
        <f t="shared" si="962"/>
        <v/>
      </c>
      <c r="AX271" s="110" t="str">
        <f t="shared" si="963"/>
        <v/>
      </c>
      <c r="AY271" s="110" t="str">
        <f t="shared" si="964"/>
        <v/>
      </c>
      <c r="AZ271" s="110" t="str">
        <f t="shared" si="965"/>
        <v/>
      </c>
      <c r="BA271" s="110" t="str">
        <f t="shared" si="966"/>
        <v/>
      </c>
      <c r="BB271" s="110" t="str">
        <f t="shared" si="967"/>
        <v/>
      </c>
      <c r="BC271" s="110" t="str">
        <f t="shared" si="968"/>
        <v/>
      </c>
      <c r="BD271" s="110" t="str">
        <f t="shared" si="969"/>
        <v/>
      </c>
      <c r="BE271" s="110" t="str">
        <f t="shared" si="970"/>
        <v/>
      </c>
      <c r="BF271" s="110" t="str">
        <f t="shared" si="971"/>
        <v/>
      </c>
      <c r="BG271" s="110" t="str">
        <f t="shared" si="972"/>
        <v/>
      </c>
      <c r="BH271" s="110" t="str">
        <f t="shared" si="973"/>
        <v/>
      </c>
      <c r="BI271" s="110" t="str">
        <f t="shared" si="974"/>
        <v/>
      </c>
      <c r="BJ271" s="110" t="str">
        <f t="shared" si="975"/>
        <v/>
      </c>
      <c r="BK271" s="110" t="str">
        <f t="shared" si="976"/>
        <v/>
      </c>
      <c r="BL271" s="110" t="str">
        <f t="shared" si="977"/>
        <v/>
      </c>
      <c r="BM271" s="110" t="str">
        <f t="shared" si="978"/>
        <v/>
      </c>
      <c r="BN271" s="110" t="str">
        <f t="shared" si="979"/>
        <v/>
      </c>
      <c r="BO271" s="110" t="str">
        <f t="shared" si="980"/>
        <v/>
      </c>
      <c r="BP271" s="110" t="str">
        <f t="shared" si="981"/>
        <v/>
      </c>
      <c r="BQ271" s="110" t="str">
        <f t="shared" si="982"/>
        <v/>
      </c>
      <c r="BR271" s="110" t="str">
        <f t="shared" si="983"/>
        <v/>
      </c>
      <c r="BS271" s="110" t="str">
        <f t="shared" si="984"/>
        <v/>
      </c>
      <c r="BT271" s="110" t="str">
        <f t="shared" si="985"/>
        <v/>
      </c>
      <c r="BU271" s="110" t="str">
        <f t="shared" si="986"/>
        <v/>
      </c>
      <c r="BV271" s="110" t="str">
        <f t="shared" si="987"/>
        <v/>
      </c>
      <c r="BW271" s="110" t="str">
        <f t="shared" si="988"/>
        <v/>
      </c>
      <c r="BX271" s="110" t="str">
        <f t="shared" si="989"/>
        <v/>
      </c>
      <c r="BY271" s="110" t="str">
        <f t="shared" si="990"/>
        <v/>
      </c>
      <c r="BZ271" s="110" t="str">
        <f t="shared" si="991"/>
        <v/>
      </c>
      <c r="CA271" s="110" t="str">
        <f t="shared" si="992"/>
        <v/>
      </c>
      <c r="CB271" s="110" t="str">
        <f t="shared" si="993"/>
        <v/>
      </c>
      <c r="CC271" s="110" t="str">
        <f t="shared" si="994"/>
        <v/>
      </c>
      <c r="CD271" s="110" t="str">
        <f t="shared" si="995"/>
        <v/>
      </c>
      <c r="CE271" s="110" t="str">
        <f t="shared" si="996"/>
        <v/>
      </c>
      <c r="CF271" s="110" t="str">
        <f t="shared" si="997"/>
        <v/>
      </c>
      <c r="CG271" s="110" t="str">
        <f t="shared" si="998"/>
        <v/>
      </c>
      <c r="CH271" s="110" t="str">
        <f t="shared" si="999"/>
        <v/>
      </c>
      <c r="CI271" s="110">
        <f t="shared" si="1000"/>
        <v>19531.249999999996</v>
      </c>
      <c r="CJ271" s="110">
        <f t="shared" si="1001"/>
        <v>19531.249999999996</v>
      </c>
      <c r="CK271" s="110">
        <f t="shared" si="1002"/>
        <v>19531.249999999996</v>
      </c>
      <c r="CL271" s="110">
        <f t="shared" si="1003"/>
        <v>19531.249999999996</v>
      </c>
      <c r="CM271" s="110">
        <f t="shared" si="1004"/>
        <v>19531.249999999996</v>
      </c>
      <c r="CN271" s="110">
        <f t="shared" si="1005"/>
        <v>19531.249999999996</v>
      </c>
      <c r="CO271" s="110">
        <f t="shared" si="1006"/>
        <v>19531.249999999996</v>
      </c>
      <c r="CP271" s="110">
        <f t="shared" si="1007"/>
        <v>19531.249999999996</v>
      </c>
      <c r="CQ271" s="110" t="str">
        <f t="shared" si="1008"/>
        <v/>
      </c>
      <c r="CR271" s="110" t="str">
        <f t="shared" si="1009"/>
        <v/>
      </c>
      <c r="CS271" s="110" t="str">
        <f t="shared" si="1010"/>
        <v/>
      </c>
      <c r="CT271" s="110" t="str">
        <f t="shared" si="1011"/>
        <v/>
      </c>
      <c r="CU271" s="110" t="str">
        <f t="shared" si="1012"/>
        <v/>
      </c>
      <c r="CV271" s="110" t="str">
        <f t="shared" si="1013"/>
        <v/>
      </c>
      <c r="CW271" s="110" t="str">
        <f t="shared" si="1014"/>
        <v/>
      </c>
      <c r="CX271" s="110" t="str">
        <f t="shared" si="1015"/>
        <v/>
      </c>
      <c r="CY271" s="110" t="str">
        <f t="shared" si="1016"/>
        <v/>
      </c>
      <c r="CZ271" s="110" t="str">
        <f t="shared" si="1017"/>
        <v/>
      </c>
      <c r="DA271" s="110" t="str">
        <f t="shared" si="1018"/>
        <v/>
      </c>
      <c r="DB271" s="110" t="str">
        <f t="shared" si="1019"/>
        <v/>
      </c>
      <c r="DC271" s="110" t="str">
        <f t="shared" si="1020"/>
        <v/>
      </c>
      <c r="DD271" s="110" t="str">
        <f t="shared" si="1021"/>
        <v/>
      </c>
      <c r="DE271" s="110" t="str">
        <f t="shared" si="1022"/>
        <v/>
      </c>
      <c r="DF271" s="110" t="str">
        <f t="shared" si="1023"/>
        <v/>
      </c>
      <c r="DG271" s="110" t="str">
        <f t="shared" si="1024"/>
        <v/>
      </c>
      <c r="DH271" s="110" t="str">
        <f t="shared" si="1025"/>
        <v/>
      </c>
      <c r="DI271" s="110" t="str">
        <f t="shared" si="1026"/>
        <v/>
      </c>
      <c r="DJ271" s="110" t="str">
        <f t="shared" si="1027"/>
        <v/>
      </c>
      <c r="DK271" s="110" t="str">
        <f t="shared" si="1028"/>
        <v/>
      </c>
      <c r="DL271" s="110" t="str">
        <f t="shared" si="1029"/>
        <v/>
      </c>
      <c r="DM271" s="110" t="str">
        <f t="shared" si="1030"/>
        <v/>
      </c>
      <c r="DN271" s="110" t="str">
        <f t="shared" si="1031"/>
        <v/>
      </c>
      <c r="DO271" s="110" t="str">
        <f t="shared" si="1032"/>
        <v/>
      </c>
      <c r="DP271" s="110" t="str">
        <f t="shared" si="1033"/>
        <v/>
      </c>
      <c r="DQ271" s="110" t="str">
        <f t="shared" si="1034"/>
        <v/>
      </c>
      <c r="DR271" s="110" t="str">
        <f t="shared" si="1035"/>
        <v/>
      </c>
      <c r="DS271" s="110" t="str">
        <f t="shared" si="1036"/>
        <v/>
      </c>
      <c r="DT271" s="110" t="str">
        <f t="shared" si="1037"/>
        <v/>
      </c>
      <c r="DU271" s="110" t="str">
        <f t="shared" si="1038"/>
        <v/>
      </c>
      <c r="DV271" s="110" t="str">
        <f t="shared" si="1039"/>
        <v/>
      </c>
      <c r="DW271" s="110" t="str">
        <f t="shared" si="1040"/>
        <v/>
      </c>
      <c r="DX271" s="110" t="str">
        <f t="shared" si="1041"/>
        <v/>
      </c>
      <c r="DY271" s="110" t="str">
        <f t="shared" si="1042"/>
        <v/>
      </c>
      <c r="DZ271" s="110" t="str">
        <f t="shared" si="1043"/>
        <v/>
      </c>
      <c r="EA271" s="110" t="str">
        <f t="shared" si="1044"/>
        <v/>
      </c>
      <c r="EB271" s="110" t="str">
        <f t="shared" si="1045"/>
        <v/>
      </c>
      <c r="EC271" s="110" t="str">
        <f t="shared" si="1046"/>
        <v/>
      </c>
      <c r="ED271" s="110" t="str">
        <f t="shared" si="1047"/>
        <v/>
      </c>
      <c r="EE271" s="110" t="str">
        <f t="shared" si="1048"/>
        <v/>
      </c>
      <c r="EF271" s="110" t="str">
        <f t="shared" si="1049"/>
        <v/>
      </c>
      <c r="EG271" s="110" t="str">
        <f t="shared" si="1050"/>
        <v/>
      </c>
      <c r="EH271" s="110" t="str">
        <f t="shared" si="1051"/>
        <v/>
      </c>
      <c r="EI271" s="110" t="str">
        <f t="shared" si="1052"/>
        <v/>
      </c>
      <c r="EJ271" s="110" t="str">
        <f t="shared" si="1053"/>
        <v/>
      </c>
      <c r="EK271" s="110" t="str">
        <f t="shared" si="1054"/>
        <v/>
      </c>
      <c r="EL271" s="110" t="str">
        <f t="shared" si="1055"/>
        <v/>
      </c>
      <c r="EM271" s="110" t="str">
        <f t="shared" si="1056"/>
        <v/>
      </c>
      <c r="EN271" s="110" t="str">
        <f t="shared" si="1057"/>
        <v/>
      </c>
      <c r="EO271" s="110" t="str">
        <f t="shared" si="1058"/>
        <v/>
      </c>
      <c r="EP271" s="110" t="str">
        <f t="shared" si="1059"/>
        <v/>
      </c>
      <c r="EQ271" s="110" t="str">
        <f t="shared" si="1060"/>
        <v/>
      </c>
      <c r="ER271" s="110" t="str">
        <f t="shared" si="1061"/>
        <v/>
      </c>
      <c r="ES271" s="110" t="str">
        <f t="shared" si="1062"/>
        <v/>
      </c>
      <c r="ET271" s="110" t="str">
        <f t="shared" si="1063"/>
        <v/>
      </c>
      <c r="EU271" s="110" t="str">
        <f t="shared" si="1064"/>
        <v/>
      </c>
      <c r="EV271" s="110" t="str">
        <f t="shared" si="1065"/>
        <v/>
      </c>
      <c r="EW271" s="110" t="str">
        <f t="shared" si="1066"/>
        <v/>
      </c>
      <c r="EX271" s="110" t="str">
        <f t="shared" si="1067"/>
        <v/>
      </c>
      <c r="EY271" s="110" t="str">
        <f t="shared" si="1068"/>
        <v/>
      </c>
      <c r="EZ271" s="110" t="str">
        <f t="shared" si="1069"/>
        <v/>
      </c>
      <c r="FA271" s="110" t="str">
        <f t="shared" si="1070"/>
        <v/>
      </c>
      <c r="FB271">
        <f>'06_Presupuesto'!J290-'02_Rendimientos'!$B$79+1</f>
        <v>80</v>
      </c>
      <c r="FC271">
        <f>'06_Presupuesto'!K290-'02_Rendimientos'!$B$79+1</f>
        <v>87</v>
      </c>
      <c r="FD271">
        <f t="shared" si="1071"/>
        <v>8</v>
      </c>
    </row>
    <row r="272" spans="2:160">
      <c r="B272" t="str">
        <f>'06_Presupuesto'!K125</f>
        <v>C.4/b).2</v>
      </c>
      <c r="C272" t="str">
        <f>'06_Presupuesto'!L125</f>
        <v>Barra Angular Muro Izquierda 86</v>
      </c>
      <c r="D272" t="str">
        <f>'06_Presupuesto'!M125</f>
        <v>UNI</v>
      </c>
      <c r="E272" s="90">
        <f>'06_Presupuesto'!N125</f>
        <v>1</v>
      </c>
      <c r="F272" s="90">
        <f>'06_Presupuesto'!O125</f>
        <v>168749.99999999997</v>
      </c>
      <c r="G272" s="90">
        <f>'06_Presupuesto'!P125</f>
        <v>168749.99999999997</v>
      </c>
      <c r="H272" s="90" t="str">
        <f t="shared" si="922"/>
        <v/>
      </c>
      <c r="I272" s="90" t="str">
        <f t="shared" si="923"/>
        <v/>
      </c>
      <c r="J272" s="90" t="str">
        <f t="shared" si="1072"/>
        <v/>
      </c>
      <c r="K272" s="90" t="str">
        <f t="shared" si="924"/>
        <v/>
      </c>
      <c r="L272" s="90" t="str">
        <f t="shared" si="925"/>
        <v/>
      </c>
      <c r="M272" s="90" t="str">
        <f t="shared" si="926"/>
        <v/>
      </c>
      <c r="N272" s="90" t="str">
        <f t="shared" si="927"/>
        <v/>
      </c>
      <c r="O272" s="90" t="str">
        <f t="shared" si="928"/>
        <v/>
      </c>
      <c r="P272" s="90" t="str">
        <f t="shared" si="929"/>
        <v/>
      </c>
      <c r="Q272" s="90" t="str">
        <f t="shared" si="930"/>
        <v/>
      </c>
      <c r="R272" s="90" t="str">
        <f t="shared" si="931"/>
        <v/>
      </c>
      <c r="S272" s="90" t="str">
        <f t="shared" si="932"/>
        <v/>
      </c>
      <c r="T272" s="90" t="str">
        <f t="shared" si="933"/>
        <v/>
      </c>
      <c r="U272" s="90" t="str">
        <f t="shared" si="934"/>
        <v/>
      </c>
      <c r="V272" s="90" t="str">
        <f t="shared" si="935"/>
        <v/>
      </c>
      <c r="W272" s="90" t="str">
        <f t="shared" si="936"/>
        <v/>
      </c>
      <c r="X272" s="90" t="str">
        <f t="shared" si="937"/>
        <v/>
      </c>
      <c r="Y272" s="90" t="str">
        <f t="shared" si="938"/>
        <v/>
      </c>
      <c r="Z272" s="90" t="str">
        <f t="shared" si="939"/>
        <v/>
      </c>
      <c r="AA272" s="90" t="str">
        <f t="shared" si="940"/>
        <v/>
      </c>
      <c r="AB272" s="90" t="str">
        <f t="shared" si="941"/>
        <v/>
      </c>
      <c r="AC272" s="90" t="str">
        <f t="shared" si="942"/>
        <v/>
      </c>
      <c r="AD272" s="90" t="str">
        <f t="shared" si="943"/>
        <v/>
      </c>
      <c r="AE272" s="90" t="str">
        <f t="shared" si="944"/>
        <v/>
      </c>
      <c r="AF272" s="90" t="str">
        <f t="shared" si="945"/>
        <v/>
      </c>
      <c r="AG272" s="90" t="str">
        <f t="shared" si="946"/>
        <v/>
      </c>
      <c r="AH272" s="90" t="str">
        <f t="shared" si="947"/>
        <v/>
      </c>
      <c r="AI272" s="90" t="str">
        <f t="shared" si="948"/>
        <v/>
      </c>
      <c r="AJ272" s="90" t="str">
        <f t="shared" si="949"/>
        <v/>
      </c>
      <c r="AK272" s="90" t="str">
        <f t="shared" si="950"/>
        <v/>
      </c>
      <c r="AL272" s="90" t="str">
        <f t="shared" si="951"/>
        <v/>
      </c>
      <c r="AM272" s="90" t="str">
        <f t="shared" si="952"/>
        <v/>
      </c>
      <c r="AN272" s="90" t="str">
        <f t="shared" si="953"/>
        <v/>
      </c>
      <c r="AO272" s="90" t="str">
        <f t="shared" si="954"/>
        <v/>
      </c>
      <c r="AP272" s="90" t="str">
        <f t="shared" si="955"/>
        <v/>
      </c>
      <c r="AQ272" s="90" t="str">
        <f t="shared" si="956"/>
        <v/>
      </c>
      <c r="AR272" s="90" t="str">
        <f t="shared" si="957"/>
        <v/>
      </c>
      <c r="AS272" s="90" t="str">
        <f t="shared" si="958"/>
        <v/>
      </c>
      <c r="AT272" s="90" t="str">
        <f t="shared" si="959"/>
        <v/>
      </c>
      <c r="AU272" s="90" t="str">
        <f t="shared" si="960"/>
        <v/>
      </c>
      <c r="AV272" s="90" t="str">
        <f t="shared" si="961"/>
        <v/>
      </c>
      <c r="AW272" s="90" t="str">
        <f t="shared" si="962"/>
        <v/>
      </c>
      <c r="AX272" s="90" t="str">
        <f t="shared" si="963"/>
        <v/>
      </c>
      <c r="AY272" s="90" t="str">
        <f t="shared" si="964"/>
        <v/>
      </c>
      <c r="AZ272" s="90" t="str">
        <f t="shared" si="965"/>
        <v/>
      </c>
      <c r="BA272" s="90" t="str">
        <f t="shared" si="966"/>
        <v/>
      </c>
      <c r="BB272" s="90" t="str">
        <f t="shared" si="967"/>
        <v/>
      </c>
      <c r="BC272" s="90" t="str">
        <f t="shared" si="968"/>
        <v/>
      </c>
      <c r="BD272" s="90" t="str">
        <f t="shared" si="969"/>
        <v/>
      </c>
      <c r="BE272" s="90" t="str">
        <f t="shared" si="970"/>
        <v/>
      </c>
      <c r="BF272" s="90" t="str">
        <f t="shared" si="971"/>
        <v/>
      </c>
      <c r="BG272" s="90" t="str">
        <f t="shared" si="972"/>
        <v/>
      </c>
      <c r="BH272" s="90" t="str">
        <f t="shared" si="973"/>
        <v/>
      </c>
      <c r="BI272" s="90" t="str">
        <f t="shared" si="974"/>
        <v/>
      </c>
      <c r="BJ272" s="90" t="str">
        <f t="shared" si="975"/>
        <v/>
      </c>
      <c r="BK272" s="90" t="str">
        <f t="shared" si="976"/>
        <v/>
      </c>
      <c r="BL272" s="90" t="str">
        <f t="shared" si="977"/>
        <v/>
      </c>
      <c r="BM272" s="90" t="str">
        <f t="shared" si="978"/>
        <v/>
      </c>
      <c r="BN272" s="90" t="str">
        <f t="shared" si="979"/>
        <v/>
      </c>
      <c r="BO272" s="90" t="str">
        <f t="shared" si="980"/>
        <v/>
      </c>
      <c r="BP272" s="90" t="str">
        <f t="shared" si="981"/>
        <v/>
      </c>
      <c r="BQ272" s="90" t="str">
        <f t="shared" si="982"/>
        <v/>
      </c>
      <c r="BR272" s="90" t="str">
        <f t="shared" si="983"/>
        <v/>
      </c>
      <c r="BS272" s="90" t="str">
        <f t="shared" si="984"/>
        <v/>
      </c>
      <c r="BT272" s="90" t="str">
        <f t="shared" si="985"/>
        <v/>
      </c>
      <c r="BU272" s="90" t="str">
        <f t="shared" si="986"/>
        <v/>
      </c>
      <c r="BV272" s="90" t="str">
        <f t="shared" si="987"/>
        <v/>
      </c>
      <c r="BW272" s="90" t="str">
        <f t="shared" si="988"/>
        <v/>
      </c>
      <c r="BX272" s="90" t="str">
        <f t="shared" si="989"/>
        <v/>
      </c>
      <c r="BY272" s="90" t="str">
        <f t="shared" si="990"/>
        <v/>
      </c>
      <c r="BZ272" s="90" t="str">
        <f t="shared" si="991"/>
        <v/>
      </c>
      <c r="CA272" s="90" t="str">
        <f t="shared" si="992"/>
        <v/>
      </c>
      <c r="CB272" s="90" t="str">
        <f t="shared" si="993"/>
        <v/>
      </c>
      <c r="CC272" s="90" t="str">
        <f t="shared" si="994"/>
        <v/>
      </c>
      <c r="CD272" s="90" t="str">
        <f t="shared" si="995"/>
        <v/>
      </c>
      <c r="CE272" s="90" t="str">
        <f t="shared" si="996"/>
        <v/>
      </c>
      <c r="CF272" s="90" t="str">
        <f t="shared" si="997"/>
        <v/>
      </c>
      <c r="CG272" s="90" t="str">
        <f t="shared" si="998"/>
        <v/>
      </c>
      <c r="CH272" s="90" t="str">
        <f t="shared" si="999"/>
        <v/>
      </c>
      <c r="CI272" s="90">
        <f t="shared" si="1000"/>
        <v>21093.749999999996</v>
      </c>
      <c r="CJ272" s="90">
        <f t="shared" si="1001"/>
        <v>21093.749999999996</v>
      </c>
      <c r="CK272" s="90">
        <f t="shared" si="1002"/>
        <v>21093.749999999996</v>
      </c>
      <c r="CL272" s="90">
        <f t="shared" si="1003"/>
        <v>21093.749999999996</v>
      </c>
      <c r="CM272" s="90">
        <f t="shared" si="1004"/>
        <v>21093.749999999996</v>
      </c>
      <c r="CN272" s="90">
        <f t="shared" si="1005"/>
        <v>21093.749999999996</v>
      </c>
      <c r="CO272" s="90">
        <f t="shared" si="1006"/>
        <v>21093.749999999996</v>
      </c>
      <c r="CP272" s="90">
        <f t="shared" si="1007"/>
        <v>21093.749999999996</v>
      </c>
      <c r="CQ272" s="90" t="str">
        <f t="shared" si="1008"/>
        <v/>
      </c>
      <c r="CR272" s="90" t="str">
        <f t="shared" si="1009"/>
        <v/>
      </c>
      <c r="CS272" s="90" t="str">
        <f t="shared" si="1010"/>
        <v/>
      </c>
      <c r="CT272" s="90" t="str">
        <f t="shared" si="1011"/>
        <v/>
      </c>
      <c r="CU272" s="90" t="str">
        <f t="shared" si="1012"/>
        <v/>
      </c>
      <c r="CV272" s="90" t="str">
        <f t="shared" si="1013"/>
        <v/>
      </c>
      <c r="CW272" s="90" t="str">
        <f t="shared" si="1014"/>
        <v/>
      </c>
      <c r="CX272" s="90" t="str">
        <f t="shared" si="1015"/>
        <v/>
      </c>
      <c r="CY272" s="90" t="str">
        <f t="shared" si="1016"/>
        <v/>
      </c>
      <c r="CZ272" s="90" t="str">
        <f t="shared" si="1017"/>
        <v/>
      </c>
      <c r="DA272" s="90" t="str">
        <f t="shared" si="1018"/>
        <v/>
      </c>
      <c r="DB272" s="90" t="str">
        <f t="shared" si="1019"/>
        <v/>
      </c>
      <c r="DC272" s="90" t="str">
        <f t="shared" si="1020"/>
        <v/>
      </c>
      <c r="DD272" s="90" t="str">
        <f t="shared" si="1021"/>
        <v/>
      </c>
      <c r="DE272" s="90" t="str">
        <f t="shared" si="1022"/>
        <v/>
      </c>
      <c r="DF272" s="90" t="str">
        <f t="shared" si="1023"/>
        <v/>
      </c>
      <c r="DG272" s="90" t="str">
        <f t="shared" si="1024"/>
        <v/>
      </c>
      <c r="DH272" s="90" t="str">
        <f t="shared" si="1025"/>
        <v/>
      </c>
      <c r="DI272" s="90" t="str">
        <f t="shared" si="1026"/>
        <v/>
      </c>
      <c r="DJ272" s="90" t="str">
        <f t="shared" si="1027"/>
        <v/>
      </c>
      <c r="DK272" s="90" t="str">
        <f t="shared" si="1028"/>
        <v/>
      </c>
      <c r="DL272" s="90" t="str">
        <f t="shared" si="1029"/>
        <v/>
      </c>
      <c r="DM272" s="90" t="str">
        <f t="shared" si="1030"/>
        <v/>
      </c>
      <c r="DN272" s="90" t="str">
        <f t="shared" si="1031"/>
        <v/>
      </c>
      <c r="DO272" s="90" t="str">
        <f t="shared" si="1032"/>
        <v/>
      </c>
      <c r="DP272" s="90" t="str">
        <f t="shared" si="1033"/>
        <v/>
      </c>
      <c r="DQ272" s="90" t="str">
        <f t="shared" si="1034"/>
        <v/>
      </c>
      <c r="DR272" s="90" t="str">
        <f t="shared" si="1035"/>
        <v/>
      </c>
      <c r="DS272" s="90" t="str">
        <f t="shared" si="1036"/>
        <v/>
      </c>
      <c r="DT272" s="90" t="str">
        <f t="shared" si="1037"/>
        <v/>
      </c>
      <c r="DU272" s="90" t="str">
        <f t="shared" si="1038"/>
        <v/>
      </c>
      <c r="DV272" s="90" t="str">
        <f t="shared" si="1039"/>
        <v/>
      </c>
      <c r="DW272" s="90" t="str">
        <f t="shared" si="1040"/>
        <v/>
      </c>
      <c r="DX272" s="90" t="str">
        <f t="shared" si="1041"/>
        <v/>
      </c>
      <c r="DY272" s="90" t="str">
        <f t="shared" si="1042"/>
        <v/>
      </c>
      <c r="DZ272" s="90" t="str">
        <f t="shared" si="1043"/>
        <v/>
      </c>
      <c r="EA272" s="90" t="str">
        <f t="shared" si="1044"/>
        <v/>
      </c>
      <c r="EB272" s="90" t="str">
        <f t="shared" si="1045"/>
        <v/>
      </c>
      <c r="EC272" s="90" t="str">
        <f t="shared" si="1046"/>
        <v/>
      </c>
      <c r="ED272" s="90" t="str">
        <f t="shared" si="1047"/>
        <v/>
      </c>
      <c r="EE272" s="90" t="str">
        <f t="shared" si="1048"/>
        <v/>
      </c>
      <c r="EF272" s="90" t="str">
        <f t="shared" si="1049"/>
        <v/>
      </c>
      <c r="EG272" s="90" t="str">
        <f t="shared" si="1050"/>
        <v/>
      </c>
      <c r="EH272" s="90" t="str">
        <f t="shared" si="1051"/>
        <v/>
      </c>
      <c r="EI272" s="90" t="str">
        <f t="shared" si="1052"/>
        <v/>
      </c>
      <c r="EJ272" s="90" t="str">
        <f t="shared" si="1053"/>
        <v/>
      </c>
      <c r="EK272" s="90" t="str">
        <f t="shared" si="1054"/>
        <v/>
      </c>
      <c r="EL272" s="90" t="str">
        <f t="shared" si="1055"/>
        <v/>
      </c>
      <c r="EM272" s="90" t="str">
        <f t="shared" si="1056"/>
        <v/>
      </c>
      <c r="EN272" s="90" t="str">
        <f t="shared" si="1057"/>
        <v/>
      </c>
      <c r="EO272" s="90" t="str">
        <f t="shared" si="1058"/>
        <v/>
      </c>
      <c r="EP272" s="90" t="str">
        <f t="shared" si="1059"/>
        <v/>
      </c>
      <c r="EQ272" s="90" t="str">
        <f t="shared" si="1060"/>
        <v/>
      </c>
      <c r="ER272" s="90" t="str">
        <f t="shared" si="1061"/>
        <v/>
      </c>
      <c r="ES272" s="90" t="str">
        <f t="shared" si="1062"/>
        <v/>
      </c>
      <c r="ET272" s="90" t="str">
        <f t="shared" si="1063"/>
        <v/>
      </c>
      <c r="EU272" s="90" t="str">
        <f t="shared" si="1064"/>
        <v/>
      </c>
      <c r="EV272" s="90" t="str">
        <f t="shared" si="1065"/>
        <v/>
      </c>
      <c r="EW272" s="90" t="str">
        <f t="shared" si="1066"/>
        <v/>
      </c>
      <c r="EX272" s="90" t="str">
        <f t="shared" si="1067"/>
        <v/>
      </c>
      <c r="EY272" s="90" t="str">
        <f t="shared" si="1068"/>
        <v/>
      </c>
      <c r="EZ272" s="90" t="str">
        <f t="shared" si="1069"/>
        <v/>
      </c>
      <c r="FA272" s="90" t="str">
        <f t="shared" si="1070"/>
        <v/>
      </c>
      <c r="FB272">
        <f>'06_Presupuesto'!J291-'02_Rendimientos'!$B$79+1</f>
        <v>80</v>
      </c>
      <c r="FC272">
        <f>'06_Presupuesto'!K291-'02_Rendimientos'!$B$79+1</f>
        <v>87</v>
      </c>
      <c r="FD272">
        <f t="shared" si="1071"/>
        <v>8</v>
      </c>
    </row>
    <row r="273" spans="2:160">
      <c r="B273" s="109" t="str">
        <f>'06_Presupuesto'!K126</f>
        <v>C.4/c)</v>
      </c>
      <c r="C273" s="109" t="str">
        <f>'06_Presupuesto'!L126</f>
        <v>Portarrollo</v>
      </c>
      <c r="D273" s="109" t="str">
        <f>'06_Presupuesto'!M126</f>
        <v>UNI</v>
      </c>
      <c r="E273" s="110">
        <f>'06_Presupuesto'!N126</f>
        <v>2</v>
      </c>
      <c r="F273" s="110">
        <f>'06_Presupuesto'!O126</f>
        <v>16874.999999999996</v>
      </c>
      <c r="G273" s="110">
        <f>'06_Presupuesto'!P126</f>
        <v>33749.999999999993</v>
      </c>
      <c r="H273" s="110" t="str">
        <f t="shared" si="922"/>
        <v/>
      </c>
      <c r="I273" s="110" t="str">
        <f t="shared" si="923"/>
        <v/>
      </c>
      <c r="J273" s="110" t="str">
        <f t="shared" si="1072"/>
        <v/>
      </c>
      <c r="K273" s="110" t="str">
        <f t="shared" si="924"/>
        <v/>
      </c>
      <c r="L273" s="110" t="str">
        <f t="shared" si="925"/>
        <v/>
      </c>
      <c r="M273" s="110" t="str">
        <f t="shared" si="926"/>
        <v/>
      </c>
      <c r="N273" s="110" t="str">
        <f t="shared" si="927"/>
        <v/>
      </c>
      <c r="O273" s="110" t="str">
        <f t="shared" si="928"/>
        <v/>
      </c>
      <c r="P273" s="110" t="str">
        <f t="shared" si="929"/>
        <v/>
      </c>
      <c r="Q273" s="110" t="str">
        <f t="shared" si="930"/>
        <v/>
      </c>
      <c r="R273" s="110" t="str">
        <f t="shared" si="931"/>
        <v/>
      </c>
      <c r="S273" s="110" t="str">
        <f t="shared" si="932"/>
        <v/>
      </c>
      <c r="T273" s="110" t="str">
        <f t="shared" si="933"/>
        <v/>
      </c>
      <c r="U273" s="110" t="str">
        <f t="shared" si="934"/>
        <v/>
      </c>
      <c r="V273" s="110" t="str">
        <f t="shared" si="935"/>
        <v/>
      </c>
      <c r="W273" s="110" t="str">
        <f t="shared" si="936"/>
        <v/>
      </c>
      <c r="X273" s="110" t="str">
        <f t="shared" si="937"/>
        <v/>
      </c>
      <c r="Y273" s="110" t="str">
        <f t="shared" si="938"/>
        <v/>
      </c>
      <c r="Z273" s="110" t="str">
        <f t="shared" si="939"/>
        <v/>
      </c>
      <c r="AA273" s="110" t="str">
        <f t="shared" si="940"/>
        <v/>
      </c>
      <c r="AB273" s="110" t="str">
        <f t="shared" si="941"/>
        <v/>
      </c>
      <c r="AC273" s="110" t="str">
        <f t="shared" si="942"/>
        <v/>
      </c>
      <c r="AD273" s="110" t="str">
        <f t="shared" si="943"/>
        <v/>
      </c>
      <c r="AE273" s="110" t="str">
        <f t="shared" si="944"/>
        <v/>
      </c>
      <c r="AF273" s="110" t="str">
        <f t="shared" si="945"/>
        <v/>
      </c>
      <c r="AG273" s="110" t="str">
        <f t="shared" si="946"/>
        <v/>
      </c>
      <c r="AH273" s="110" t="str">
        <f t="shared" si="947"/>
        <v/>
      </c>
      <c r="AI273" s="110" t="str">
        <f t="shared" si="948"/>
        <v/>
      </c>
      <c r="AJ273" s="110" t="str">
        <f t="shared" si="949"/>
        <v/>
      </c>
      <c r="AK273" s="110" t="str">
        <f t="shared" si="950"/>
        <v/>
      </c>
      <c r="AL273" s="110" t="str">
        <f t="shared" si="951"/>
        <v/>
      </c>
      <c r="AM273" s="110" t="str">
        <f t="shared" si="952"/>
        <v/>
      </c>
      <c r="AN273" s="110" t="str">
        <f t="shared" si="953"/>
        <v/>
      </c>
      <c r="AO273" s="110" t="str">
        <f t="shared" si="954"/>
        <v/>
      </c>
      <c r="AP273" s="110" t="str">
        <f t="shared" si="955"/>
        <v/>
      </c>
      <c r="AQ273" s="110" t="str">
        <f t="shared" si="956"/>
        <v/>
      </c>
      <c r="AR273" s="110" t="str">
        <f t="shared" si="957"/>
        <v/>
      </c>
      <c r="AS273" s="110" t="str">
        <f t="shared" si="958"/>
        <v/>
      </c>
      <c r="AT273" s="110" t="str">
        <f t="shared" si="959"/>
        <v/>
      </c>
      <c r="AU273" s="110" t="str">
        <f t="shared" si="960"/>
        <v/>
      </c>
      <c r="AV273" s="110" t="str">
        <f t="shared" si="961"/>
        <v/>
      </c>
      <c r="AW273" s="110" t="str">
        <f t="shared" si="962"/>
        <v/>
      </c>
      <c r="AX273" s="110" t="str">
        <f t="shared" si="963"/>
        <v/>
      </c>
      <c r="AY273" s="110" t="str">
        <f t="shared" si="964"/>
        <v/>
      </c>
      <c r="AZ273" s="110" t="str">
        <f t="shared" si="965"/>
        <v/>
      </c>
      <c r="BA273" s="110" t="str">
        <f t="shared" si="966"/>
        <v/>
      </c>
      <c r="BB273" s="110" t="str">
        <f t="shared" si="967"/>
        <v/>
      </c>
      <c r="BC273" s="110" t="str">
        <f t="shared" si="968"/>
        <v/>
      </c>
      <c r="BD273" s="110" t="str">
        <f t="shared" si="969"/>
        <v/>
      </c>
      <c r="BE273" s="110" t="str">
        <f t="shared" si="970"/>
        <v/>
      </c>
      <c r="BF273" s="110" t="str">
        <f t="shared" si="971"/>
        <v/>
      </c>
      <c r="BG273" s="110" t="str">
        <f t="shared" si="972"/>
        <v/>
      </c>
      <c r="BH273" s="110" t="str">
        <f t="shared" si="973"/>
        <v/>
      </c>
      <c r="BI273" s="110" t="str">
        <f t="shared" si="974"/>
        <v/>
      </c>
      <c r="BJ273" s="110" t="str">
        <f t="shared" si="975"/>
        <v/>
      </c>
      <c r="BK273" s="110" t="str">
        <f t="shared" si="976"/>
        <v/>
      </c>
      <c r="BL273" s="110" t="str">
        <f t="shared" si="977"/>
        <v/>
      </c>
      <c r="BM273" s="110" t="str">
        <f t="shared" si="978"/>
        <v/>
      </c>
      <c r="BN273" s="110" t="str">
        <f t="shared" si="979"/>
        <v/>
      </c>
      <c r="BO273" s="110" t="str">
        <f t="shared" si="980"/>
        <v/>
      </c>
      <c r="BP273" s="110" t="str">
        <f t="shared" si="981"/>
        <v/>
      </c>
      <c r="BQ273" s="110" t="str">
        <f t="shared" si="982"/>
        <v/>
      </c>
      <c r="BR273" s="110" t="str">
        <f t="shared" si="983"/>
        <v/>
      </c>
      <c r="BS273" s="110" t="str">
        <f t="shared" si="984"/>
        <v/>
      </c>
      <c r="BT273" s="110" t="str">
        <f t="shared" si="985"/>
        <v/>
      </c>
      <c r="BU273" s="110" t="str">
        <f t="shared" si="986"/>
        <v/>
      </c>
      <c r="BV273" s="110" t="str">
        <f t="shared" si="987"/>
        <v/>
      </c>
      <c r="BW273" s="110" t="str">
        <f t="shared" si="988"/>
        <v/>
      </c>
      <c r="BX273" s="110" t="str">
        <f t="shared" si="989"/>
        <v/>
      </c>
      <c r="BY273" s="110" t="str">
        <f t="shared" si="990"/>
        <v/>
      </c>
      <c r="BZ273" s="110" t="str">
        <f t="shared" si="991"/>
        <v/>
      </c>
      <c r="CA273" s="110" t="str">
        <f t="shared" si="992"/>
        <v/>
      </c>
      <c r="CB273" s="110" t="str">
        <f t="shared" si="993"/>
        <v/>
      </c>
      <c r="CC273" s="110" t="str">
        <f t="shared" si="994"/>
        <v/>
      </c>
      <c r="CD273" s="110" t="str">
        <f t="shared" si="995"/>
        <v/>
      </c>
      <c r="CE273" s="110" t="str">
        <f t="shared" si="996"/>
        <v/>
      </c>
      <c r="CF273" s="110" t="str">
        <f t="shared" si="997"/>
        <v/>
      </c>
      <c r="CG273" s="110" t="str">
        <f t="shared" si="998"/>
        <v/>
      </c>
      <c r="CH273" s="110" t="str">
        <f t="shared" si="999"/>
        <v/>
      </c>
      <c r="CI273" s="110">
        <f t="shared" si="1000"/>
        <v>4218.7499999999991</v>
      </c>
      <c r="CJ273" s="110">
        <f t="shared" si="1001"/>
        <v>4218.7499999999991</v>
      </c>
      <c r="CK273" s="110">
        <f t="shared" si="1002"/>
        <v>4218.7499999999991</v>
      </c>
      <c r="CL273" s="110">
        <f t="shared" si="1003"/>
        <v>4218.7499999999991</v>
      </c>
      <c r="CM273" s="110">
        <f t="shared" si="1004"/>
        <v>4218.7499999999991</v>
      </c>
      <c r="CN273" s="110">
        <f t="shared" si="1005"/>
        <v>4218.7499999999991</v>
      </c>
      <c r="CO273" s="110">
        <f t="shared" si="1006"/>
        <v>4218.7499999999991</v>
      </c>
      <c r="CP273" s="110">
        <f t="shared" si="1007"/>
        <v>4218.7499999999991</v>
      </c>
      <c r="CQ273" s="110" t="str">
        <f t="shared" si="1008"/>
        <v/>
      </c>
      <c r="CR273" s="110" t="str">
        <f t="shared" si="1009"/>
        <v/>
      </c>
      <c r="CS273" s="110" t="str">
        <f t="shared" si="1010"/>
        <v/>
      </c>
      <c r="CT273" s="110" t="str">
        <f t="shared" si="1011"/>
        <v/>
      </c>
      <c r="CU273" s="110" t="str">
        <f t="shared" si="1012"/>
        <v/>
      </c>
      <c r="CV273" s="110" t="str">
        <f t="shared" si="1013"/>
        <v/>
      </c>
      <c r="CW273" s="110" t="str">
        <f t="shared" si="1014"/>
        <v/>
      </c>
      <c r="CX273" s="110" t="str">
        <f t="shared" si="1015"/>
        <v/>
      </c>
      <c r="CY273" s="110" t="str">
        <f t="shared" si="1016"/>
        <v/>
      </c>
      <c r="CZ273" s="110" t="str">
        <f t="shared" si="1017"/>
        <v/>
      </c>
      <c r="DA273" s="110" t="str">
        <f t="shared" si="1018"/>
        <v/>
      </c>
      <c r="DB273" s="110" t="str">
        <f t="shared" si="1019"/>
        <v/>
      </c>
      <c r="DC273" s="110" t="str">
        <f t="shared" si="1020"/>
        <v/>
      </c>
      <c r="DD273" s="110" t="str">
        <f t="shared" si="1021"/>
        <v/>
      </c>
      <c r="DE273" s="110" t="str">
        <f t="shared" si="1022"/>
        <v/>
      </c>
      <c r="DF273" s="110" t="str">
        <f t="shared" si="1023"/>
        <v/>
      </c>
      <c r="DG273" s="110" t="str">
        <f t="shared" si="1024"/>
        <v/>
      </c>
      <c r="DH273" s="110" t="str">
        <f t="shared" si="1025"/>
        <v/>
      </c>
      <c r="DI273" s="110" t="str">
        <f t="shared" si="1026"/>
        <v/>
      </c>
      <c r="DJ273" s="110" t="str">
        <f t="shared" si="1027"/>
        <v/>
      </c>
      <c r="DK273" s="110" t="str">
        <f t="shared" si="1028"/>
        <v/>
      </c>
      <c r="DL273" s="110" t="str">
        <f t="shared" si="1029"/>
        <v/>
      </c>
      <c r="DM273" s="110" t="str">
        <f t="shared" si="1030"/>
        <v/>
      </c>
      <c r="DN273" s="110" t="str">
        <f t="shared" si="1031"/>
        <v/>
      </c>
      <c r="DO273" s="110" t="str">
        <f t="shared" si="1032"/>
        <v/>
      </c>
      <c r="DP273" s="110" t="str">
        <f t="shared" si="1033"/>
        <v/>
      </c>
      <c r="DQ273" s="110" t="str">
        <f t="shared" si="1034"/>
        <v/>
      </c>
      <c r="DR273" s="110" t="str">
        <f t="shared" si="1035"/>
        <v/>
      </c>
      <c r="DS273" s="110" t="str">
        <f t="shared" si="1036"/>
        <v/>
      </c>
      <c r="DT273" s="110" t="str">
        <f t="shared" si="1037"/>
        <v/>
      </c>
      <c r="DU273" s="110" t="str">
        <f t="shared" si="1038"/>
        <v/>
      </c>
      <c r="DV273" s="110" t="str">
        <f t="shared" si="1039"/>
        <v/>
      </c>
      <c r="DW273" s="110" t="str">
        <f t="shared" si="1040"/>
        <v/>
      </c>
      <c r="DX273" s="110" t="str">
        <f t="shared" si="1041"/>
        <v/>
      </c>
      <c r="DY273" s="110" t="str">
        <f t="shared" si="1042"/>
        <v/>
      </c>
      <c r="DZ273" s="110" t="str">
        <f t="shared" si="1043"/>
        <v/>
      </c>
      <c r="EA273" s="110" t="str">
        <f t="shared" si="1044"/>
        <v/>
      </c>
      <c r="EB273" s="110" t="str">
        <f t="shared" si="1045"/>
        <v/>
      </c>
      <c r="EC273" s="110" t="str">
        <f t="shared" si="1046"/>
        <v/>
      </c>
      <c r="ED273" s="110" t="str">
        <f t="shared" si="1047"/>
        <v/>
      </c>
      <c r="EE273" s="110" t="str">
        <f t="shared" si="1048"/>
        <v/>
      </c>
      <c r="EF273" s="110" t="str">
        <f t="shared" si="1049"/>
        <v/>
      </c>
      <c r="EG273" s="110" t="str">
        <f t="shared" si="1050"/>
        <v/>
      </c>
      <c r="EH273" s="110" t="str">
        <f t="shared" si="1051"/>
        <v/>
      </c>
      <c r="EI273" s="110" t="str">
        <f t="shared" si="1052"/>
        <v/>
      </c>
      <c r="EJ273" s="110" t="str">
        <f t="shared" si="1053"/>
        <v/>
      </c>
      <c r="EK273" s="110" t="str">
        <f t="shared" si="1054"/>
        <v/>
      </c>
      <c r="EL273" s="110" t="str">
        <f t="shared" si="1055"/>
        <v/>
      </c>
      <c r="EM273" s="110" t="str">
        <f t="shared" si="1056"/>
        <v/>
      </c>
      <c r="EN273" s="110" t="str">
        <f t="shared" si="1057"/>
        <v/>
      </c>
      <c r="EO273" s="110" t="str">
        <f t="shared" si="1058"/>
        <v/>
      </c>
      <c r="EP273" s="110" t="str">
        <f t="shared" si="1059"/>
        <v/>
      </c>
      <c r="EQ273" s="110" t="str">
        <f t="shared" si="1060"/>
        <v/>
      </c>
      <c r="ER273" s="110" t="str">
        <f t="shared" si="1061"/>
        <v/>
      </c>
      <c r="ES273" s="110" t="str">
        <f t="shared" si="1062"/>
        <v/>
      </c>
      <c r="ET273" s="110" t="str">
        <f t="shared" si="1063"/>
        <v/>
      </c>
      <c r="EU273" s="110" t="str">
        <f t="shared" si="1064"/>
        <v/>
      </c>
      <c r="EV273" s="110" t="str">
        <f t="shared" si="1065"/>
        <v/>
      </c>
      <c r="EW273" s="110" t="str">
        <f t="shared" si="1066"/>
        <v/>
      </c>
      <c r="EX273" s="110" t="str">
        <f t="shared" si="1067"/>
        <v/>
      </c>
      <c r="EY273" s="110" t="str">
        <f t="shared" si="1068"/>
        <v/>
      </c>
      <c r="EZ273" s="110" t="str">
        <f t="shared" si="1069"/>
        <v/>
      </c>
      <c r="FA273" s="110" t="str">
        <f t="shared" si="1070"/>
        <v/>
      </c>
      <c r="FB273">
        <f>'06_Presupuesto'!J292-'02_Rendimientos'!$B$79+1</f>
        <v>80</v>
      </c>
      <c r="FC273">
        <f>'06_Presupuesto'!K292-'02_Rendimientos'!$B$79+1</f>
        <v>87</v>
      </c>
      <c r="FD273">
        <f t="shared" si="1071"/>
        <v>8</v>
      </c>
    </row>
    <row r="274" spans="2:160">
      <c r="B274" t="str">
        <f>'06_Presupuesto'!K127</f>
        <v>C.4/d)</v>
      </c>
      <c r="C274" t="str">
        <f>'06_Presupuesto'!L127</f>
        <v>Dispensador de jabón líquido</v>
      </c>
      <c r="D274" t="str">
        <f>'06_Presupuesto'!M127</f>
        <v>UNI</v>
      </c>
      <c r="E274" s="90">
        <f>'06_Presupuesto'!N127</f>
        <v>2</v>
      </c>
      <c r="F274" s="90">
        <f>'06_Presupuesto'!O127</f>
        <v>20625</v>
      </c>
      <c r="G274" s="90">
        <f>'06_Presupuesto'!P127</f>
        <v>41250</v>
      </c>
      <c r="H274" s="90" t="str">
        <f t="shared" si="922"/>
        <v/>
      </c>
      <c r="I274" s="90" t="str">
        <f t="shared" si="923"/>
        <v/>
      </c>
      <c r="J274" s="90" t="str">
        <f t="shared" si="1072"/>
        <v/>
      </c>
      <c r="K274" s="90" t="str">
        <f t="shared" si="924"/>
        <v/>
      </c>
      <c r="L274" s="90" t="str">
        <f t="shared" si="925"/>
        <v/>
      </c>
      <c r="M274" s="90" t="str">
        <f t="shared" si="926"/>
        <v/>
      </c>
      <c r="N274" s="90" t="str">
        <f t="shared" si="927"/>
        <v/>
      </c>
      <c r="O274" s="90" t="str">
        <f t="shared" si="928"/>
        <v/>
      </c>
      <c r="P274" s="90" t="str">
        <f t="shared" si="929"/>
        <v/>
      </c>
      <c r="Q274" s="90" t="str">
        <f t="shared" si="930"/>
        <v/>
      </c>
      <c r="R274" s="90" t="str">
        <f t="shared" si="931"/>
        <v/>
      </c>
      <c r="S274" s="90" t="str">
        <f t="shared" si="932"/>
        <v/>
      </c>
      <c r="T274" s="90" t="str">
        <f t="shared" si="933"/>
        <v/>
      </c>
      <c r="U274" s="90" t="str">
        <f t="shared" si="934"/>
        <v/>
      </c>
      <c r="V274" s="90" t="str">
        <f t="shared" si="935"/>
        <v/>
      </c>
      <c r="W274" s="90" t="str">
        <f t="shared" si="936"/>
        <v/>
      </c>
      <c r="X274" s="90" t="str">
        <f t="shared" si="937"/>
        <v/>
      </c>
      <c r="Y274" s="90" t="str">
        <f t="shared" si="938"/>
        <v/>
      </c>
      <c r="Z274" s="90" t="str">
        <f t="shared" si="939"/>
        <v/>
      </c>
      <c r="AA274" s="90" t="str">
        <f t="shared" si="940"/>
        <v/>
      </c>
      <c r="AB274" s="90" t="str">
        <f t="shared" si="941"/>
        <v/>
      </c>
      <c r="AC274" s="90" t="str">
        <f t="shared" si="942"/>
        <v/>
      </c>
      <c r="AD274" s="90" t="str">
        <f t="shared" si="943"/>
        <v/>
      </c>
      <c r="AE274" s="90" t="str">
        <f t="shared" si="944"/>
        <v/>
      </c>
      <c r="AF274" s="90" t="str">
        <f t="shared" si="945"/>
        <v/>
      </c>
      <c r="AG274" s="90" t="str">
        <f t="shared" si="946"/>
        <v/>
      </c>
      <c r="AH274" s="90" t="str">
        <f t="shared" si="947"/>
        <v/>
      </c>
      <c r="AI274" s="90" t="str">
        <f t="shared" si="948"/>
        <v/>
      </c>
      <c r="AJ274" s="90" t="str">
        <f t="shared" si="949"/>
        <v/>
      </c>
      <c r="AK274" s="90" t="str">
        <f t="shared" si="950"/>
        <v/>
      </c>
      <c r="AL274" s="90" t="str">
        <f t="shared" si="951"/>
        <v/>
      </c>
      <c r="AM274" s="90" t="str">
        <f t="shared" si="952"/>
        <v/>
      </c>
      <c r="AN274" s="90" t="str">
        <f t="shared" si="953"/>
        <v/>
      </c>
      <c r="AO274" s="90" t="str">
        <f t="shared" si="954"/>
        <v/>
      </c>
      <c r="AP274" s="90" t="str">
        <f t="shared" si="955"/>
        <v/>
      </c>
      <c r="AQ274" s="90" t="str">
        <f t="shared" si="956"/>
        <v/>
      </c>
      <c r="AR274" s="90" t="str">
        <f t="shared" si="957"/>
        <v/>
      </c>
      <c r="AS274" s="90" t="str">
        <f t="shared" si="958"/>
        <v/>
      </c>
      <c r="AT274" s="90" t="str">
        <f t="shared" si="959"/>
        <v/>
      </c>
      <c r="AU274" s="90" t="str">
        <f t="shared" si="960"/>
        <v/>
      </c>
      <c r="AV274" s="90" t="str">
        <f t="shared" si="961"/>
        <v/>
      </c>
      <c r="AW274" s="90" t="str">
        <f t="shared" si="962"/>
        <v/>
      </c>
      <c r="AX274" s="90" t="str">
        <f t="shared" si="963"/>
        <v/>
      </c>
      <c r="AY274" s="90" t="str">
        <f t="shared" si="964"/>
        <v/>
      </c>
      <c r="AZ274" s="90" t="str">
        <f t="shared" si="965"/>
        <v/>
      </c>
      <c r="BA274" s="90" t="str">
        <f t="shared" si="966"/>
        <v/>
      </c>
      <c r="BB274" s="90" t="str">
        <f t="shared" si="967"/>
        <v/>
      </c>
      <c r="BC274" s="90" t="str">
        <f t="shared" si="968"/>
        <v/>
      </c>
      <c r="BD274" s="90" t="str">
        <f t="shared" si="969"/>
        <v/>
      </c>
      <c r="BE274" s="90" t="str">
        <f t="shared" si="970"/>
        <v/>
      </c>
      <c r="BF274" s="90" t="str">
        <f t="shared" si="971"/>
        <v/>
      </c>
      <c r="BG274" s="90" t="str">
        <f t="shared" si="972"/>
        <v/>
      </c>
      <c r="BH274" s="90" t="str">
        <f t="shared" si="973"/>
        <v/>
      </c>
      <c r="BI274" s="90" t="str">
        <f t="shared" si="974"/>
        <v/>
      </c>
      <c r="BJ274" s="90" t="str">
        <f t="shared" si="975"/>
        <v/>
      </c>
      <c r="BK274" s="90" t="str">
        <f t="shared" si="976"/>
        <v/>
      </c>
      <c r="BL274" s="90" t="str">
        <f t="shared" si="977"/>
        <v/>
      </c>
      <c r="BM274" s="90" t="str">
        <f t="shared" si="978"/>
        <v/>
      </c>
      <c r="BN274" s="90" t="str">
        <f t="shared" si="979"/>
        <v/>
      </c>
      <c r="BO274" s="90" t="str">
        <f t="shared" si="980"/>
        <v/>
      </c>
      <c r="BP274" s="90" t="str">
        <f t="shared" si="981"/>
        <v/>
      </c>
      <c r="BQ274" s="90" t="str">
        <f t="shared" si="982"/>
        <v/>
      </c>
      <c r="BR274" s="90" t="str">
        <f t="shared" si="983"/>
        <v/>
      </c>
      <c r="BS274" s="90" t="str">
        <f t="shared" si="984"/>
        <v/>
      </c>
      <c r="BT274" s="90" t="str">
        <f t="shared" si="985"/>
        <v/>
      </c>
      <c r="BU274" s="90" t="str">
        <f t="shared" si="986"/>
        <v/>
      </c>
      <c r="BV274" s="90" t="str">
        <f t="shared" si="987"/>
        <v/>
      </c>
      <c r="BW274" s="90" t="str">
        <f t="shared" si="988"/>
        <v/>
      </c>
      <c r="BX274" s="90" t="str">
        <f t="shared" si="989"/>
        <v/>
      </c>
      <c r="BY274" s="90" t="str">
        <f t="shared" si="990"/>
        <v/>
      </c>
      <c r="BZ274" s="90" t="str">
        <f t="shared" si="991"/>
        <v/>
      </c>
      <c r="CA274" s="90" t="str">
        <f t="shared" si="992"/>
        <v/>
      </c>
      <c r="CB274" s="90" t="str">
        <f t="shared" si="993"/>
        <v/>
      </c>
      <c r="CC274" s="90" t="str">
        <f t="shared" si="994"/>
        <v/>
      </c>
      <c r="CD274" s="90" t="str">
        <f t="shared" si="995"/>
        <v/>
      </c>
      <c r="CE274" s="90" t="str">
        <f t="shared" si="996"/>
        <v/>
      </c>
      <c r="CF274" s="90" t="str">
        <f t="shared" si="997"/>
        <v/>
      </c>
      <c r="CG274" s="90" t="str">
        <f t="shared" si="998"/>
        <v/>
      </c>
      <c r="CH274" s="90" t="str">
        <f t="shared" si="999"/>
        <v/>
      </c>
      <c r="CI274" s="90">
        <f t="shared" si="1000"/>
        <v>5156.25</v>
      </c>
      <c r="CJ274" s="90">
        <f t="shared" si="1001"/>
        <v>5156.25</v>
      </c>
      <c r="CK274" s="90">
        <f t="shared" si="1002"/>
        <v>5156.25</v>
      </c>
      <c r="CL274" s="90">
        <f t="shared" si="1003"/>
        <v>5156.25</v>
      </c>
      <c r="CM274" s="90">
        <f t="shared" si="1004"/>
        <v>5156.25</v>
      </c>
      <c r="CN274" s="90">
        <f t="shared" si="1005"/>
        <v>5156.25</v>
      </c>
      <c r="CO274" s="90">
        <f t="shared" si="1006"/>
        <v>5156.25</v>
      </c>
      <c r="CP274" s="90">
        <f t="shared" si="1007"/>
        <v>5156.25</v>
      </c>
      <c r="CQ274" s="90" t="str">
        <f t="shared" si="1008"/>
        <v/>
      </c>
      <c r="CR274" s="90" t="str">
        <f t="shared" si="1009"/>
        <v/>
      </c>
      <c r="CS274" s="90" t="str">
        <f t="shared" si="1010"/>
        <v/>
      </c>
      <c r="CT274" s="90" t="str">
        <f t="shared" si="1011"/>
        <v/>
      </c>
      <c r="CU274" s="90" t="str">
        <f t="shared" si="1012"/>
        <v/>
      </c>
      <c r="CV274" s="90" t="str">
        <f t="shared" si="1013"/>
        <v/>
      </c>
      <c r="CW274" s="90" t="str">
        <f t="shared" si="1014"/>
        <v/>
      </c>
      <c r="CX274" s="90" t="str">
        <f t="shared" si="1015"/>
        <v/>
      </c>
      <c r="CY274" s="90" t="str">
        <f t="shared" si="1016"/>
        <v/>
      </c>
      <c r="CZ274" s="90" t="str">
        <f t="shared" si="1017"/>
        <v/>
      </c>
      <c r="DA274" s="90" t="str">
        <f t="shared" si="1018"/>
        <v/>
      </c>
      <c r="DB274" s="90" t="str">
        <f t="shared" si="1019"/>
        <v/>
      </c>
      <c r="DC274" s="90" t="str">
        <f t="shared" si="1020"/>
        <v/>
      </c>
      <c r="DD274" s="90" t="str">
        <f t="shared" si="1021"/>
        <v/>
      </c>
      <c r="DE274" s="90" t="str">
        <f t="shared" si="1022"/>
        <v/>
      </c>
      <c r="DF274" s="90" t="str">
        <f t="shared" si="1023"/>
        <v/>
      </c>
      <c r="DG274" s="90" t="str">
        <f t="shared" si="1024"/>
        <v/>
      </c>
      <c r="DH274" s="90" t="str">
        <f t="shared" si="1025"/>
        <v/>
      </c>
      <c r="DI274" s="90" t="str">
        <f t="shared" si="1026"/>
        <v/>
      </c>
      <c r="DJ274" s="90" t="str">
        <f t="shared" si="1027"/>
        <v/>
      </c>
      <c r="DK274" s="90" t="str">
        <f t="shared" si="1028"/>
        <v/>
      </c>
      <c r="DL274" s="90" t="str">
        <f t="shared" si="1029"/>
        <v/>
      </c>
      <c r="DM274" s="90" t="str">
        <f t="shared" si="1030"/>
        <v/>
      </c>
      <c r="DN274" s="90" t="str">
        <f t="shared" si="1031"/>
        <v/>
      </c>
      <c r="DO274" s="90" t="str">
        <f t="shared" si="1032"/>
        <v/>
      </c>
      <c r="DP274" s="90" t="str">
        <f t="shared" si="1033"/>
        <v/>
      </c>
      <c r="DQ274" s="90" t="str">
        <f t="shared" si="1034"/>
        <v/>
      </c>
      <c r="DR274" s="90" t="str">
        <f t="shared" si="1035"/>
        <v/>
      </c>
      <c r="DS274" s="90" t="str">
        <f t="shared" si="1036"/>
        <v/>
      </c>
      <c r="DT274" s="90" t="str">
        <f t="shared" si="1037"/>
        <v/>
      </c>
      <c r="DU274" s="90" t="str">
        <f t="shared" si="1038"/>
        <v/>
      </c>
      <c r="DV274" s="90" t="str">
        <f t="shared" si="1039"/>
        <v/>
      </c>
      <c r="DW274" s="90" t="str">
        <f t="shared" si="1040"/>
        <v/>
      </c>
      <c r="DX274" s="90" t="str">
        <f t="shared" si="1041"/>
        <v/>
      </c>
      <c r="DY274" s="90" t="str">
        <f t="shared" si="1042"/>
        <v/>
      </c>
      <c r="DZ274" s="90" t="str">
        <f t="shared" si="1043"/>
        <v/>
      </c>
      <c r="EA274" s="90" t="str">
        <f t="shared" si="1044"/>
        <v/>
      </c>
      <c r="EB274" s="90" t="str">
        <f t="shared" si="1045"/>
        <v/>
      </c>
      <c r="EC274" s="90" t="str">
        <f t="shared" si="1046"/>
        <v/>
      </c>
      <c r="ED274" s="90" t="str">
        <f t="shared" si="1047"/>
        <v/>
      </c>
      <c r="EE274" s="90" t="str">
        <f t="shared" si="1048"/>
        <v/>
      </c>
      <c r="EF274" s="90" t="str">
        <f t="shared" si="1049"/>
        <v/>
      </c>
      <c r="EG274" s="90" t="str">
        <f t="shared" si="1050"/>
        <v/>
      </c>
      <c r="EH274" s="90" t="str">
        <f t="shared" si="1051"/>
        <v/>
      </c>
      <c r="EI274" s="90" t="str">
        <f t="shared" si="1052"/>
        <v/>
      </c>
      <c r="EJ274" s="90" t="str">
        <f t="shared" si="1053"/>
        <v/>
      </c>
      <c r="EK274" s="90" t="str">
        <f t="shared" si="1054"/>
        <v/>
      </c>
      <c r="EL274" s="90" t="str">
        <f t="shared" si="1055"/>
        <v/>
      </c>
      <c r="EM274" s="90" t="str">
        <f t="shared" si="1056"/>
        <v/>
      </c>
      <c r="EN274" s="90" t="str">
        <f t="shared" si="1057"/>
        <v/>
      </c>
      <c r="EO274" s="90" t="str">
        <f t="shared" si="1058"/>
        <v/>
      </c>
      <c r="EP274" s="90" t="str">
        <f t="shared" si="1059"/>
        <v/>
      </c>
      <c r="EQ274" s="90" t="str">
        <f t="shared" si="1060"/>
        <v/>
      </c>
      <c r="ER274" s="90" t="str">
        <f t="shared" si="1061"/>
        <v/>
      </c>
      <c r="ES274" s="90" t="str">
        <f t="shared" si="1062"/>
        <v/>
      </c>
      <c r="ET274" s="90" t="str">
        <f t="shared" si="1063"/>
        <v/>
      </c>
      <c r="EU274" s="90" t="str">
        <f t="shared" si="1064"/>
        <v/>
      </c>
      <c r="EV274" s="90" t="str">
        <f t="shared" si="1065"/>
        <v/>
      </c>
      <c r="EW274" s="90" t="str">
        <f t="shared" si="1066"/>
        <v/>
      </c>
      <c r="EX274" s="90" t="str">
        <f t="shared" si="1067"/>
        <v/>
      </c>
      <c r="EY274" s="90" t="str">
        <f t="shared" si="1068"/>
        <v/>
      </c>
      <c r="EZ274" s="90" t="str">
        <f t="shared" si="1069"/>
        <v/>
      </c>
      <c r="FA274" s="90" t="str">
        <f t="shared" si="1070"/>
        <v/>
      </c>
      <c r="FB274">
        <f>'06_Presupuesto'!J293-'02_Rendimientos'!$B$79+1</f>
        <v>80</v>
      </c>
      <c r="FC274">
        <f>'06_Presupuesto'!K293-'02_Rendimientos'!$B$79+1</f>
        <v>87</v>
      </c>
      <c r="FD274">
        <f t="shared" si="1071"/>
        <v>8</v>
      </c>
    </row>
    <row r="275" spans="2:160">
      <c r="B275" s="109" t="str">
        <f>'06_Presupuesto'!K128</f>
        <v>C.4/e)</v>
      </c>
      <c r="C275" s="109" t="str">
        <f>'06_Presupuesto'!L128</f>
        <v>Lavamos adulto</v>
      </c>
      <c r="D275" s="109" t="str">
        <f>'06_Presupuesto'!M128</f>
        <v>UNI</v>
      </c>
      <c r="E275" s="110">
        <f>'06_Presupuesto'!N128</f>
        <v>2</v>
      </c>
      <c r="F275" s="110">
        <f>'06_Presupuesto'!O128</f>
        <v>122499.99999999999</v>
      </c>
      <c r="G275" s="110">
        <f>'06_Presupuesto'!P128</f>
        <v>244999.99999999997</v>
      </c>
      <c r="H275" s="110" t="str">
        <f t="shared" si="922"/>
        <v/>
      </c>
      <c r="I275" s="110" t="str">
        <f t="shared" si="923"/>
        <v/>
      </c>
      <c r="J275" s="110" t="str">
        <f t="shared" si="1072"/>
        <v/>
      </c>
      <c r="K275" s="110" t="str">
        <f t="shared" si="924"/>
        <v/>
      </c>
      <c r="L275" s="110" t="str">
        <f t="shared" si="925"/>
        <v/>
      </c>
      <c r="M275" s="110" t="str">
        <f t="shared" si="926"/>
        <v/>
      </c>
      <c r="N275" s="110" t="str">
        <f t="shared" si="927"/>
        <v/>
      </c>
      <c r="O275" s="110" t="str">
        <f t="shared" si="928"/>
        <v/>
      </c>
      <c r="P275" s="110" t="str">
        <f t="shared" si="929"/>
        <v/>
      </c>
      <c r="Q275" s="110" t="str">
        <f t="shared" si="930"/>
        <v/>
      </c>
      <c r="R275" s="110" t="str">
        <f t="shared" si="931"/>
        <v/>
      </c>
      <c r="S275" s="110" t="str">
        <f t="shared" si="932"/>
        <v/>
      </c>
      <c r="T275" s="110" t="str">
        <f t="shared" si="933"/>
        <v/>
      </c>
      <c r="U275" s="110" t="str">
        <f t="shared" si="934"/>
        <v/>
      </c>
      <c r="V275" s="110" t="str">
        <f t="shared" si="935"/>
        <v/>
      </c>
      <c r="W275" s="110" t="str">
        <f t="shared" si="936"/>
        <v/>
      </c>
      <c r="X275" s="110" t="str">
        <f t="shared" si="937"/>
        <v/>
      </c>
      <c r="Y275" s="110" t="str">
        <f t="shared" si="938"/>
        <v/>
      </c>
      <c r="Z275" s="110" t="str">
        <f t="shared" si="939"/>
        <v/>
      </c>
      <c r="AA275" s="110" t="str">
        <f t="shared" si="940"/>
        <v/>
      </c>
      <c r="AB275" s="110" t="str">
        <f t="shared" si="941"/>
        <v/>
      </c>
      <c r="AC275" s="110" t="str">
        <f t="shared" si="942"/>
        <v/>
      </c>
      <c r="AD275" s="110" t="str">
        <f t="shared" si="943"/>
        <v/>
      </c>
      <c r="AE275" s="110" t="str">
        <f t="shared" si="944"/>
        <v/>
      </c>
      <c r="AF275" s="110" t="str">
        <f t="shared" si="945"/>
        <v/>
      </c>
      <c r="AG275" s="110" t="str">
        <f t="shared" si="946"/>
        <v/>
      </c>
      <c r="AH275" s="110" t="str">
        <f t="shared" si="947"/>
        <v/>
      </c>
      <c r="AI275" s="110" t="str">
        <f t="shared" si="948"/>
        <v/>
      </c>
      <c r="AJ275" s="110" t="str">
        <f t="shared" si="949"/>
        <v/>
      </c>
      <c r="AK275" s="110" t="str">
        <f t="shared" si="950"/>
        <v/>
      </c>
      <c r="AL275" s="110" t="str">
        <f t="shared" si="951"/>
        <v/>
      </c>
      <c r="AM275" s="110" t="str">
        <f t="shared" si="952"/>
        <v/>
      </c>
      <c r="AN275" s="110" t="str">
        <f t="shared" si="953"/>
        <v/>
      </c>
      <c r="AO275" s="110" t="str">
        <f t="shared" si="954"/>
        <v/>
      </c>
      <c r="AP275" s="110" t="str">
        <f t="shared" si="955"/>
        <v/>
      </c>
      <c r="AQ275" s="110" t="str">
        <f t="shared" si="956"/>
        <v/>
      </c>
      <c r="AR275" s="110" t="str">
        <f t="shared" si="957"/>
        <v/>
      </c>
      <c r="AS275" s="110" t="str">
        <f t="shared" si="958"/>
        <v/>
      </c>
      <c r="AT275" s="110" t="str">
        <f t="shared" si="959"/>
        <v/>
      </c>
      <c r="AU275" s="110" t="str">
        <f t="shared" si="960"/>
        <v/>
      </c>
      <c r="AV275" s="110" t="str">
        <f t="shared" si="961"/>
        <v/>
      </c>
      <c r="AW275" s="110" t="str">
        <f t="shared" si="962"/>
        <v/>
      </c>
      <c r="AX275" s="110" t="str">
        <f t="shared" si="963"/>
        <v/>
      </c>
      <c r="AY275" s="110" t="str">
        <f t="shared" si="964"/>
        <v/>
      </c>
      <c r="AZ275" s="110" t="str">
        <f t="shared" si="965"/>
        <v/>
      </c>
      <c r="BA275" s="110" t="str">
        <f t="shared" si="966"/>
        <v/>
      </c>
      <c r="BB275" s="110" t="str">
        <f t="shared" si="967"/>
        <v/>
      </c>
      <c r="BC275" s="110" t="str">
        <f t="shared" si="968"/>
        <v/>
      </c>
      <c r="BD275" s="110" t="str">
        <f t="shared" si="969"/>
        <v/>
      </c>
      <c r="BE275" s="110" t="str">
        <f t="shared" si="970"/>
        <v/>
      </c>
      <c r="BF275" s="110" t="str">
        <f t="shared" si="971"/>
        <v/>
      </c>
      <c r="BG275" s="110" t="str">
        <f t="shared" si="972"/>
        <v/>
      </c>
      <c r="BH275" s="110" t="str">
        <f t="shared" si="973"/>
        <v/>
      </c>
      <c r="BI275" s="110" t="str">
        <f t="shared" si="974"/>
        <v/>
      </c>
      <c r="BJ275" s="110" t="str">
        <f t="shared" si="975"/>
        <v/>
      </c>
      <c r="BK275" s="110" t="str">
        <f t="shared" si="976"/>
        <v/>
      </c>
      <c r="BL275" s="110" t="str">
        <f t="shared" si="977"/>
        <v/>
      </c>
      <c r="BM275" s="110" t="str">
        <f t="shared" si="978"/>
        <v/>
      </c>
      <c r="BN275" s="110" t="str">
        <f t="shared" si="979"/>
        <v/>
      </c>
      <c r="BO275" s="110" t="str">
        <f t="shared" si="980"/>
        <v/>
      </c>
      <c r="BP275" s="110" t="str">
        <f t="shared" si="981"/>
        <v/>
      </c>
      <c r="BQ275" s="110" t="str">
        <f t="shared" si="982"/>
        <v/>
      </c>
      <c r="BR275" s="110" t="str">
        <f t="shared" si="983"/>
        <v/>
      </c>
      <c r="BS275" s="110" t="str">
        <f t="shared" si="984"/>
        <v/>
      </c>
      <c r="BT275" s="110" t="str">
        <f t="shared" si="985"/>
        <v/>
      </c>
      <c r="BU275" s="110" t="str">
        <f t="shared" si="986"/>
        <v/>
      </c>
      <c r="BV275" s="110" t="str">
        <f t="shared" si="987"/>
        <v/>
      </c>
      <c r="BW275" s="110" t="str">
        <f t="shared" si="988"/>
        <v/>
      </c>
      <c r="BX275" s="110" t="str">
        <f t="shared" si="989"/>
        <v/>
      </c>
      <c r="BY275" s="110" t="str">
        <f t="shared" si="990"/>
        <v/>
      </c>
      <c r="BZ275" s="110" t="str">
        <f t="shared" si="991"/>
        <v/>
      </c>
      <c r="CA275" s="110" t="str">
        <f t="shared" si="992"/>
        <v/>
      </c>
      <c r="CB275" s="110" t="str">
        <f t="shared" si="993"/>
        <v/>
      </c>
      <c r="CC275" s="110" t="str">
        <f t="shared" si="994"/>
        <v/>
      </c>
      <c r="CD275" s="110" t="str">
        <f t="shared" si="995"/>
        <v/>
      </c>
      <c r="CE275" s="110" t="str">
        <f t="shared" si="996"/>
        <v/>
      </c>
      <c r="CF275" s="110" t="str">
        <f t="shared" si="997"/>
        <v/>
      </c>
      <c r="CG275" s="110" t="str">
        <f t="shared" si="998"/>
        <v/>
      </c>
      <c r="CH275" s="110" t="str">
        <f t="shared" si="999"/>
        <v/>
      </c>
      <c r="CI275" s="110">
        <f t="shared" si="1000"/>
        <v>30624.999999999996</v>
      </c>
      <c r="CJ275" s="110">
        <f t="shared" si="1001"/>
        <v>30624.999999999996</v>
      </c>
      <c r="CK275" s="110">
        <f t="shared" si="1002"/>
        <v>30624.999999999996</v>
      </c>
      <c r="CL275" s="110">
        <f t="shared" si="1003"/>
        <v>30624.999999999996</v>
      </c>
      <c r="CM275" s="110">
        <f t="shared" si="1004"/>
        <v>30624.999999999996</v>
      </c>
      <c r="CN275" s="110">
        <f t="shared" si="1005"/>
        <v>30624.999999999996</v>
      </c>
      <c r="CO275" s="110">
        <f t="shared" si="1006"/>
        <v>30624.999999999996</v>
      </c>
      <c r="CP275" s="110">
        <f t="shared" si="1007"/>
        <v>30624.999999999996</v>
      </c>
      <c r="CQ275" s="110" t="str">
        <f t="shared" si="1008"/>
        <v/>
      </c>
      <c r="CR275" s="110" t="str">
        <f t="shared" si="1009"/>
        <v/>
      </c>
      <c r="CS275" s="110" t="str">
        <f t="shared" si="1010"/>
        <v/>
      </c>
      <c r="CT275" s="110" t="str">
        <f t="shared" si="1011"/>
        <v/>
      </c>
      <c r="CU275" s="110" t="str">
        <f t="shared" si="1012"/>
        <v/>
      </c>
      <c r="CV275" s="110" t="str">
        <f t="shared" si="1013"/>
        <v/>
      </c>
      <c r="CW275" s="110" t="str">
        <f t="shared" si="1014"/>
        <v/>
      </c>
      <c r="CX275" s="110" t="str">
        <f t="shared" si="1015"/>
        <v/>
      </c>
      <c r="CY275" s="110" t="str">
        <f t="shared" si="1016"/>
        <v/>
      </c>
      <c r="CZ275" s="110" t="str">
        <f t="shared" si="1017"/>
        <v/>
      </c>
      <c r="DA275" s="110" t="str">
        <f t="shared" si="1018"/>
        <v/>
      </c>
      <c r="DB275" s="110" t="str">
        <f t="shared" si="1019"/>
        <v/>
      </c>
      <c r="DC275" s="110" t="str">
        <f t="shared" si="1020"/>
        <v/>
      </c>
      <c r="DD275" s="110" t="str">
        <f t="shared" si="1021"/>
        <v/>
      </c>
      <c r="DE275" s="110" t="str">
        <f t="shared" si="1022"/>
        <v/>
      </c>
      <c r="DF275" s="110" t="str">
        <f t="shared" si="1023"/>
        <v/>
      </c>
      <c r="DG275" s="110" t="str">
        <f t="shared" si="1024"/>
        <v/>
      </c>
      <c r="DH275" s="110" t="str">
        <f t="shared" si="1025"/>
        <v/>
      </c>
      <c r="DI275" s="110" t="str">
        <f t="shared" si="1026"/>
        <v/>
      </c>
      <c r="DJ275" s="110" t="str">
        <f t="shared" si="1027"/>
        <v/>
      </c>
      <c r="DK275" s="110" t="str">
        <f t="shared" si="1028"/>
        <v/>
      </c>
      <c r="DL275" s="110" t="str">
        <f t="shared" si="1029"/>
        <v/>
      </c>
      <c r="DM275" s="110" t="str">
        <f t="shared" si="1030"/>
        <v/>
      </c>
      <c r="DN275" s="110" t="str">
        <f t="shared" si="1031"/>
        <v/>
      </c>
      <c r="DO275" s="110" t="str">
        <f t="shared" si="1032"/>
        <v/>
      </c>
      <c r="DP275" s="110" t="str">
        <f t="shared" si="1033"/>
        <v/>
      </c>
      <c r="DQ275" s="110" t="str">
        <f t="shared" si="1034"/>
        <v/>
      </c>
      <c r="DR275" s="110" t="str">
        <f t="shared" si="1035"/>
        <v/>
      </c>
      <c r="DS275" s="110" t="str">
        <f t="shared" si="1036"/>
        <v/>
      </c>
      <c r="DT275" s="110" t="str">
        <f t="shared" si="1037"/>
        <v/>
      </c>
      <c r="DU275" s="110" t="str">
        <f t="shared" si="1038"/>
        <v/>
      </c>
      <c r="DV275" s="110" t="str">
        <f t="shared" si="1039"/>
        <v/>
      </c>
      <c r="DW275" s="110" t="str">
        <f t="shared" si="1040"/>
        <v/>
      </c>
      <c r="DX275" s="110" t="str">
        <f t="shared" si="1041"/>
        <v/>
      </c>
      <c r="DY275" s="110" t="str">
        <f t="shared" si="1042"/>
        <v/>
      </c>
      <c r="DZ275" s="110" t="str">
        <f t="shared" si="1043"/>
        <v/>
      </c>
      <c r="EA275" s="110" t="str">
        <f t="shared" si="1044"/>
        <v/>
      </c>
      <c r="EB275" s="110" t="str">
        <f t="shared" si="1045"/>
        <v/>
      </c>
      <c r="EC275" s="110" t="str">
        <f t="shared" si="1046"/>
        <v/>
      </c>
      <c r="ED275" s="110" t="str">
        <f t="shared" si="1047"/>
        <v/>
      </c>
      <c r="EE275" s="110" t="str">
        <f t="shared" si="1048"/>
        <v/>
      </c>
      <c r="EF275" s="110" t="str">
        <f t="shared" si="1049"/>
        <v/>
      </c>
      <c r="EG275" s="110" t="str">
        <f t="shared" si="1050"/>
        <v/>
      </c>
      <c r="EH275" s="110" t="str">
        <f t="shared" si="1051"/>
        <v/>
      </c>
      <c r="EI275" s="110" t="str">
        <f t="shared" si="1052"/>
        <v/>
      </c>
      <c r="EJ275" s="110" t="str">
        <f t="shared" si="1053"/>
        <v/>
      </c>
      <c r="EK275" s="110" t="str">
        <f t="shared" si="1054"/>
        <v/>
      </c>
      <c r="EL275" s="110" t="str">
        <f t="shared" si="1055"/>
        <v/>
      </c>
      <c r="EM275" s="110" t="str">
        <f t="shared" si="1056"/>
        <v/>
      </c>
      <c r="EN275" s="110" t="str">
        <f t="shared" si="1057"/>
        <v/>
      </c>
      <c r="EO275" s="110" t="str">
        <f t="shared" si="1058"/>
        <v/>
      </c>
      <c r="EP275" s="110" t="str">
        <f t="shared" si="1059"/>
        <v/>
      </c>
      <c r="EQ275" s="110" t="str">
        <f t="shared" si="1060"/>
        <v/>
      </c>
      <c r="ER275" s="110" t="str">
        <f t="shared" si="1061"/>
        <v/>
      </c>
      <c r="ES275" s="110" t="str">
        <f t="shared" si="1062"/>
        <v/>
      </c>
      <c r="ET275" s="110" t="str">
        <f t="shared" si="1063"/>
        <v/>
      </c>
      <c r="EU275" s="110" t="str">
        <f t="shared" si="1064"/>
        <v/>
      </c>
      <c r="EV275" s="110" t="str">
        <f t="shared" si="1065"/>
        <v/>
      </c>
      <c r="EW275" s="110" t="str">
        <f t="shared" si="1066"/>
        <v/>
      </c>
      <c r="EX275" s="110" t="str">
        <f t="shared" si="1067"/>
        <v/>
      </c>
      <c r="EY275" s="110" t="str">
        <f t="shared" si="1068"/>
        <v/>
      </c>
      <c r="EZ275" s="110" t="str">
        <f t="shared" si="1069"/>
        <v/>
      </c>
      <c r="FA275" s="110" t="str">
        <f t="shared" si="1070"/>
        <v/>
      </c>
      <c r="FB275">
        <f>'06_Presupuesto'!J294-'02_Rendimientos'!$B$79+1</f>
        <v>80</v>
      </c>
      <c r="FC275">
        <f>'06_Presupuesto'!K294-'02_Rendimientos'!$B$79+1</f>
        <v>87</v>
      </c>
      <c r="FD275">
        <f t="shared" si="1071"/>
        <v>8</v>
      </c>
    </row>
    <row r="276" spans="2:160">
      <c r="B276" t="str">
        <f>'06_Presupuesto'!K129</f>
        <v>C.4/f)</v>
      </c>
      <c r="C276" t="str">
        <f>'06_Presupuesto'!L129</f>
        <v>WC</v>
      </c>
      <c r="D276" t="str">
        <f>'06_Presupuesto'!M129</f>
        <v>UNI</v>
      </c>
      <c r="E276" s="90">
        <f>'06_Presupuesto'!N129</f>
        <v>1</v>
      </c>
      <c r="F276" s="90">
        <f>'06_Presupuesto'!O129</f>
        <v>181249.99999999997</v>
      </c>
      <c r="G276" s="90">
        <f>'06_Presupuesto'!P129</f>
        <v>181249.99999999997</v>
      </c>
      <c r="H276" s="90" t="str">
        <f t="shared" si="922"/>
        <v/>
      </c>
      <c r="I276" s="90" t="str">
        <f t="shared" si="923"/>
        <v/>
      </c>
      <c r="J276" s="90" t="str">
        <f t="shared" si="1072"/>
        <v/>
      </c>
      <c r="K276" s="90" t="str">
        <f t="shared" si="924"/>
        <v/>
      </c>
      <c r="L276" s="90" t="str">
        <f t="shared" si="925"/>
        <v/>
      </c>
      <c r="M276" s="90" t="str">
        <f t="shared" si="926"/>
        <v/>
      </c>
      <c r="N276" s="90" t="str">
        <f t="shared" si="927"/>
        <v/>
      </c>
      <c r="O276" s="90" t="str">
        <f t="shared" si="928"/>
        <v/>
      </c>
      <c r="P276" s="90" t="str">
        <f t="shared" si="929"/>
        <v/>
      </c>
      <c r="Q276" s="90" t="str">
        <f t="shared" si="930"/>
        <v/>
      </c>
      <c r="R276" s="90" t="str">
        <f t="shared" si="931"/>
        <v/>
      </c>
      <c r="S276" s="90" t="str">
        <f t="shared" si="932"/>
        <v/>
      </c>
      <c r="T276" s="90" t="str">
        <f t="shared" si="933"/>
        <v/>
      </c>
      <c r="U276" s="90" t="str">
        <f t="shared" si="934"/>
        <v/>
      </c>
      <c r="V276" s="90" t="str">
        <f t="shared" si="935"/>
        <v/>
      </c>
      <c r="W276" s="90" t="str">
        <f t="shared" si="936"/>
        <v/>
      </c>
      <c r="X276" s="90" t="str">
        <f t="shared" si="937"/>
        <v/>
      </c>
      <c r="Y276" s="90" t="str">
        <f t="shared" si="938"/>
        <v/>
      </c>
      <c r="Z276" s="90" t="str">
        <f t="shared" si="939"/>
        <v/>
      </c>
      <c r="AA276" s="90" t="str">
        <f t="shared" si="940"/>
        <v/>
      </c>
      <c r="AB276" s="90" t="str">
        <f t="shared" si="941"/>
        <v/>
      </c>
      <c r="AC276" s="90" t="str">
        <f t="shared" si="942"/>
        <v/>
      </c>
      <c r="AD276" s="90" t="str">
        <f t="shared" si="943"/>
        <v/>
      </c>
      <c r="AE276" s="90" t="str">
        <f t="shared" si="944"/>
        <v/>
      </c>
      <c r="AF276" s="90" t="str">
        <f t="shared" si="945"/>
        <v/>
      </c>
      <c r="AG276" s="90" t="str">
        <f t="shared" si="946"/>
        <v/>
      </c>
      <c r="AH276" s="90" t="str">
        <f t="shared" si="947"/>
        <v/>
      </c>
      <c r="AI276" s="90" t="str">
        <f t="shared" si="948"/>
        <v/>
      </c>
      <c r="AJ276" s="90" t="str">
        <f t="shared" si="949"/>
        <v/>
      </c>
      <c r="AK276" s="90" t="str">
        <f t="shared" si="950"/>
        <v/>
      </c>
      <c r="AL276" s="90" t="str">
        <f t="shared" si="951"/>
        <v/>
      </c>
      <c r="AM276" s="90" t="str">
        <f t="shared" si="952"/>
        <v/>
      </c>
      <c r="AN276" s="90" t="str">
        <f t="shared" si="953"/>
        <v/>
      </c>
      <c r="AO276" s="90" t="str">
        <f t="shared" si="954"/>
        <v/>
      </c>
      <c r="AP276" s="90" t="str">
        <f t="shared" si="955"/>
        <v/>
      </c>
      <c r="AQ276" s="90" t="str">
        <f t="shared" si="956"/>
        <v/>
      </c>
      <c r="AR276" s="90" t="str">
        <f t="shared" si="957"/>
        <v/>
      </c>
      <c r="AS276" s="90" t="str">
        <f t="shared" si="958"/>
        <v/>
      </c>
      <c r="AT276" s="90" t="str">
        <f t="shared" si="959"/>
        <v/>
      </c>
      <c r="AU276" s="90" t="str">
        <f t="shared" si="960"/>
        <v/>
      </c>
      <c r="AV276" s="90" t="str">
        <f t="shared" si="961"/>
        <v/>
      </c>
      <c r="AW276" s="90" t="str">
        <f t="shared" si="962"/>
        <v/>
      </c>
      <c r="AX276" s="90" t="str">
        <f t="shared" si="963"/>
        <v/>
      </c>
      <c r="AY276" s="90" t="str">
        <f t="shared" si="964"/>
        <v/>
      </c>
      <c r="AZ276" s="90" t="str">
        <f t="shared" si="965"/>
        <v/>
      </c>
      <c r="BA276" s="90" t="str">
        <f t="shared" si="966"/>
        <v/>
      </c>
      <c r="BB276" s="90" t="str">
        <f t="shared" si="967"/>
        <v/>
      </c>
      <c r="BC276" s="90" t="str">
        <f t="shared" si="968"/>
        <v/>
      </c>
      <c r="BD276" s="90" t="str">
        <f t="shared" si="969"/>
        <v/>
      </c>
      <c r="BE276" s="90" t="str">
        <f t="shared" si="970"/>
        <v/>
      </c>
      <c r="BF276" s="90" t="str">
        <f t="shared" si="971"/>
        <v/>
      </c>
      <c r="BG276" s="90" t="str">
        <f t="shared" si="972"/>
        <v/>
      </c>
      <c r="BH276" s="90" t="str">
        <f t="shared" si="973"/>
        <v/>
      </c>
      <c r="BI276" s="90" t="str">
        <f t="shared" si="974"/>
        <v/>
      </c>
      <c r="BJ276" s="90" t="str">
        <f t="shared" si="975"/>
        <v/>
      </c>
      <c r="BK276" s="90" t="str">
        <f t="shared" si="976"/>
        <v/>
      </c>
      <c r="BL276" s="90" t="str">
        <f t="shared" si="977"/>
        <v/>
      </c>
      <c r="BM276" s="90" t="str">
        <f t="shared" si="978"/>
        <v/>
      </c>
      <c r="BN276" s="90" t="str">
        <f t="shared" si="979"/>
        <v/>
      </c>
      <c r="BO276" s="90" t="str">
        <f t="shared" si="980"/>
        <v/>
      </c>
      <c r="BP276" s="90" t="str">
        <f t="shared" si="981"/>
        <v/>
      </c>
      <c r="BQ276" s="90" t="str">
        <f t="shared" si="982"/>
        <v/>
      </c>
      <c r="BR276" s="90" t="str">
        <f t="shared" si="983"/>
        <v/>
      </c>
      <c r="BS276" s="90" t="str">
        <f t="shared" si="984"/>
        <v/>
      </c>
      <c r="BT276" s="90" t="str">
        <f t="shared" si="985"/>
        <v/>
      </c>
      <c r="BU276" s="90" t="str">
        <f t="shared" si="986"/>
        <v/>
      </c>
      <c r="BV276" s="90" t="str">
        <f t="shared" si="987"/>
        <v/>
      </c>
      <c r="BW276" s="90" t="str">
        <f t="shared" si="988"/>
        <v/>
      </c>
      <c r="BX276" s="90" t="str">
        <f t="shared" si="989"/>
        <v/>
      </c>
      <c r="BY276" s="90" t="str">
        <f t="shared" si="990"/>
        <v/>
      </c>
      <c r="BZ276" s="90" t="str">
        <f t="shared" si="991"/>
        <v/>
      </c>
      <c r="CA276" s="90" t="str">
        <f t="shared" si="992"/>
        <v/>
      </c>
      <c r="CB276" s="90" t="str">
        <f t="shared" si="993"/>
        <v/>
      </c>
      <c r="CC276" s="90" t="str">
        <f t="shared" si="994"/>
        <v/>
      </c>
      <c r="CD276" s="90" t="str">
        <f t="shared" si="995"/>
        <v/>
      </c>
      <c r="CE276" s="90" t="str">
        <f t="shared" si="996"/>
        <v/>
      </c>
      <c r="CF276" s="90" t="str">
        <f t="shared" si="997"/>
        <v/>
      </c>
      <c r="CG276" s="90" t="str">
        <f t="shared" si="998"/>
        <v/>
      </c>
      <c r="CH276" s="90" t="str">
        <f t="shared" si="999"/>
        <v/>
      </c>
      <c r="CI276" s="90">
        <f t="shared" si="1000"/>
        <v>22656.249999999996</v>
      </c>
      <c r="CJ276" s="90">
        <f t="shared" si="1001"/>
        <v>22656.249999999996</v>
      </c>
      <c r="CK276" s="90">
        <f t="shared" si="1002"/>
        <v>22656.249999999996</v>
      </c>
      <c r="CL276" s="90">
        <f t="shared" si="1003"/>
        <v>22656.249999999996</v>
      </c>
      <c r="CM276" s="90">
        <f t="shared" si="1004"/>
        <v>22656.249999999996</v>
      </c>
      <c r="CN276" s="90">
        <f t="shared" si="1005"/>
        <v>22656.249999999996</v>
      </c>
      <c r="CO276" s="90">
        <f t="shared" si="1006"/>
        <v>22656.249999999996</v>
      </c>
      <c r="CP276" s="90">
        <f t="shared" si="1007"/>
        <v>22656.249999999996</v>
      </c>
      <c r="CQ276" s="90" t="str">
        <f t="shared" si="1008"/>
        <v/>
      </c>
      <c r="CR276" s="90" t="str">
        <f t="shared" si="1009"/>
        <v/>
      </c>
      <c r="CS276" s="90" t="str">
        <f t="shared" si="1010"/>
        <v/>
      </c>
      <c r="CT276" s="90" t="str">
        <f t="shared" si="1011"/>
        <v/>
      </c>
      <c r="CU276" s="90" t="str">
        <f t="shared" si="1012"/>
        <v/>
      </c>
      <c r="CV276" s="90" t="str">
        <f t="shared" si="1013"/>
        <v/>
      </c>
      <c r="CW276" s="90" t="str">
        <f t="shared" si="1014"/>
        <v/>
      </c>
      <c r="CX276" s="90" t="str">
        <f t="shared" si="1015"/>
        <v/>
      </c>
      <c r="CY276" s="90" t="str">
        <f t="shared" si="1016"/>
        <v/>
      </c>
      <c r="CZ276" s="90" t="str">
        <f t="shared" si="1017"/>
        <v/>
      </c>
      <c r="DA276" s="90" t="str">
        <f t="shared" si="1018"/>
        <v/>
      </c>
      <c r="DB276" s="90" t="str">
        <f t="shared" si="1019"/>
        <v/>
      </c>
      <c r="DC276" s="90" t="str">
        <f t="shared" si="1020"/>
        <v/>
      </c>
      <c r="DD276" s="90" t="str">
        <f t="shared" si="1021"/>
        <v/>
      </c>
      <c r="DE276" s="90" t="str">
        <f t="shared" si="1022"/>
        <v/>
      </c>
      <c r="DF276" s="90" t="str">
        <f t="shared" si="1023"/>
        <v/>
      </c>
      <c r="DG276" s="90" t="str">
        <f t="shared" si="1024"/>
        <v/>
      </c>
      <c r="DH276" s="90" t="str">
        <f t="shared" si="1025"/>
        <v/>
      </c>
      <c r="DI276" s="90" t="str">
        <f t="shared" si="1026"/>
        <v/>
      </c>
      <c r="DJ276" s="90" t="str">
        <f t="shared" si="1027"/>
        <v/>
      </c>
      <c r="DK276" s="90" t="str">
        <f t="shared" si="1028"/>
        <v/>
      </c>
      <c r="DL276" s="90" t="str">
        <f t="shared" si="1029"/>
        <v/>
      </c>
      <c r="DM276" s="90" t="str">
        <f t="shared" si="1030"/>
        <v/>
      </c>
      <c r="DN276" s="90" t="str">
        <f t="shared" si="1031"/>
        <v/>
      </c>
      <c r="DO276" s="90" t="str">
        <f t="shared" si="1032"/>
        <v/>
      </c>
      <c r="DP276" s="90" t="str">
        <f t="shared" si="1033"/>
        <v/>
      </c>
      <c r="DQ276" s="90" t="str">
        <f t="shared" si="1034"/>
        <v/>
      </c>
      <c r="DR276" s="90" t="str">
        <f t="shared" si="1035"/>
        <v/>
      </c>
      <c r="DS276" s="90" t="str">
        <f t="shared" si="1036"/>
        <v/>
      </c>
      <c r="DT276" s="90" t="str">
        <f t="shared" si="1037"/>
        <v/>
      </c>
      <c r="DU276" s="90" t="str">
        <f t="shared" si="1038"/>
        <v/>
      </c>
      <c r="DV276" s="90" t="str">
        <f t="shared" si="1039"/>
        <v/>
      </c>
      <c r="DW276" s="90" t="str">
        <f t="shared" si="1040"/>
        <v/>
      </c>
      <c r="DX276" s="90" t="str">
        <f t="shared" si="1041"/>
        <v/>
      </c>
      <c r="DY276" s="90" t="str">
        <f t="shared" si="1042"/>
        <v/>
      </c>
      <c r="DZ276" s="90" t="str">
        <f t="shared" si="1043"/>
        <v/>
      </c>
      <c r="EA276" s="90" t="str">
        <f t="shared" si="1044"/>
        <v/>
      </c>
      <c r="EB276" s="90" t="str">
        <f t="shared" si="1045"/>
        <v/>
      </c>
      <c r="EC276" s="90" t="str">
        <f t="shared" si="1046"/>
        <v/>
      </c>
      <c r="ED276" s="90" t="str">
        <f t="shared" si="1047"/>
        <v/>
      </c>
      <c r="EE276" s="90" t="str">
        <f t="shared" si="1048"/>
        <v/>
      </c>
      <c r="EF276" s="90" t="str">
        <f t="shared" si="1049"/>
        <v/>
      </c>
      <c r="EG276" s="90" t="str">
        <f t="shared" si="1050"/>
        <v/>
      </c>
      <c r="EH276" s="90" t="str">
        <f t="shared" si="1051"/>
        <v/>
      </c>
      <c r="EI276" s="90" t="str">
        <f t="shared" si="1052"/>
        <v/>
      </c>
      <c r="EJ276" s="90" t="str">
        <f t="shared" si="1053"/>
        <v/>
      </c>
      <c r="EK276" s="90" t="str">
        <f t="shared" si="1054"/>
        <v/>
      </c>
      <c r="EL276" s="90" t="str">
        <f t="shared" si="1055"/>
        <v/>
      </c>
      <c r="EM276" s="90" t="str">
        <f t="shared" si="1056"/>
        <v/>
      </c>
      <c r="EN276" s="90" t="str">
        <f t="shared" si="1057"/>
        <v/>
      </c>
      <c r="EO276" s="90" t="str">
        <f t="shared" si="1058"/>
        <v/>
      </c>
      <c r="EP276" s="90" t="str">
        <f t="shared" si="1059"/>
        <v/>
      </c>
      <c r="EQ276" s="90" t="str">
        <f t="shared" si="1060"/>
        <v/>
      </c>
      <c r="ER276" s="90" t="str">
        <f t="shared" si="1061"/>
        <v/>
      </c>
      <c r="ES276" s="90" t="str">
        <f t="shared" si="1062"/>
        <v/>
      </c>
      <c r="ET276" s="90" t="str">
        <f t="shared" si="1063"/>
        <v/>
      </c>
      <c r="EU276" s="90" t="str">
        <f t="shared" si="1064"/>
        <v/>
      </c>
      <c r="EV276" s="90" t="str">
        <f t="shared" si="1065"/>
        <v/>
      </c>
      <c r="EW276" s="90" t="str">
        <f t="shared" si="1066"/>
        <v/>
      </c>
      <c r="EX276" s="90" t="str">
        <f t="shared" si="1067"/>
        <v/>
      </c>
      <c r="EY276" s="90" t="str">
        <f t="shared" si="1068"/>
        <v/>
      </c>
      <c r="EZ276" s="90" t="str">
        <f t="shared" si="1069"/>
        <v/>
      </c>
      <c r="FA276" s="90" t="str">
        <f t="shared" si="1070"/>
        <v/>
      </c>
      <c r="FB276">
        <f>'06_Presupuesto'!J295-'02_Rendimientos'!$B$79+1</f>
        <v>80</v>
      </c>
      <c r="FC276">
        <f>'06_Presupuesto'!K295-'02_Rendimientos'!$B$79+1</f>
        <v>87</v>
      </c>
      <c r="FD276">
        <f t="shared" si="1071"/>
        <v>8</v>
      </c>
    </row>
    <row r="277" spans="2:160">
      <c r="B277" s="109" t="str">
        <f>'06_Presupuesto'!K130</f>
        <v>C.4/g)</v>
      </c>
      <c r="C277" s="109" t="str">
        <f>'06_Presupuesto'!L130</f>
        <v>WC Accesible</v>
      </c>
      <c r="D277" s="109" t="str">
        <f>'06_Presupuesto'!M130</f>
        <v>UNI</v>
      </c>
      <c r="E277" s="110">
        <f>'06_Presupuesto'!N130</f>
        <v>1</v>
      </c>
      <c r="F277" s="110">
        <f>'06_Presupuesto'!O130</f>
        <v>356249.99999999994</v>
      </c>
      <c r="G277" s="110">
        <f>'06_Presupuesto'!P130</f>
        <v>356249.99999999994</v>
      </c>
      <c r="H277" s="110" t="str">
        <f t="shared" si="922"/>
        <v/>
      </c>
      <c r="I277" s="110" t="str">
        <f t="shared" si="923"/>
        <v/>
      </c>
      <c r="J277" s="110" t="str">
        <f t="shared" si="1072"/>
        <v/>
      </c>
      <c r="K277" s="110" t="str">
        <f t="shared" si="924"/>
        <v/>
      </c>
      <c r="L277" s="110" t="str">
        <f t="shared" si="925"/>
        <v/>
      </c>
      <c r="M277" s="110" t="str">
        <f t="shared" si="926"/>
        <v/>
      </c>
      <c r="N277" s="110" t="str">
        <f t="shared" si="927"/>
        <v/>
      </c>
      <c r="O277" s="110" t="str">
        <f t="shared" si="928"/>
        <v/>
      </c>
      <c r="P277" s="110" t="str">
        <f t="shared" si="929"/>
        <v/>
      </c>
      <c r="Q277" s="110" t="str">
        <f t="shared" si="930"/>
        <v/>
      </c>
      <c r="R277" s="110" t="str">
        <f t="shared" si="931"/>
        <v/>
      </c>
      <c r="S277" s="110" t="str">
        <f t="shared" si="932"/>
        <v/>
      </c>
      <c r="T277" s="110" t="str">
        <f t="shared" si="933"/>
        <v/>
      </c>
      <c r="U277" s="110" t="str">
        <f t="shared" si="934"/>
        <v/>
      </c>
      <c r="V277" s="110" t="str">
        <f t="shared" si="935"/>
        <v/>
      </c>
      <c r="W277" s="110" t="str">
        <f t="shared" si="936"/>
        <v/>
      </c>
      <c r="X277" s="110" t="str">
        <f t="shared" si="937"/>
        <v/>
      </c>
      <c r="Y277" s="110" t="str">
        <f t="shared" si="938"/>
        <v/>
      </c>
      <c r="Z277" s="110" t="str">
        <f t="shared" si="939"/>
        <v/>
      </c>
      <c r="AA277" s="110" t="str">
        <f t="shared" si="940"/>
        <v/>
      </c>
      <c r="AB277" s="110" t="str">
        <f t="shared" si="941"/>
        <v/>
      </c>
      <c r="AC277" s="110" t="str">
        <f t="shared" si="942"/>
        <v/>
      </c>
      <c r="AD277" s="110" t="str">
        <f t="shared" si="943"/>
        <v/>
      </c>
      <c r="AE277" s="110" t="str">
        <f t="shared" si="944"/>
        <v/>
      </c>
      <c r="AF277" s="110" t="str">
        <f t="shared" si="945"/>
        <v/>
      </c>
      <c r="AG277" s="110" t="str">
        <f t="shared" si="946"/>
        <v/>
      </c>
      <c r="AH277" s="110" t="str">
        <f t="shared" si="947"/>
        <v/>
      </c>
      <c r="AI277" s="110" t="str">
        <f t="shared" si="948"/>
        <v/>
      </c>
      <c r="AJ277" s="110" t="str">
        <f t="shared" si="949"/>
        <v/>
      </c>
      <c r="AK277" s="110" t="str">
        <f t="shared" si="950"/>
        <v/>
      </c>
      <c r="AL277" s="110" t="str">
        <f t="shared" si="951"/>
        <v/>
      </c>
      <c r="AM277" s="110" t="str">
        <f t="shared" si="952"/>
        <v/>
      </c>
      <c r="AN277" s="110" t="str">
        <f t="shared" si="953"/>
        <v/>
      </c>
      <c r="AO277" s="110" t="str">
        <f t="shared" si="954"/>
        <v/>
      </c>
      <c r="AP277" s="110" t="str">
        <f t="shared" si="955"/>
        <v/>
      </c>
      <c r="AQ277" s="110" t="str">
        <f t="shared" si="956"/>
        <v/>
      </c>
      <c r="AR277" s="110" t="str">
        <f t="shared" si="957"/>
        <v/>
      </c>
      <c r="AS277" s="110" t="str">
        <f t="shared" si="958"/>
        <v/>
      </c>
      <c r="AT277" s="110" t="str">
        <f t="shared" si="959"/>
        <v/>
      </c>
      <c r="AU277" s="110" t="str">
        <f t="shared" si="960"/>
        <v/>
      </c>
      <c r="AV277" s="110" t="str">
        <f t="shared" si="961"/>
        <v/>
      </c>
      <c r="AW277" s="110" t="str">
        <f t="shared" si="962"/>
        <v/>
      </c>
      <c r="AX277" s="110" t="str">
        <f t="shared" si="963"/>
        <v/>
      </c>
      <c r="AY277" s="110" t="str">
        <f t="shared" si="964"/>
        <v/>
      </c>
      <c r="AZ277" s="110" t="str">
        <f t="shared" si="965"/>
        <v/>
      </c>
      <c r="BA277" s="110" t="str">
        <f t="shared" si="966"/>
        <v/>
      </c>
      <c r="BB277" s="110" t="str">
        <f t="shared" si="967"/>
        <v/>
      </c>
      <c r="BC277" s="110" t="str">
        <f t="shared" si="968"/>
        <v/>
      </c>
      <c r="BD277" s="110" t="str">
        <f t="shared" si="969"/>
        <v/>
      </c>
      <c r="BE277" s="110" t="str">
        <f t="shared" si="970"/>
        <v/>
      </c>
      <c r="BF277" s="110" t="str">
        <f t="shared" si="971"/>
        <v/>
      </c>
      <c r="BG277" s="110" t="str">
        <f t="shared" si="972"/>
        <v/>
      </c>
      <c r="BH277" s="110" t="str">
        <f t="shared" si="973"/>
        <v/>
      </c>
      <c r="BI277" s="110" t="str">
        <f t="shared" si="974"/>
        <v/>
      </c>
      <c r="BJ277" s="110" t="str">
        <f t="shared" si="975"/>
        <v/>
      </c>
      <c r="BK277" s="110" t="str">
        <f t="shared" si="976"/>
        <v/>
      </c>
      <c r="BL277" s="110" t="str">
        <f t="shared" si="977"/>
        <v/>
      </c>
      <c r="BM277" s="110" t="str">
        <f t="shared" si="978"/>
        <v/>
      </c>
      <c r="BN277" s="110" t="str">
        <f t="shared" si="979"/>
        <v/>
      </c>
      <c r="BO277" s="110" t="str">
        <f t="shared" si="980"/>
        <v/>
      </c>
      <c r="BP277" s="110" t="str">
        <f t="shared" si="981"/>
        <v/>
      </c>
      <c r="BQ277" s="110" t="str">
        <f t="shared" si="982"/>
        <v/>
      </c>
      <c r="BR277" s="110" t="str">
        <f t="shared" si="983"/>
        <v/>
      </c>
      <c r="BS277" s="110" t="str">
        <f t="shared" si="984"/>
        <v/>
      </c>
      <c r="BT277" s="110" t="str">
        <f t="shared" si="985"/>
        <v/>
      </c>
      <c r="BU277" s="110" t="str">
        <f t="shared" si="986"/>
        <v/>
      </c>
      <c r="BV277" s="110" t="str">
        <f t="shared" si="987"/>
        <v/>
      </c>
      <c r="BW277" s="110" t="str">
        <f t="shared" si="988"/>
        <v/>
      </c>
      <c r="BX277" s="110" t="str">
        <f t="shared" si="989"/>
        <v/>
      </c>
      <c r="BY277" s="110" t="str">
        <f t="shared" si="990"/>
        <v/>
      </c>
      <c r="BZ277" s="110" t="str">
        <f t="shared" si="991"/>
        <v/>
      </c>
      <c r="CA277" s="110" t="str">
        <f t="shared" si="992"/>
        <v/>
      </c>
      <c r="CB277" s="110" t="str">
        <f t="shared" si="993"/>
        <v/>
      </c>
      <c r="CC277" s="110" t="str">
        <f t="shared" si="994"/>
        <v/>
      </c>
      <c r="CD277" s="110" t="str">
        <f t="shared" si="995"/>
        <v/>
      </c>
      <c r="CE277" s="110" t="str">
        <f t="shared" si="996"/>
        <v/>
      </c>
      <c r="CF277" s="110" t="str">
        <f t="shared" si="997"/>
        <v/>
      </c>
      <c r="CG277" s="110" t="str">
        <f t="shared" si="998"/>
        <v/>
      </c>
      <c r="CH277" s="110" t="str">
        <f t="shared" si="999"/>
        <v/>
      </c>
      <c r="CI277" s="110">
        <f t="shared" si="1000"/>
        <v>44531.249999999993</v>
      </c>
      <c r="CJ277" s="110">
        <f t="shared" si="1001"/>
        <v>44531.249999999993</v>
      </c>
      <c r="CK277" s="110">
        <f t="shared" si="1002"/>
        <v>44531.249999999993</v>
      </c>
      <c r="CL277" s="110">
        <f t="shared" si="1003"/>
        <v>44531.249999999993</v>
      </c>
      <c r="CM277" s="110">
        <f t="shared" si="1004"/>
        <v>44531.249999999993</v>
      </c>
      <c r="CN277" s="110">
        <f t="shared" si="1005"/>
        <v>44531.249999999993</v>
      </c>
      <c r="CO277" s="110">
        <f t="shared" si="1006"/>
        <v>44531.249999999993</v>
      </c>
      <c r="CP277" s="110">
        <f t="shared" si="1007"/>
        <v>44531.249999999993</v>
      </c>
      <c r="CQ277" s="110" t="str">
        <f t="shared" si="1008"/>
        <v/>
      </c>
      <c r="CR277" s="110" t="str">
        <f t="shared" si="1009"/>
        <v/>
      </c>
      <c r="CS277" s="110" t="str">
        <f t="shared" si="1010"/>
        <v/>
      </c>
      <c r="CT277" s="110" t="str">
        <f t="shared" si="1011"/>
        <v/>
      </c>
      <c r="CU277" s="110" t="str">
        <f t="shared" si="1012"/>
        <v/>
      </c>
      <c r="CV277" s="110" t="str">
        <f t="shared" si="1013"/>
        <v/>
      </c>
      <c r="CW277" s="110" t="str">
        <f t="shared" si="1014"/>
        <v/>
      </c>
      <c r="CX277" s="110" t="str">
        <f t="shared" si="1015"/>
        <v/>
      </c>
      <c r="CY277" s="110" t="str">
        <f t="shared" si="1016"/>
        <v/>
      </c>
      <c r="CZ277" s="110" t="str">
        <f t="shared" si="1017"/>
        <v/>
      </c>
      <c r="DA277" s="110" t="str">
        <f t="shared" si="1018"/>
        <v/>
      </c>
      <c r="DB277" s="110" t="str">
        <f t="shared" si="1019"/>
        <v/>
      </c>
      <c r="DC277" s="110" t="str">
        <f t="shared" si="1020"/>
        <v/>
      </c>
      <c r="DD277" s="110" t="str">
        <f t="shared" si="1021"/>
        <v/>
      </c>
      <c r="DE277" s="110" t="str">
        <f t="shared" si="1022"/>
        <v/>
      </c>
      <c r="DF277" s="110" t="str">
        <f t="shared" si="1023"/>
        <v/>
      </c>
      <c r="DG277" s="110" t="str">
        <f t="shared" si="1024"/>
        <v/>
      </c>
      <c r="DH277" s="110" t="str">
        <f t="shared" si="1025"/>
        <v/>
      </c>
      <c r="DI277" s="110" t="str">
        <f t="shared" si="1026"/>
        <v/>
      </c>
      <c r="DJ277" s="110" t="str">
        <f t="shared" si="1027"/>
        <v/>
      </c>
      <c r="DK277" s="110" t="str">
        <f t="shared" si="1028"/>
        <v/>
      </c>
      <c r="DL277" s="110" t="str">
        <f t="shared" si="1029"/>
        <v/>
      </c>
      <c r="DM277" s="110" t="str">
        <f t="shared" si="1030"/>
        <v/>
      </c>
      <c r="DN277" s="110" t="str">
        <f t="shared" si="1031"/>
        <v/>
      </c>
      <c r="DO277" s="110" t="str">
        <f t="shared" si="1032"/>
        <v/>
      </c>
      <c r="DP277" s="110" t="str">
        <f t="shared" si="1033"/>
        <v/>
      </c>
      <c r="DQ277" s="110" t="str">
        <f t="shared" si="1034"/>
        <v/>
      </c>
      <c r="DR277" s="110" t="str">
        <f t="shared" si="1035"/>
        <v/>
      </c>
      <c r="DS277" s="110" t="str">
        <f t="shared" si="1036"/>
        <v/>
      </c>
      <c r="DT277" s="110" t="str">
        <f t="shared" si="1037"/>
        <v/>
      </c>
      <c r="DU277" s="110" t="str">
        <f t="shared" si="1038"/>
        <v/>
      </c>
      <c r="DV277" s="110" t="str">
        <f t="shared" si="1039"/>
        <v/>
      </c>
      <c r="DW277" s="110" t="str">
        <f t="shared" si="1040"/>
        <v/>
      </c>
      <c r="DX277" s="110" t="str">
        <f t="shared" si="1041"/>
        <v/>
      </c>
      <c r="DY277" s="110" t="str">
        <f t="shared" si="1042"/>
        <v/>
      </c>
      <c r="DZ277" s="110" t="str">
        <f t="shared" si="1043"/>
        <v/>
      </c>
      <c r="EA277" s="110" t="str">
        <f t="shared" si="1044"/>
        <v/>
      </c>
      <c r="EB277" s="110" t="str">
        <f t="shared" si="1045"/>
        <v/>
      </c>
      <c r="EC277" s="110" t="str">
        <f t="shared" si="1046"/>
        <v/>
      </c>
      <c r="ED277" s="110" t="str">
        <f t="shared" si="1047"/>
        <v/>
      </c>
      <c r="EE277" s="110" t="str">
        <f t="shared" si="1048"/>
        <v/>
      </c>
      <c r="EF277" s="110" t="str">
        <f t="shared" si="1049"/>
        <v/>
      </c>
      <c r="EG277" s="110" t="str">
        <f t="shared" si="1050"/>
        <v/>
      </c>
      <c r="EH277" s="110" t="str">
        <f t="shared" si="1051"/>
        <v/>
      </c>
      <c r="EI277" s="110" t="str">
        <f t="shared" si="1052"/>
        <v/>
      </c>
      <c r="EJ277" s="110" t="str">
        <f t="shared" si="1053"/>
        <v/>
      </c>
      <c r="EK277" s="110" t="str">
        <f t="shared" si="1054"/>
        <v/>
      </c>
      <c r="EL277" s="110" t="str">
        <f t="shared" si="1055"/>
        <v/>
      </c>
      <c r="EM277" s="110" t="str">
        <f t="shared" si="1056"/>
        <v/>
      </c>
      <c r="EN277" s="110" t="str">
        <f t="shared" si="1057"/>
        <v/>
      </c>
      <c r="EO277" s="110" t="str">
        <f t="shared" si="1058"/>
        <v/>
      </c>
      <c r="EP277" s="110" t="str">
        <f t="shared" si="1059"/>
        <v/>
      </c>
      <c r="EQ277" s="110" t="str">
        <f t="shared" si="1060"/>
        <v/>
      </c>
      <c r="ER277" s="110" t="str">
        <f t="shared" si="1061"/>
        <v/>
      </c>
      <c r="ES277" s="110" t="str">
        <f t="shared" si="1062"/>
        <v/>
      </c>
      <c r="ET277" s="110" t="str">
        <f t="shared" si="1063"/>
        <v/>
      </c>
      <c r="EU277" s="110" t="str">
        <f t="shared" si="1064"/>
        <v/>
      </c>
      <c r="EV277" s="110" t="str">
        <f t="shared" si="1065"/>
        <v/>
      </c>
      <c r="EW277" s="110" t="str">
        <f t="shared" si="1066"/>
        <v/>
      </c>
      <c r="EX277" s="110" t="str">
        <f t="shared" si="1067"/>
        <v/>
      </c>
      <c r="EY277" s="110" t="str">
        <f t="shared" si="1068"/>
        <v/>
      </c>
      <c r="EZ277" s="110" t="str">
        <f t="shared" si="1069"/>
        <v/>
      </c>
      <c r="FA277" s="110" t="str">
        <f t="shared" si="1070"/>
        <v/>
      </c>
      <c r="FB277">
        <f>'06_Presupuesto'!J296-'02_Rendimientos'!$B$79+1</f>
        <v>80</v>
      </c>
      <c r="FC277">
        <f>'06_Presupuesto'!K296-'02_Rendimientos'!$B$79+1</f>
        <v>87</v>
      </c>
      <c r="FD277">
        <f t="shared" si="1071"/>
        <v>8</v>
      </c>
    </row>
    <row r="278" spans="2:160">
      <c r="B278" t="str">
        <f>'06_Presupuesto'!K131</f>
        <v>C.4/h)</v>
      </c>
      <c r="C278" t="str">
        <f>'06_Presupuesto'!L131</f>
        <v>Llaves lavamanos</v>
      </c>
      <c r="D278" t="str">
        <f>'06_Presupuesto'!M131</f>
        <v>UNI</v>
      </c>
      <c r="E278" s="90">
        <f>'06_Presupuesto'!N131</f>
        <v>2</v>
      </c>
      <c r="F278" s="90">
        <f>'06_Presupuesto'!O131</f>
        <v>52499.999999999993</v>
      </c>
      <c r="G278" s="90">
        <f>'06_Presupuesto'!P131</f>
        <v>104999.99999999999</v>
      </c>
      <c r="H278" s="90" t="str">
        <f t="shared" si="922"/>
        <v/>
      </c>
      <c r="I278" s="90" t="str">
        <f t="shared" si="923"/>
        <v/>
      </c>
      <c r="J278" s="90" t="str">
        <f t="shared" si="1072"/>
        <v/>
      </c>
      <c r="K278" s="90" t="str">
        <f t="shared" si="924"/>
        <v/>
      </c>
      <c r="L278" s="90" t="str">
        <f t="shared" si="925"/>
        <v/>
      </c>
      <c r="M278" s="90" t="str">
        <f t="shared" si="926"/>
        <v/>
      </c>
      <c r="N278" s="90" t="str">
        <f t="shared" si="927"/>
        <v/>
      </c>
      <c r="O278" s="90" t="str">
        <f t="shared" si="928"/>
        <v/>
      </c>
      <c r="P278" s="90" t="str">
        <f t="shared" si="929"/>
        <v/>
      </c>
      <c r="Q278" s="90" t="str">
        <f t="shared" si="930"/>
        <v/>
      </c>
      <c r="R278" s="90" t="str">
        <f t="shared" si="931"/>
        <v/>
      </c>
      <c r="S278" s="90" t="str">
        <f t="shared" si="932"/>
        <v/>
      </c>
      <c r="T278" s="90" t="str">
        <f t="shared" si="933"/>
        <v/>
      </c>
      <c r="U278" s="90" t="str">
        <f t="shared" si="934"/>
        <v/>
      </c>
      <c r="V278" s="90" t="str">
        <f t="shared" si="935"/>
        <v/>
      </c>
      <c r="W278" s="90" t="str">
        <f t="shared" si="936"/>
        <v/>
      </c>
      <c r="X278" s="90" t="str">
        <f t="shared" si="937"/>
        <v/>
      </c>
      <c r="Y278" s="90" t="str">
        <f t="shared" si="938"/>
        <v/>
      </c>
      <c r="Z278" s="90" t="str">
        <f t="shared" si="939"/>
        <v/>
      </c>
      <c r="AA278" s="90" t="str">
        <f t="shared" si="940"/>
        <v/>
      </c>
      <c r="AB278" s="90" t="str">
        <f t="shared" si="941"/>
        <v/>
      </c>
      <c r="AC278" s="90" t="str">
        <f t="shared" si="942"/>
        <v/>
      </c>
      <c r="AD278" s="90" t="str">
        <f t="shared" si="943"/>
        <v/>
      </c>
      <c r="AE278" s="90" t="str">
        <f t="shared" si="944"/>
        <v/>
      </c>
      <c r="AF278" s="90" t="str">
        <f t="shared" si="945"/>
        <v/>
      </c>
      <c r="AG278" s="90" t="str">
        <f t="shared" si="946"/>
        <v/>
      </c>
      <c r="AH278" s="90" t="str">
        <f t="shared" si="947"/>
        <v/>
      </c>
      <c r="AI278" s="90" t="str">
        <f t="shared" si="948"/>
        <v/>
      </c>
      <c r="AJ278" s="90" t="str">
        <f t="shared" si="949"/>
        <v/>
      </c>
      <c r="AK278" s="90" t="str">
        <f t="shared" si="950"/>
        <v/>
      </c>
      <c r="AL278" s="90" t="str">
        <f t="shared" si="951"/>
        <v/>
      </c>
      <c r="AM278" s="90" t="str">
        <f t="shared" si="952"/>
        <v/>
      </c>
      <c r="AN278" s="90" t="str">
        <f t="shared" si="953"/>
        <v/>
      </c>
      <c r="AO278" s="90" t="str">
        <f t="shared" si="954"/>
        <v/>
      </c>
      <c r="AP278" s="90" t="str">
        <f t="shared" si="955"/>
        <v/>
      </c>
      <c r="AQ278" s="90" t="str">
        <f t="shared" si="956"/>
        <v/>
      </c>
      <c r="AR278" s="90" t="str">
        <f t="shared" si="957"/>
        <v/>
      </c>
      <c r="AS278" s="90" t="str">
        <f t="shared" si="958"/>
        <v/>
      </c>
      <c r="AT278" s="90" t="str">
        <f t="shared" si="959"/>
        <v/>
      </c>
      <c r="AU278" s="90" t="str">
        <f t="shared" si="960"/>
        <v/>
      </c>
      <c r="AV278" s="90" t="str">
        <f t="shared" si="961"/>
        <v/>
      </c>
      <c r="AW278" s="90" t="str">
        <f t="shared" si="962"/>
        <v/>
      </c>
      <c r="AX278" s="90" t="str">
        <f t="shared" si="963"/>
        <v/>
      </c>
      <c r="AY278" s="90" t="str">
        <f t="shared" si="964"/>
        <v/>
      </c>
      <c r="AZ278" s="90" t="str">
        <f t="shared" si="965"/>
        <v/>
      </c>
      <c r="BA278" s="90" t="str">
        <f t="shared" si="966"/>
        <v/>
      </c>
      <c r="BB278" s="90" t="str">
        <f t="shared" si="967"/>
        <v/>
      </c>
      <c r="BC278" s="90" t="str">
        <f t="shared" si="968"/>
        <v/>
      </c>
      <c r="BD278" s="90" t="str">
        <f t="shared" si="969"/>
        <v/>
      </c>
      <c r="BE278" s="90" t="str">
        <f t="shared" si="970"/>
        <v/>
      </c>
      <c r="BF278" s="90" t="str">
        <f t="shared" si="971"/>
        <v/>
      </c>
      <c r="BG278" s="90" t="str">
        <f t="shared" si="972"/>
        <v/>
      </c>
      <c r="BH278" s="90" t="str">
        <f t="shared" si="973"/>
        <v/>
      </c>
      <c r="BI278" s="90" t="str">
        <f t="shared" si="974"/>
        <v/>
      </c>
      <c r="BJ278" s="90" t="str">
        <f t="shared" si="975"/>
        <v/>
      </c>
      <c r="BK278" s="90" t="str">
        <f t="shared" si="976"/>
        <v/>
      </c>
      <c r="BL278" s="90" t="str">
        <f t="shared" si="977"/>
        <v/>
      </c>
      <c r="BM278" s="90" t="str">
        <f t="shared" si="978"/>
        <v/>
      </c>
      <c r="BN278" s="90" t="str">
        <f t="shared" si="979"/>
        <v/>
      </c>
      <c r="BO278" s="90" t="str">
        <f t="shared" si="980"/>
        <v/>
      </c>
      <c r="BP278" s="90" t="str">
        <f t="shared" si="981"/>
        <v/>
      </c>
      <c r="BQ278" s="90" t="str">
        <f t="shared" si="982"/>
        <v/>
      </c>
      <c r="BR278" s="90" t="str">
        <f t="shared" si="983"/>
        <v/>
      </c>
      <c r="BS278" s="90" t="str">
        <f t="shared" si="984"/>
        <v/>
      </c>
      <c r="BT278" s="90" t="str">
        <f t="shared" si="985"/>
        <v/>
      </c>
      <c r="BU278" s="90" t="str">
        <f t="shared" si="986"/>
        <v/>
      </c>
      <c r="BV278" s="90" t="str">
        <f t="shared" si="987"/>
        <v/>
      </c>
      <c r="BW278" s="90" t="str">
        <f t="shared" si="988"/>
        <v/>
      </c>
      <c r="BX278" s="90" t="str">
        <f t="shared" si="989"/>
        <v/>
      </c>
      <c r="BY278" s="90" t="str">
        <f t="shared" si="990"/>
        <v/>
      </c>
      <c r="BZ278" s="90" t="str">
        <f t="shared" si="991"/>
        <v/>
      </c>
      <c r="CA278" s="90" t="str">
        <f t="shared" si="992"/>
        <v/>
      </c>
      <c r="CB278" s="90" t="str">
        <f t="shared" si="993"/>
        <v/>
      </c>
      <c r="CC278" s="90" t="str">
        <f t="shared" si="994"/>
        <v/>
      </c>
      <c r="CD278" s="90" t="str">
        <f t="shared" si="995"/>
        <v/>
      </c>
      <c r="CE278" s="90" t="str">
        <f t="shared" si="996"/>
        <v/>
      </c>
      <c r="CF278" s="90" t="str">
        <f t="shared" si="997"/>
        <v/>
      </c>
      <c r="CG278" s="90" t="str">
        <f t="shared" si="998"/>
        <v/>
      </c>
      <c r="CH278" s="90" t="str">
        <f t="shared" si="999"/>
        <v/>
      </c>
      <c r="CI278" s="90">
        <f t="shared" si="1000"/>
        <v>13124.999999999998</v>
      </c>
      <c r="CJ278" s="90">
        <f t="shared" si="1001"/>
        <v>13124.999999999998</v>
      </c>
      <c r="CK278" s="90">
        <f t="shared" si="1002"/>
        <v>13124.999999999998</v>
      </c>
      <c r="CL278" s="90">
        <f t="shared" si="1003"/>
        <v>13124.999999999998</v>
      </c>
      <c r="CM278" s="90">
        <f t="shared" si="1004"/>
        <v>13124.999999999998</v>
      </c>
      <c r="CN278" s="90">
        <f t="shared" si="1005"/>
        <v>13124.999999999998</v>
      </c>
      <c r="CO278" s="90">
        <f t="shared" si="1006"/>
        <v>13124.999999999998</v>
      </c>
      <c r="CP278" s="90">
        <f t="shared" si="1007"/>
        <v>13124.999999999998</v>
      </c>
      <c r="CQ278" s="90" t="str">
        <f t="shared" si="1008"/>
        <v/>
      </c>
      <c r="CR278" s="90" t="str">
        <f t="shared" si="1009"/>
        <v/>
      </c>
      <c r="CS278" s="90" t="str">
        <f t="shared" si="1010"/>
        <v/>
      </c>
      <c r="CT278" s="90" t="str">
        <f t="shared" si="1011"/>
        <v/>
      </c>
      <c r="CU278" s="90" t="str">
        <f t="shared" si="1012"/>
        <v/>
      </c>
      <c r="CV278" s="90" t="str">
        <f t="shared" si="1013"/>
        <v/>
      </c>
      <c r="CW278" s="90" t="str">
        <f t="shared" si="1014"/>
        <v/>
      </c>
      <c r="CX278" s="90" t="str">
        <f t="shared" si="1015"/>
        <v/>
      </c>
      <c r="CY278" s="90" t="str">
        <f t="shared" si="1016"/>
        <v/>
      </c>
      <c r="CZ278" s="90" t="str">
        <f t="shared" si="1017"/>
        <v/>
      </c>
      <c r="DA278" s="90" t="str">
        <f t="shared" si="1018"/>
        <v/>
      </c>
      <c r="DB278" s="90" t="str">
        <f t="shared" si="1019"/>
        <v/>
      </c>
      <c r="DC278" s="90" t="str">
        <f t="shared" si="1020"/>
        <v/>
      </c>
      <c r="DD278" s="90" t="str">
        <f t="shared" si="1021"/>
        <v/>
      </c>
      <c r="DE278" s="90" t="str">
        <f t="shared" si="1022"/>
        <v/>
      </c>
      <c r="DF278" s="90" t="str">
        <f t="shared" si="1023"/>
        <v/>
      </c>
      <c r="DG278" s="90" t="str">
        <f t="shared" si="1024"/>
        <v/>
      </c>
      <c r="DH278" s="90" t="str">
        <f t="shared" si="1025"/>
        <v/>
      </c>
      <c r="DI278" s="90" t="str">
        <f t="shared" si="1026"/>
        <v/>
      </c>
      <c r="DJ278" s="90" t="str">
        <f t="shared" si="1027"/>
        <v/>
      </c>
      <c r="DK278" s="90" t="str">
        <f t="shared" si="1028"/>
        <v/>
      </c>
      <c r="DL278" s="90" t="str">
        <f t="shared" si="1029"/>
        <v/>
      </c>
      <c r="DM278" s="90" t="str">
        <f t="shared" si="1030"/>
        <v/>
      </c>
      <c r="DN278" s="90" t="str">
        <f t="shared" si="1031"/>
        <v/>
      </c>
      <c r="DO278" s="90" t="str">
        <f t="shared" si="1032"/>
        <v/>
      </c>
      <c r="DP278" s="90" t="str">
        <f t="shared" si="1033"/>
        <v/>
      </c>
      <c r="DQ278" s="90" t="str">
        <f t="shared" si="1034"/>
        <v/>
      </c>
      <c r="DR278" s="90" t="str">
        <f t="shared" si="1035"/>
        <v/>
      </c>
      <c r="DS278" s="90" t="str">
        <f t="shared" si="1036"/>
        <v/>
      </c>
      <c r="DT278" s="90" t="str">
        <f t="shared" si="1037"/>
        <v/>
      </c>
      <c r="DU278" s="90" t="str">
        <f t="shared" si="1038"/>
        <v/>
      </c>
      <c r="DV278" s="90" t="str">
        <f t="shared" si="1039"/>
        <v/>
      </c>
      <c r="DW278" s="90" t="str">
        <f t="shared" si="1040"/>
        <v/>
      </c>
      <c r="DX278" s="90" t="str">
        <f t="shared" si="1041"/>
        <v/>
      </c>
      <c r="DY278" s="90" t="str">
        <f t="shared" si="1042"/>
        <v/>
      </c>
      <c r="DZ278" s="90" t="str">
        <f t="shared" si="1043"/>
        <v/>
      </c>
      <c r="EA278" s="90" t="str">
        <f t="shared" si="1044"/>
        <v/>
      </c>
      <c r="EB278" s="90" t="str">
        <f t="shared" si="1045"/>
        <v/>
      </c>
      <c r="EC278" s="90" t="str">
        <f t="shared" si="1046"/>
        <v/>
      </c>
      <c r="ED278" s="90" t="str">
        <f t="shared" si="1047"/>
        <v/>
      </c>
      <c r="EE278" s="90" t="str">
        <f t="shared" si="1048"/>
        <v/>
      </c>
      <c r="EF278" s="90" t="str">
        <f t="shared" si="1049"/>
        <v/>
      </c>
      <c r="EG278" s="90" t="str">
        <f t="shared" si="1050"/>
        <v/>
      </c>
      <c r="EH278" s="90" t="str">
        <f t="shared" si="1051"/>
        <v/>
      </c>
      <c r="EI278" s="90" t="str">
        <f t="shared" si="1052"/>
        <v/>
      </c>
      <c r="EJ278" s="90" t="str">
        <f t="shared" si="1053"/>
        <v/>
      </c>
      <c r="EK278" s="90" t="str">
        <f t="shared" si="1054"/>
        <v/>
      </c>
      <c r="EL278" s="90" t="str">
        <f t="shared" si="1055"/>
        <v/>
      </c>
      <c r="EM278" s="90" t="str">
        <f t="shared" si="1056"/>
        <v/>
      </c>
      <c r="EN278" s="90" t="str">
        <f t="shared" si="1057"/>
        <v/>
      </c>
      <c r="EO278" s="90" t="str">
        <f t="shared" si="1058"/>
        <v/>
      </c>
      <c r="EP278" s="90" t="str">
        <f t="shared" si="1059"/>
        <v/>
      </c>
      <c r="EQ278" s="90" t="str">
        <f t="shared" si="1060"/>
        <v/>
      </c>
      <c r="ER278" s="90" t="str">
        <f t="shared" si="1061"/>
        <v/>
      </c>
      <c r="ES278" s="90" t="str">
        <f t="shared" si="1062"/>
        <v/>
      </c>
      <c r="ET278" s="90" t="str">
        <f t="shared" si="1063"/>
        <v/>
      </c>
      <c r="EU278" s="90" t="str">
        <f t="shared" si="1064"/>
        <v/>
      </c>
      <c r="EV278" s="90" t="str">
        <f t="shared" si="1065"/>
        <v/>
      </c>
      <c r="EW278" s="90" t="str">
        <f t="shared" si="1066"/>
        <v/>
      </c>
      <c r="EX278" s="90" t="str">
        <f t="shared" si="1067"/>
        <v/>
      </c>
      <c r="EY278" s="90" t="str">
        <f t="shared" si="1068"/>
        <v/>
      </c>
      <c r="EZ278" s="90" t="str">
        <f t="shared" si="1069"/>
        <v/>
      </c>
      <c r="FA278" s="90" t="str">
        <f t="shared" si="1070"/>
        <v/>
      </c>
      <c r="FB278">
        <f>'06_Presupuesto'!J297-'02_Rendimientos'!$B$79+1</f>
        <v>80</v>
      </c>
      <c r="FC278">
        <f>'06_Presupuesto'!K297-'02_Rendimientos'!$B$79+1</f>
        <v>87</v>
      </c>
      <c r="FD278">
        <f t="shared" si="1071"/>
        <v>8</v>
      </c>
    </row>
    <row r="279" spans="2:160">
      <c r="B279" s="109" t="str">
        <f>'06_Presupuesto'!K132</f>
        <v>C.4/i)</v>
      </c>
      <c r="C279" s="109" t="str">
        <f>'06_Presupuesto'!L132</f>
        <v>Llaves de paso</v>
      </c>
      <c r="D279" s="109" t="str">
        <f>'06_Presupuesto'!M132</f>
        <v>UNI</v>
      </c>
      <c r="E279" s="110">
        <f>'06_Presupuesto'!N132</f>
        <v>5</v>
      </c>
      <c r="F279" s="110">
        <f>'06_Presupuesto'!O132</f>
        <v>30624.999999999996</v>
      </c>
      <c r="G279" s="110">
        <f>'06_Presupuesto'!P132</f>
        <v>153124.99999999997</v>
      </c>
      <c r="H279" s="110" t="str">
        <f t="shared" si="922"/>
        <v/>
      </c>
      <c r="I279" s="110" t="str">
        <f t="shared" si="923"/>
        <v/>
      </c>
      <c r="J279" s="110" t="str">
        <f t="shared" si="1072"/>
        <v/>
      </c>
      <c r="K279" s="110" t="str">
        <f t="shared" si="924"/>
        <v/>
      </c>
      <c r="L279" s="110" t="str">
        <f t="shared" si="925"/>
        <v/>
      </c>
      <c r="M279" s="110" t="str">
        <f t="shared" si="926"/>
        <v/>
      </c>
      <c r="N279" s="110" t="str">
        <f t="shared" si="927"/>
        <v/>
      </c>
      <c r="O279" s="110" t="str">
        <f t="shared" si="928"/>
        <v/>
      </c>
      <c r="P279" s="110" t="str">
        <f t="shared" si="929"/>
        <v/>
      </c>
      <c r="Q279" s="110" t="str">
        <f t="shared" si="930"/>
        <v/>
      </c>
      <c r="R279" s="110" t="str">
        <f t="shared" si="931"/>
        <v/>
      </c>
      <c r="S279" s="110" t="str">
        <f t="shared" si="932"/>
        <v/>
      </c>
      <c r="T279" s="110" t="str">
        <f t="shared" si="933"/>
        <v/>
      </c>
      <c r="U279" s="110" t="str">
        <f t="shared" si="934"/>
        <v/>
      </c>
      <c r="V279" s="110" t="str">
        <f t="shared" si="935"/>
        <v/>
      </c>
      <c r="W279" s="110" t="str">
        <f t="shared" si="936"/>
        <v/>
      </c>
      <c r="X279" s="110" t="str">
        <f t="shared" si="937"/>
        <v/>
      </c>
      <c r="Y279" s="110" t="str">
        <f t="shared" si="938"/>
        <v/>
      </c>
      <c r="Z279" s="110" t="str">
        <f t="shared" si="939"/>
        <v/>
      </c>
      <c r="AA279" s="110" t="str">
        <f t="shared" si="940"/>
        <v/>
      </c>
      <c r="AB279" s="110" t="str">
        <f t="shared" si="941"/>
        <v/>
      </c>
      <c r="AC279" s="110" t="str">
        <f t="shared" si="942"/>
        <v/>
      </c>
      <c r="AD279" s="110" t="str">
        <f t="shared" si="943"/>
        <v/>
      </c>
      <c r="AE279" s="110" t="str">
        <f t="shared" si="944"/>
        <v/>
      </c>
      <c r="AF279" s="110" t="str">
        <f t="shared" si="945"/>
        <v/>
      </c>
      <c r="AG279" s="110" t="str">
        <f t="shared" si="946"/>
        <v/>
      </c>
      <c r="AH279" s="110" t="str">
        <f t="shared" si="947"/>
        <v/>
      </c>
      <c r="AI279" s="110" t="str">
        <f t="shared" si="948"/>
        <v/>
      </c>
      <c r="AJ279" s="110" t="str">
        <f t="shared" si="949"/>
        <v/>
      </c>
      <c r="AK279" s="110" t="str">
        <f t="shared" si="950"/>
        <v/>
      </c>
      <c r="AL279" s="110" t="str">
        <f t="shared" si="951"/>
        <v/>
      </c>
      <c r="AM279" s="110" t="str">
        <f t="shared" si="952"/>
        <v/>
      </c>
      <c r="AN279" s="110" t="str">
        <f t="shared" si="953"/>
        <v/>
      </c>
      <c r="AO279" s="110" t="str">
        <f t="shared" si="954"/>
        <v/>
      </c>
      <c r="AP279" s="110" t="str">
        <f t="shared" si="955"/>
        <v/>
      </c>
      <c r="AQ279" s="110" t="str">
        <f t="shared" si="956"/>
        <v/>
      </c>
      <c r="AR279" s="110" t="str">
        <f t="shared" si="957"/>
        <v/>
      </c>
      <c r="AS279" s="110" t="str">
        <f t="shared" si="958"/>
        <v/>
      </c>
      <c r="AT279" s="110" t="str">
        <f t="shared" si="959"/>
        <v/>
      </c>
      <c r="AU279" s="110" t="str">
        <f t="shared" si="960"/>
        <v/>
      </c>
      <c r="AV279" s="110" t="str">
        <f t="shared" si="961"/>
        <v/>
      </c>
      <c r="AW279" s="110" t="str">
        <f t="shared" si="962"/>
        <v/>
      </c>
      <c r="AX279" s="110" t="str">
        <f t="shared" si="963"/>
        <v/>
      </c>
      <c r="AY279" s="110" t="str">
        <f t="shared" si="964"/>
        <v/>
      </c>
      <c r="AZ279" s="110" t="str">
        <f t="shared" si="965"/>
        <v/>
      </c>
      <c r="BA279" s="110" t="str">
        <f t="shared" si="966"/>
        <v/>
      </c>
      <c r="BB279" s="110" t="str">
        <f t="shared" si="967"/>
        <v/>
      </c>
      <c r="BC279" s="110" t="str">
        <f t="shared" si="968"/>
        <v/>
      </c>
      <c r="BD279" s="110" t="str">
        <f t="shared" si="969"/>
        <v/>
      </c>
      <c r="BE279" s="110" t="str">
        <f t="shared" si="970"/>
        <v/>
      </c>
      <c r="BF279" s="110" t="str">
        <f t="shared" si="971"/>
        <v/>
      </c>
      <c r="BG279" s="110" t="str">
        <f t="shared" si="972"/>
        <v/>
      </c>
      <c r="BH279" s="110" t="str">
        <f t="shared" si="973"/>
        <v/>
      </c>
      <c r="BI279" s="110" t="str">
        <f t="shared" si="974"/>
        <v/>
      </c>
      <c r="BJ279" s="110" t="str">
        <f t="shared" si="975"/>
        <v/>
      </c>
      <c r="BK279" s="110" t="str">
        <f t="shared" si="976"/>
        <v/>
      </c>
      <c r="BL279" s="110" t="str">
        <f t="shared" si="977"/>
        <v/>
      </c>
      <c r="BM279" s="110" t="str">
        <f t="shared" si="978"/>
        <v/>
      </c>
      <c r="BN279" s="110" t="str">
        <f t="shared" si="979"/>
        <v/>
      </c>
      <c r="BO279" s="110" t="str">
        <f t="shared" si="980"/>
        <v/>
      </c>
      <c r="BP279" s="110" t="str">
        <f t="shared" si="981"/>
        <v/>
      </c>
      <c r="BQ279" s="110" t="str">
        <f t="shared" si="982"/>
        <v/>
      </c>
      <c r="BR279" s="110" t="str">
        <f t="shared" si="983"/>
        <v/>
      </c>
      <c r="BS279" s="110" t="str">
        <f t="shared" si="984"/>
        <v/>
      </c>
      <c r="BT279" s="110" t="str">
        <f t="shared" si="985"/>
        <v/>
      </c>
      <c r="BU279" s="110" t="str">
        <f t="shared" si="986"/>
        <v/>
      </c>
      <c r="BV279" s="110" t="str">
        <f t="shared" si="987"/>
        <v/>
      </c>
      <c r="BW279" s="110" t="str">
        <f t="shared" si="988"/>
        <v/>
      </c>
      <c r="BX279" s="110" t="str">
        <f t="shared" si="989"/>
        <v/>
      </c>
      <c r="BY279" s="110" t="str">
        <f t="shared" si="990"/>
        <v/>
      </c>
      <c r="BZ279" s="110" t="str">
        <f t="shared" si="991"/>
        <v/>
      </c>
      <c r="CA279" s="110" t="str">
        <f t="shared" si="992"/>
        <v/>
      </c>
      <c r="CB279" s="110" t="str">
        <f t="shared" si="993"/>
        <v/>
      </c>
      <c r="CC279" s="110" t="str">
        <f t="shared" si="994"/>
        <v/>
      </c>
      <c r="CD279" s="110" t="str">
        <f t="shared" si="995"/>
        <v/>
      </c>
      <c r="CE279" s="110" t="str">
        <f t="shared" si="996"/>
        <v/>
      </c>
      <c r="CF279" s="110" t="str">
        <f t="shared" si="997"/>
        <v/>
      </c>
      <c r="CG279" s="110" t="str">
        <f t="shared" si="998"/>
        <v/>
      </c>
      <c r="CH279" s="110" t="str">
        <f t="shared" si="999"/>
        <v/>
      </c>
      <c r="CI279" s="110">
        <f t="shared" si="1000"/>
        <v>19140.624999999996</v>
      </c>
      <c r="CJ279" s="110">
        <f t="shared" si="1001"/>
        <v>19140.624999999996</v>
      </c>
      <c r="CK279" s="110">
        <f t="shared" si="1002"/>
        <v>19140.624999999996</v>
      </c>
      <c r="CL279" s="110">
        <f t="shared" si="1003"/>
        <v>19140.624999999996</v>
      </c>
      <c r="CM279" s="110">
        <f t="shared" si="1004"/>
        <v>19140.624999999996</v>
      </c>
      <c r="CN279" s="110">
        <f t="shared" si="1005"/>
        <v>19140.624999999996</v>
      </c>
      <c r="CO279" s="110">
        <f t="shared" si="1006"/>
        <v>19140.624999999996</v>
      </c>
      <c r="CP279" s="110">
        <f t="shared" si="1007"/>
        <v>19140.624999999996</v>
      </c>
      <c r="CQ279" s="110" t="str">
        <f t="shared" si="1008"/>
        <v/>
      </c>
      <c r="CR279" s="110" t="str">
        <f t="shared" si="1009"/>
        <v/>
      </c>
      <c r="CS279" s="110" t="str">
        <f t="shared" si="1010"/>
        <v/>
      </c>
      <c r="CT279" s="110" t="str">
        <f t="shared" si="1011"/>
        <v/>
      </c>
      <c r="CU279" s="110" t="str">
        <f t="shared" si="1012"/>
        <v/>
      </c>
      <c r="CV279" s="110" t="str">
        <f t="shared" si="1013"/>
        <v/>
      </c>
      <c r="CW279" s="110" t="str">
        <f t="shared" si="1014"/>
        <v/>
      </c>
      <c r="CX279" s="110" t="str">
        <f t="shared" si="1015"/>
        <v/>
      </c>
      <c r="CY279" s="110" t="str">
        <f t="shared" si="1016"/>
        <v/>
      </c>
      <c r="CZ279" s="110" t="str">
        <f t="shared" si="1017"/>
        <v/>
      </c>
      <c r="DA279" s="110" t="str">
        <f t="shared" si="1018"/>
        <v/>
      </c>
      <c r="DB279" s="110" t="str">
        <f t="shared" si="1019"/>
        <v/>
      </c>
      <c r="DC279" s="110" t="str">
        <f t="shared" si="1020"/>
        <v/>
      </c>
      <c r="DD279" s="110" t="str">
        <f t="shared" si="1021"/>
        <v/>
      </c>
      <c r="DE279" s="110" t="str">
        <f t="shared" si="1022"/>
        <v/>
      </c>
      <c r="DF279" s="110" t="str">
        <f t="shared" si="1023"/>
        <v/>
      </c>
      <c r="DG279" s="110" t="str">
        <f t="shared" si="1024"/>
        <v/>
      </c>
      <c r="DH279" s="110" t="str">
        <f t="shared" si="1025"/>
        <v/>
      </c>
      <c r="DI279" s="110" t="str">
        <f t="shared" si="1026"/>
        <v/>
      </c>
      <c r="DJ279" s="110" t="str">
        <f t="shared" si="1027"/>
        <v/>
      </c>
      <c r="DK279" s="110" t="str">
        <f t="shared" si="1028"/>
        <v/>
      </c>
      <c r="DL279" s="110" t="str">
        <f t="shared" si="1029"/>
        <v/>
      </c>
      <c r="DM279" s="110" t="str">
        <f t="shared" si="1030"/>
        <v/>
      </c>
      <c r="DN279" s="110" t="str">
        <f t="shared" si="1031"/>
        <v/>
      </c>
      <c r="DO279" s="110" t="str">
        <f t="shared" si="1032"/>
        <v/>
      </c>
      <c r="DP279" s="110" t="str">
        <f t="shared" si="1033"/>
        <v/>
      </c>
      <c r="DQ279" s="110" t="str">
        <f t="shared" si="1034"/>
        <v/>
      </c>
      <c r="DR279" s="110" t="str">
        <f t="shared" si="1035"/>
        <v/>
      </c>
      <c r="DS279" s="110" t="str">
        <f t="shared" si="1036"/>
        <v/>
      </c>
      <c r="DT279" s="110" t="str">
        <f t="shared" si="1037"/>
        <v/>
      </c>
      <c r="DU279" s="110" t="str">
        <f t="shared" si="1038"/>
        <v/>
      </c>
      <c r="DV279" s="110" t="str">
        <f t="shared" si="1039"/>
        <v/>
      </c>
      <c r="DW279" s="110" t="str">
        <f t="shared" si="1040"/>
        <v/>
      </c>
      <c r="DX279" s="110" t="str">
        <f t="shared" si="1041"/>
        <v/>
      </c>
      <c r="DY279" s="110" t="str">
        <f t="shared" si="1042"/>
        <v/>
      </c>
      <c r="DZ279" s="110" t="str">
        <f t="shared" si="1043"/>
        <v/>
      </c>
      <c r="EA279" s="110" t="str">
        <f t="shared" si="1044"/>
        <v/>
      </c>
      <c r="EB279" s="110" t="str">
        <f t="shared" si="1045"/>
        <v/>
      </c>
      <c r="EC279" s="110" t="str">
        <f t="shared" si="1046"/>
        <v/>
      </c>
      <c r="ED279" s="110" t="str">
        <f t="shared" si="1047"/>
        <v/>
      </c>
      <c r="EE279" s="110" t="str">
        <f t="shared" si="1048"/>
        <v/>
      </c>
      <c r="EF279" s="110" t="str">
        <f t="shared" si="1049"/>
        <v/>
      </c>
      <c r="EG279" s="110" t="str">
        <f t="shared" si="1050"/>
        <v/>
      </c>
      <c r="EH279" s="110" t="str">
        <f t="shared" si="1051"/>
        <v/>
      </c>
      <c r="EI279" s="110" t="str">
        <f t="shared" si="1052"/>
        <v/>
      </c>
      <c r="EJ279" s="110" t="str">
        <f t="shared" si="1053"/>
        <v/>
      </c>
      <c r="EK279" s="110" t="str">
        <f t="shared" si="1054"/>
        <v/>
      </c>
      <c r="EL279" s="110" t="str">
        <f t="shared" si="1055"/>
        <v/>
      </c>
      <c r="EM279" s="110" t="str">
        <f t="shared" si="1056"/>
        <v/>
      </c>
      <c r="EN279" s="110" t="str">
        <f t="shared" si="1057"/>
        <v/>
      </c>
      <c r="EO279" s="110" t="str">
        <f t="shared" si="1058"/>
        <v/>
      </c>
      <c r="EP279" s="110" t="str">
        <f t="shared" si="1059"/>
        <v/>
      </c>
      <c r="EQ279" s="110" t="str">
        <f t="shared" si="1060"/>
        <v/>
      </c>
      <c r="ER279" s="110" t="str">
        <f t="shared" si="1061"/>
        <v/>
      </c>
      <c r="ES279" s="110" t="str">
        <f t="shared" si="1062"/>
        <v/>
      </c>
      <c r="ET279" s="110" t="str">
        <f t="shared" si="1063"/>
        <v/>
      </c>
      <c r="EU279" s="110" t="str">
        <f t="shared" si="1064"/>
        <v/>
      </c>
      <c r="EV279" s="110" t="str">
        <f t="shared" si="1065"/>
        <v/>
      </c>
      <c r="EW279" s="110" t="str">
        <f t="shared" si="1066"/>
        <v/>
      </c>
      <c r="EX279" s="110" t="str">
        <f t="shared" si="1067"/>
        <v/>
      </c>
      <c r="EY279" s="110" t="str">
        <f t="shared" si="1068"/>
        <v/>
      </c>
      <c r="EZ279" s="110" t="str">
        <f t="shared" si="1069"/>
        <v/>
      </c>
      <c r="FA279" s="110" t="str">
        <f t="shared" ref="FA279:FA282" si="1073">IF(AND(FA$152&gt;=FB279,FA$152&lt;=FC279),IFERROR($G279/FD279,0),"")</f>
        <v/>
      </c>
      <c r="FB279">
        <f>'06_Presupuesto'!J298-'02_Rendimientos'!$B$79+1</f>
        <v>80</v>
      </c>
      <c r="FC279">
        <f>'06_Presupuesto'!K298-'02_Rendimientos'!$B$79+1</f>
        <v>87</v>
      </c>
      <c r="FD279">
        <f t="shared" ref="FD279:FD282" si="1074">FC279-FB279+1</f>
        <v>8</v>
      </c>
    </row>
    <row r="280" spans="2:160">
      <c r="B280" t="str">
        <f>'06_Presupuesto'!K133</f>
        <v>C.4/j)</v>
      </c>
      <c r="C280" t="str">
        <f>'06_Presupuesto'!L133</f>
        <v>Sifones</v>
      </c>
      <c r="D280" t="str">
        <f>'06_Presupuesto'!M133</f>
        <v>UNI</v>
      </c>
      <c r="E280" s="90">
        <f>'06_Presupuesto'!N133</f>
        <v>3</v>
      </c>
      <c r="F280" s="90">
        <f>'06_Presupuesto'!O133</f>
        <v>23125</v>
      </c>
      <c r="G280" s="90">
        <f>'06_Presupuesto'!P133</f>
        <v>69375</v>
      </c>
      <c r="H280" s="90" t="str">
        <f t="shared" si="922"/>
        <v/>
      </c>
      <c r="I280" s="90" t="str">
        <f t="shared" si="923"/>
        <v/>
      </c>
      <c r="J280" s="90" t="str">
        <f t="shared" si="1072"/>
        <v/>
      </c>
      <c r="K280" s="90" t="str">
        <f t="shared" si="924"/>
        <v/>
      </c>
      <c r="L280" s="90" t="str">
        <f t="shared" si="925"/>
        <v/>
      </c>
      <c r="M280" s="90" t="str">
        <f t="shared" si="926"/>
        <v/>
      </c>
      <c r="N280" s="90" t="str">
        <f t="shared" si="927"/>
        <v/>
      </c>
      <c r="O280" s="90" t="str">
        <f t="shared" si="928"/>
        <v/>
      </c>
      <c r="P280" s="90" t="str">
        <f t="shared" si="929"/>
        <v/>
      </c>
      <c r="Q280" s="90" t="str">
        <f t="shared" si="930"/>
        <v/>
      </c>
      <c r="R280" s="90" t="str">
        <f t="shared" si="931"/>
        <v/>
      </c>
      <c r="S280" s="90" t="str">
        <f t="shared" si="932"/>
        <v/>
      </c>
      <c r="T280" s="90" t="str">
        <f t="shared" si="933"/>
        <v/>
      </c>
      <c r="U280" s="90" t="str">
        <f t="shared" si="934"/>
        <v/>
      </c>
      <c r="V280" s="90" t="str">
        <f t="shared" si="935"/>
        <v/>
      </c>
      <c r="W280" s="90" t="str">
        <f t="shared" si="936"/>
        <v/>
      </c>
      <c r="X280" s="90" t="str">
        <f t="shared" si="937"/>
        <v/>
      </c>
      <c r="Y280" s="90" t="str">
        <f t="shared" si="938"/>
        <v/>
      </c>
      <c r="Z280" s="90" t="str">
        <f t="shared" si="939"/>
        <v/>
      </c>
      <c r="AA280" s="90" t="str">
        <f t="shared" si="940"/>
        <v/>
      </c>
      <c r="AB280" s="90" t="str">
        <f t="shared" si="941"/>
        <v/>
      </c>
      <c r="AC280" s="90" t="str">
        <f t="shared" si="942"/>
        <v/>
      </c>
      <c r="AD280" s="90" t="str">
        <f t="shared" si="943"/>
        <v/>
      </c>
      <c r="AE280" s="90" t="str">
        <f t="shared" si="944"/>
        <v/>
      </c>
      <c r="AF280" s="90" t="str">
        <f t="shared" si="945"/>
        <v/>
      </c>
      <c r="AG280" s="90" t="str">
        <f t="shared" si="946"/>
        <v/>
      </c>
      <c r="AH280" s="90" t="str">
        <f t="shared" si="947"/>
        <v/>
      </c>
      <c r="AI280" s="90" t="str">
        <f t="shared" si="948"/>
        <v/>
      </c>
      <c r="AJ280" s="90" t="str">
        <f t="shared" si="949"/>
        <v/>
      </c>
      <c r="AK280" s="90" t="str">
        <f t="shared" si="950"/>
        <v/>
      </c>
      <c r="AL280" s="90" t="str">
        <f t="shared" si="951"/>
        <v/>
      </c>
      <c r="AM280" s="90" t="str">
        <f t="shared" si="952"/>
        <v/>
      </c>
      <c r="AN280" s="90" t="str">
        <f t="shared" si="953"/>
        <v/>
      </c>
      <c r="AO280" s="90" t="str">
        <f t="shared" si="954"/>
        <v/>
      </c>
      <c r="AP280" s="90" t="str">
        <f t="shared" si="955"/>
        <v/>
      </c>
      <c r="AQ280" s="90" t="str">
        <f t="shared" si="956"/>
        <v/>
      </c>
      <c r="AR280" s="90" t="str">
        <f t="shared" si="957"/>
        <v/>
      </c>
      <c r="AS280" s="90" t="str">
        <f t="shared" si="958"/>
        <v/>
      </c>
      <c r="AT280" s="90" t="str">
        <f t="shared" si="959"/>
        <v/>
      </c>
      <c r="AU280" s="90" t="str">
        <f t="shared" si="960"/>
        <v/>
      </c>
      <c r="AV280" s="90" t="str">
        <f t="shared" si="961"/>
        <v/>
      </c>
      <c r="AW280" s="90" t="str">
        <f t="shared" si="962"/>
        <v/>
      </c>
      <c r="AX280" s="90" t="str">
        <f t="shared" si="963"/>
        <v/>
      </c>
      <c r="AY280" s="90" t="str">
        <f t="shared" si="964"/>
        <v/>
      </c>
      <c r="AZ280" s="90" t="str">
        <f t="shared" si="965"/>
        <v/>
      </c>
      <c r="BA280" s="90" t="str">
        <f t="shared" si="966"/>
        <v/>
      </c>
      <c r="BB280" s="90" t="str">
        <f t="shared" si="967"/>
        <v/>
      </c>
      <c r="BC280" s="90" t="str">
        <f t="shared" si="968"/>
        <v/>
      </c>
      <c r="BD280" s="90" t="str">
        <f t="shared" si="969"/>
        <v/>
      </c>
      <c r="BE280" s="90" t="str">
        <f t="shared" si="970"/>
        <v/>
      </c>
      <c r="BF280" s="90" t="str">
        <f t="shared" si="971"/>
        <v/>
      </c>
      <c r="BG280" s="90" t="str">
        <f t="shared" si="972"/>
        <v/>
      </c>
      <c r="BH280" s="90" t="str">
        <f t="shared" si="973"/>
        <v/>
      </c>
      <c r="BI280" s="90" t="str">
        <f t="shared" si="974"/>
        <v/>
      </c>
      <c r="BJ280" s="90" t="str">
        <f t="shared" si="975"/>
        <v/>
      </c>
      <c r="BK280" s="90" t="str">
        <f t="shared" si="976"/>
        <v/>
      </c>
      <c r="BL280" s="90" t="str">
        <f t="shared" si="977"/>
        <v/>
      </c>
      <c r="BM280" s="90" t="str">
        <f t="shared" si="978"/>
        <v/>
      </c>
      <c r="BN280" s="90" t="str">
        <f t="shared" si="979"/>
        <v/>
      </c>
      <c r="BO280" s="90" t="str">
        <f t="shared" si="980"/>
        <v/>
      </c>
      <c r="BP280" s="90" t="str">
        <f t="shared" si="981"/>
        <v/>
      </c>
      <c r="BQ280" s="90" t="str">
        <f t="shared" si="982"/>
        <v/>
      </c>
      <c r="BR280" s="90" t="str">
        <f t="shared" si="983"/>
        <v/>
      </c>
      <c r="BS280" s="90" t="str">
        <f t="shared" si="984"/>
        <v/>
      </c>
      <c r="BT280" s="90" t="str">
        <f t="shared" si="985"/>
        <v/>
      </c>
      <c r="BU280" s="90" t="str">
        <f t="shared" si="986"/>
        <v/>
      </c>
      <c r="BV280" s="90" t="str">
        <f t="shared" si="987"/>
        <v/>
      </c>
      <c r="BW280" s="90" t="str">
        <f t="shared" si="988"/>
        <v/>
      </c>
      <c r="BX280" s="90" t="str">
        <f t="shared" si="989"/>
        <v/>
      </c>
      <c r="BY280" s="90" t="str">
        <f t="shared" si="990"/>
        <v/>
      </c>
      <c r="BZ280" s="90" t="str">
        <f t="shared" si="991"/>
        <v/>
      </c>
      <c r="CA280" s="90" t="str">
        <f t="shared" si="992"/>
        <v/>
      </c>
      <c r="CB280" s="90" t="str">
        <f t="shared" si="993"/>
        <v/>
      </c>
      <c r="CC280" s="90" t="str">
        <f t="shared" si="994"/>
        <v/>
      </c>
      <c r="CD280" s="90" t="str">
        <f t="shared" si="995"/>
        <v/>
      </c>
      <c r="CE280" s="90" t="str">
        <f t="shared" si="996"/>
        <v/>
      </c>
      <c r="CF280" s="90" t="str">
        <f t="shared" si="997"/>
        <v/>
      </c>
      <c r="CG280" s="90" t="str">
        <f t="shared" si="998"/>
        <v/>
      </c>
      <c r="CH280" s="90" t="str">
        <f t="shared" si="999"/>
        <v/>
      </c>
      <c r="CI280" s="90">
        <f t="shared" si="1000"/>
        <v>8671.875</v>
      </c>
      <c r="CJ280" s="90">
        <f t="shared" si="1001"/>
        <v>8671.875</v>
      </c>
      <c r="CK280" s="90">
        <f t="shared" si="1002"/>
        <v>8671.875</v>
      </c>
      <c r="CL280" s="90">
        <f t="shared" si="1003"/>
        <v>8671.875</v>
      </c>
      <c r="CM280" s="90">
        <f t="shared" si="1004"/>
        <v>8671.875</v>
      </c>
      <c r="CN280" s="90">
        <f t="shared" si="1005"/>
        <v>8671.875</v>
      </c>
      <c r="CO280" s="90">
        <f t="shared" si="1006"/>
        <v>8671.875</v>
      </c>
      <c r="CP280" s="90">
        <f t="shared" si="1007"/>
        <v>8671.875</v>
      </c>
      <c r="CQ280" s="90" t="str">
        <f t="shared" si="1008"/>
        <v/>
      </c>
      <c r="CR280" s="90" t="str">
        <f t="shared" si="1009"/>
        <v/>
      </c>
      <c r="CS280" s="90" t="str">
        <f t="shared" si="1010"/>
        <v/>
      </c>
      <c r="CT280" s="90" t="str">
        <f t="shared" si="1011"/>
        <v/>
      </c>
      <c r="CU280" s="90" t="str">
        <f t="shared" si="1012"/>
        <v/>
      </c>
      <c r="CV280" s="90" t="str">
        <f t="shared" si="1013"/>
        <v/>
      </c>
      <c r="CW280" s="90" t="str">
        <f t="shared" si="1014"/>
        <v/>
      </c>
      <c r="CX280" s="90" t="str">
        <f t="shared" si="1015"/>
        <v/>
      </c>
      <c r="CY280" s="90" t="str">
        <f t="shared" si="1016"/>
        <v/>
      </c>
      <c r="CZ280" s="90" t="str">
        <f t="shared" si="1017"/>
        <v/>
      </c>
      <c r="DA280" s="90" t="str">
        <f t="shared" si="1018"/>
        <v/>
      </c>
      <c r="DB280" s="90" t="str">
        <f t="shared" si="1019"/>
        <v/>
      </c>
      <c r="DC280" s="90" t="str">
        <f t="shared" si="1020"/>
        <v/>
      </c>
      <c r="DD280" s="90" t="str">
        <f t="shared" si="1021"/>
        <v/>
      </c>
      <c r="DE280" s="90" t="str">
        <f t="shared" si="1022"/>
        <v/>
      </c>
      <c r="DF280" s="90" t="str">
        <f t="shared" si="1023"/>
        <v/>
      </c>
      <c r="DG280" s="90" t="str">
        <f t="shared" si="1024"/>
        <v/>
      </c>
      <c r="DH280" s="90" t="str">
        <f t="shared" si="1025"/>
        <v/>
      </c>
      <c r="DI280" s="90" t="str">
        <f t="shared" si="1026"/>
        <v/>
      </c>
      <c r="DJ280" s="90" t="str">
        <f t="shared" si="1027"/>
        <v/>
      </c>
      <c r="DK280" s="90" t="str">
        <f t="shared" si="1028"/>
        <v/>
      </c>
      <c r="DL280" s="90" t="str">
        <f t="shared" si="1029"/>
        <v/>
      </c>
      <c r="DM280" s="90" t="str">
        <f t="shared" si="1030"/>
        <v/>
      </c>
      <c r="DN280" s="90" t="str">
        <f t="shared" si="1031"/>
        <v/>
      </c>
      <c r="DO280" s="90" t="str">
        <f t="shared" si="1032"/>
        <v/>
      </c>
      <c r="DP280" s="90" t="str">
        <f t="shared" si="1033"/>
        <v/>
      </c>
      <c r="DQ280" s="90" t="str">
        <f t="shared" si="1034"/>
        <v/>
      </c>
      <c r="DR280" s="90" t="str">
        <f t="shared" si="1035"/>
        <v/>
      </c>
      <c r="DS280" s="90" t="str">
        <f t="shared" si="1036"/>
        <v/>
      </c>
      <c r="DT280" s="90" t="str">
        <f t="shared" si="1037"/>
        <v/>
      </c>
      <c r="DU280" s="90" t="str">
        <f t="shared" si="1038"/>
        <v/>
      </c>
      <c r="DV280" s="90" t="str">
        <f t="shared" si="1039"/>
        <v/>
      </c>
      <c r="DW280" s="90" t="str">
        <f t="shared" si="1040"/>
        <v/>
      </c>
      <c r="DX280" s="90" t="str">
        <f t="shared" si="1041"/>
        <v/>
      </c>
      <c r="DY280" s="90" t="str">
        <f t="shared" si="1042"/>
        <v/>
      </c>
      <c r="DZ280" s="90" t="str">
        <f t="shared" si="1043"/>
        <v/>
      </c>
      <c r="EA280" s="90" t="str">
        <f t="shared" si="1044"/>
        <v/>
      </c>
      <c r="EB280" s="90" t="str">
        <f t="shared" si="1045"/>
        <v/>
      </c>
      <c r="EC280" s="90" t="str">
        <f t="shared" si="1046"/>
        <v/>
      </c>
      <c r="ED280" s="90" t="str">
        <f t="shared" si="1047"/>
        <v/>
      </c>
      <c r="EE280" s="90" t="str">
        <f t="shared" si="1048"/>
        <v/>
      </c>
      <c r="EF280" s="90" t="str">
        <f t="shared" si="1049"/>
        <v/>
      </c>
      <c r="EG280" s="90" t="str">
        <f t="shared" si="1050"/>
        <v/>
      </c>
      <c r="EH280" s="90" t="str">
        <f t="shared" si="1051"/>
        <v/>
      </c>
      <c r="EI280" s="90" t="str">
        <f t="shared" si="1052"/>
        <v/>
      </c>
      <c r="EJ280" s="90" t="str">
        <f t="shared" si="1053"/>
        <v/>
      </c>
      <c r="EK280" s="90" t="str">
        <f t="shared" si="1054"/>
        <v/>
      </c>
      <c r="EL280" s="90" t="str">
        <f t="shared" si="1055"/>
        <v/>
      </c>
      <c r="EM280" s="90" t="str">
        <f t="shared" si="1056"/>
        <v/>
      </c>
      <c r="EN280" s="90" t="str">
        <f t="shared" si="1057"/>
        <v/>
      </c>
      <c r="EO280" s="90" t="str">
        <f t="shared" si="1058"/>
        <v/>
      </c>
      <c r="EP280" s="90" t="str">
        <f t="shared" si="1059"/>
        <v/>
      </c>
      <c r="EQ280" s="90" t="str">
        <f t="shared" si="1060"/>
        <v/>
      </c>
      <c r="ER280" s="90" t="str">
        <f t="shared" si="1061"/>
        <v/>
      </c>
      <c r="ES280" s="90" t="str">
        <f t="shared" si="1062"/>
        <v/>
      </c>
      <c r="ET280" s="90" t="str">
        <f t="shared" si="1063"/>
        <v/>
      </c>
      <c r="EU280" s="90" t="str">
        <f t="shared" si="1064"/>
        <v/>
      </c>
      <c r="EV280" s="90" t="str">
        <f t="shared" si="1065"/>
        <v/>
      </c>
      <c r="EW280" s="90" t="str">
        <f t="shared" si="1066"/>
        <v/>
      </c>
      <c r="EX280" s="90" t="str">
        <f t="shared" si="1067"/>
        <v/>
      </c>
      <c r="EY280" s="90" t="str">
        <f t="shared" si="1068"/>
        <v/>
      </c>
      <c r="EZ280" s="90" t="str">
        <f t="shared" si="1069"/>
        <v/>
      </c>
      <c r="FA280" s="90" t="str">
        <f t="shared" si="1073"/>
        <v/>
      </c>
      <c r="FB280">
        <f>'06_Presupuesto'!J299-'02_Rendimientos'!$B$79+1</f>
        <v>80</v>
      </c>
      <c r="FC280">
        <f>'06_Presupuesto'!K299-'02_Rendimientos'!$B$79+1</f>
        <v>87</v>
      </c>
      <c r="FD280">
        <f t="shared" si="1074"/>
        <v>8</v>
      </c>
    </row>
    <row r="281" spans="2:160">
      <c r="B281" s="109" t="str">
        <f>'06_Presupuesto'!K134</f>
        <v>C.4/k)</v>
      </c>
      <c r="C281" s="109" t="str">
        <f>'06_Presupuesto'!L134</f>
        <v>Lavaplatos con Mueble</v>
      </c>
      <c r="D281" s="109" t="str">
        <f>'06_Presupuesto'!M134</f>
        <v>UNI</v>
      </c>
      <c r="E281" s="110">
        <f>'06_Presupuesto'!N134</f>
        <v>1</v>
      </c>
      <c r="F281" s="110">
        <f>'06_Presupuesto'!O134</f>
        <v>356249.99999999994</v>
      </c>
      <c r="G281" s="110">
        <f>'06_Presupuesto'!P134</f>
        <v>356249.99999999994</v>
      </c>
      <c r="H281" s="110" t="str">
        <f t="shared" si="922"/>
        <v/>
      </c>
      <c r="I281" s="110" t="str">
        <f t="shared" si="923"/>
        <v/>
      </c>
      <c r="J281" s="110" t="str">
        <f t="shared" si="1072"/>
        <v/>
      </c>
      <c r="K281" s="110" t="str">
        <f t="shared" si="924"/>
        <v/>
      </c>
      <c r="L281" s="110" t="str">
        <f t="shared" si="925"/>
        <v/>
      </c>
      <c r="M281" s="110" t="str">
        <f t="shared" si="926"/>
        <v/>
      </c>
      <c r="N281" s="110" t="str">
        <f t="shared" si="927"/>
        <v/>
      </c>
      <c r="O281" s="110" t="str">
        <f t="shared" si="928"/>
        <v/>
      </c>
      <c r="P281" s="110" t="str">
        <f t="shared" si="929"/>
        <v/>
      </c>
      <c r="Q281" s="110" t="str">
        <f t="shared" si="930"/>
        <v/>
      </c>
      <c r="R281" s="110" t="str">
        <f t="shared" si="931"/>
        <v/>
      </c>
      <c r="S281" s="110" t="str">
        <f t="shared" si="932"/>
        <v/>
      </c>
      <c r="T281" s="110" t="str">
        <f t="shared" si="933"/>
        <v/>
      </c>
      <c r="U281" s="110" t="str">
        <f t="shared" si="934"/>
        <v/>
      </c>
      <c r="V281" s="110" t="str">
        <f t="shared" si="935"/>
        <v/>
      </c>
      <c r="W281" s="110" t="str">
        <f t="shared" si="936"/>
        <v/>
      </c>
      <c r="X281" s="110" t="str">
        <f t="shared" si="937"/>
        <v/>
      </c>
      <c r="Y281" s="110" t="str">
        <f t="shared" si="938"/>
        <v/>
      </c>
      <c r="Z281" s="110" t="str">
        <f t="shared" si="939"/>
        <v/>
      </c>
      <c r="AA281" s="110" t="str">
        <f t="shared" si="940"/>
        <v/>
      </c>
      <c r="AB281" s="110" t="str">
        <f t="shared" si="941"/>
        <v/>
      </c>
      <c r="AC281" s="110" t="str">
        <f t="shared" si="942"/>
        <v/>
      </c>
      <c r="AD281" s="110" t="str">
        <f t="shared" si="943"/>
        <v/>
      </c>
      <c r="AE281" s="110" t="str">
        <f t="shared" si="944"/>
        <v/>
      </c>
      <c r="AF281" s="110" t="str">
        <f t="shared" si="945"/>
        <v/>
      </c>
      <c r="AG281" s="110" t="str">
        <f t="shared" si="946"/>
        <v/>
      </c>
      <c r="AH281" s="110" t="str">
        <f t="shared" si="947"/>
        <v/>
      </c>
      <c r="AI281" s="110" t="str">
        <f t="shared" si="948"/>
        <v/>
      </c>
      <c r="AJ281" s="110" t="str">
        <f t="shared" si="949"/>
        <v/>
      </c>
      <c r="AK281" s="110" t="str">
        <f t="shared" si="950"/>
        <v/>
      </c>
      <c r="AL281" s="110" t="str">
        <f t="shared" si="951"/>
        <v/>
      </c>
      <c r="AM281" s="110" t="str">
        <f t="shared" si="952"/>
        <v/>
      </c>
      <c r="AN281" s="110" t="str">
        <f t="shared" si="953"/>
        <v/>
      </c>
      <c r="AO281" s="110" t="str">
        <f t="shared" si="954"/>
        <v/>
      </c>
      <c r="AP281" s="110" t="str">
        <f t="shared" si="955"/>
        <v/>
      </c>
      <c r="AQ281" s="110" t="str">
        <f t="shared" si="956"/>
        <v/>
      </c>
      <c r="AR281" s="110" t="str">
        <f t="shared" si="957"/>
        <v/>
      </c>
      <c r="AS281" s="110" t="str">
        <f t="shared" si="958"/>
        <v/>
      </c>
      <c r="AT281" s="110" t="str">
        <f t="shared" si="959"/>
        <v/>
      </c>
      <c r="AU281" s="110" t="str">
        <f t="shared" si="960"/>
        <v/>
      </c>
      <c r="AV281" s="110" t="str">
        <f t="shared" si="961"/>
        <v/>
      </c>
      <c r="AW281" s="110" t="str">
        <f t="shared" si="962"/>
        <v/>
      </c>
      <c r="AX281" s="110" t="str">
        <f t="shared" si="963"/>
        <v/>
      </c>
      <c r="AY281" s="110" t="str">
        <f t="shared" si="964"/>
        <v/>
      </c>
      <c r="AZ281" s="110" t="str">
        <f t="shared" si="965"/>
        <v/>
      </c>
      <c r="BA281" s="110" t="str">
        <f t="shared" si="966"/>
        <v/>
      </c>
      <c r="BB281" s="110" t="str">
        <f t="shared" si="967"/>
        <v/>
      </c>
      <c r="BC281" s="110" t="str">
        <f t="shared" si="968"/>
        <v/>
      </c>
      <c r="BD281" s="110" t="str">
        <f t="shared" si="969"/>
        <v/>
      </c>
      <c r="BE281" s="110" t="str">
        <f t="shared" si="970"/>
        <v/>
      </c>
      <c r="BF281" s="110" t="str">
        <f t="shared" si="971"/>
        <v/>
      </c>
      <c r="BG281" s="110" t="str">
        <f t="shared" si="972"/>
        <v/>
      </c>
      <c r="BH281" s="110" t="str">
        <f t="shared" si="973"/>
        <v/>
      </c>
      <c r="BI281" s="110" t="str">
        <f t="shared" si="974"/>
        <v/>
      </c>
      <c r="BJ281" s="110" t="str">
        <f t="shared" si="975"/>
        <v/>
      </c>
      <c r="BK281" s="110" t="str">
        <f t="shared" si="976"/>
        <v/>
      </c>
      <c r="BL281" s="110" t="str">
        <f t="shared" si="977"/>
        <v/>
      </c>
      <c r="BM281" s="110" t="str">
        <f t="shared" si="978"/>
        <v/>
      </c>
      <c r="BN281" s="110" t="str">
        <f t="shared" si="979"/>
        <v/>
      </c>
      <c r="BO281" s="110" t="str">
        <f t="shared" si="980"/>
        <v/>
      </c>
      <c r="BP281" s="110" t="str">
        <f t="shared" si="981"/>
        <v/>
      </c>
      <c r="BQ281" s="110" t="str">
        <f t="shared" si="982"/>
        <v/>
      </c>
      <c r="BR281" s="110" t="str">
        <f t="shared" si="983"/>
        <v/>
      </c>
      <c r="BS281" s="110" t="str">
        <f t="shared" si="984"/>
        <v/>
      </c>
      <c r="BT281" s="110" t="str">
        <f t="shared" si="985"/>
        <v/>
      </c>
      <c r="BU281" s="110" t="str">
        <f t="shared" si="986"/>
        <v/>
      </c>
      <c r="BV281" s="110" t="str">
        <f t="shared" si="987"/>
        <v/>
      </c>
      <c r="BW281" s="110" t="str">
        <f t="shared" si="988"/>
        <v/>
      </c>
      <c r="BX281" s="110" t="str">
        <f t="shared" si="989"/>
        <v/>
      </c>
      <c r="BY281" s="110" t="str">
        <f t="shared" si="990"/>
        <v/>
      </c>
      <c r="BZ281" s="110" t="str">
        <f t="shared" si="991"/>
        <v/>
      </c>
      <c r="CA281" s="110" t="str">
        <f t="shared" si="992"/>
        <v/>
      </c>
      <c r="CB281" s="110" t="str">
        <f t="shared" si="993"/>
        <v/>
      </c>
      <c r="CC281" s="110" t="str">
        <f t="shared" si="994"/>
        <v/>
      </c>
      <c r="CD281" s="110" t="str">
        <f t="shared" si="995"/>
        <v/>
      </c>
      <c r="CE281" s="110" t="str">
        <f t="shared" si="996"/>
        <v/>
      </c>
      <c r="CF281" s="110" t="str">
        <f t="shared" si="997"/>
        <v/>
      </c>
      <c r="CG281" s="110" t="str">
        <f t="shared" si="998"/>
        <v/>
      </c>
      <c r="CH281" s="110" t="str">
        <f t="shared" si="999"/>
        <v/>
      </c>
      <c r="CI281" s="110">
        <f t="shared" si="1000"/>
        <v>44531.249999999993</v>
      </c>
      <c r="CJ281" s="110">
        <f t="shared" si="1001"/>
        <v>44531.249999999993</v>
      </c>
      <c r="CK281" s="110">
        <f t="shared" si="1002"/>
        <v>44531.249999999993</v>
      </c>
      <c r="CL281" s="110">
        <f t="shared" si="1003"/>
        <v>44531.249999999993</v>
      </c>
      <c r="CM281" s="110">
        <f t="shared" si="1004"/>
        <v>44531.249999999993</v>
      </c>
      <c r="CN281" s="110">
        <f t="shared" si="1005"/>
        <v>44531.249999999993</v>
      </c>
      <c r="CO281" s="110">
        <f t="shared" si="1006"/>
        <v>44531.249999999993</v>
      </c>
      <c r="CP281" s="110">
        <f t="shared" si="1007"/>
        <v>44531.249999999993</v>
      </c>
      <c r="CQ281" s="110" t="str">
        <f t="shared" si="1008"/>
        <v/>
      </c>
      <c r="CR281" s="110" t="str">
        <f t="shared" si="1009"/>
        <v/>
      </c>
      <c r="CS281" s="110" t="str">
        <f t="shared" si="1010"/>
        <v/>
      </c>
      <c r="CT281" s="110" t="str">
        <f t="shared" si="1011"/>
        <v/>
      </c>
      <c r="CU281" s="110" t="str">
        <f t="shared" si="1012"/>
        <v/>
      </c>
      <c r="CV281" s="110" t="str">
        <f t="shared" si="1013"/>
        <v/>
      </c>
      <c r="CW281" s="110" t="str">
        <f t="shared" si="1014"/>
        <v/>
      </c>
      <c r="CX281" s="110" t="str">
        <f t="shared" si="1015"/>
        <v/>
      </c>
      <c r="CY281" s="110" t="str">
        <f t="shared" si="1016"/>
        <v/>
      </c>
      <c r="CZ281" s="110" t="str">
        <f t="shared" si="1017"/>
        <v/>
      </c>
      <c r="DA281" s="110" t="str">
        <f t="shared" si="1018"/>
        <v/>
      </c>
      <c r="DB281" s="110" t="str">
        <f t="shared" si="1019"/>
        <v/>
      </c>
      <c r="DC281" s="110" t="str">
        <f t="shared" si="1020"/>
        <v/>
      </c>
      <c r="DD281" s="110" t="str">
        <f t="shared" si="1021"/>
        <v/>
      </c>
      <c r="DE281" s="110" t="str">
        <f t="shared" si="1022"/>
        <v/>
      </c>
      <c r="DF281" s="110" t="str">
        <f t="shared" si="1023"/>
        <v/>
      </c>
      <c r="DG281" s="110" t="str">
        <f t="shared" si="1024"/>
        <v/>
      </c>
      <c r="DH281" s="110" t="str">
        <f t="shared" si="1025"/>
        <v/>
      </c>
      <c r="DI281" s="110" t="str">
        <f t="shared" si="1026"/>
        <v/>
      </c>
      <c r="DJ281" s="110" t="str">
        <f t="shared" si="1027"/>
        <v/>
      </c>
      <c r="DK281" s="110" t="str">
        <f t="shared" si="1028"/>
        <v/>
      </c>
      <c r="DL281" s="110" t="str">
        <f t="shared" si="1029"/>
        <v/>
      </c>
      <c r="DM281" s="110" t="str">
        <f t="shared" si="1030"/>
        <v/>
      </c>
      <c r="DN281" s="110" t="str">
        <f t="shared" si="1031"/>
        <v/>
      </c>
      <c r="DO281" s="110" t="str">
        <f t="shared" si="1032"/>
        <v/>
      </c>
      <c r="DP281" s="110" t="str">
        <f t="shared" si="1033"/>
        <v/>
      </c>
      <c r="DQ281" s="110" t="str">
        <f t="shared" si="1034"/>
        <v/>
      </c>
      <c r="DR281" s="110" t="str">
        <f t="shared" si="1035"/>
        <v/>
      </c>
      <c r="DS281" s="110" t="str">
        <f t="shared" si="1036"/>
        <v/>
      </c>
      <c r="DT281" s="110" t="str">
        <f t="shared" si="1037"/>
        <v/>
      </c>
      <c r="DU281" s="110" t="str">
        <f t="shared" si="1038"/>
        <v/>
      </c>
      <c r="DV281" s="110" t="str">
        <f t="shared" si="1039"/>
        <v/>
      </c>
      <c r="DW281" s="110" t="str">
        <f t="shared" si="1040"/>
        <v/>
      </c>
      <c r="DX281" s="110" t="str">
        <f t="shared" si="1041"/>
        <v/>
      </c>
      <c r="DY281" s="110" t="str">
        <f t="shared" si="1042"/>
        <v/>
      </c>
      <c r="DZ281" s="110" t="str">
        <f t="shared" si="1043"/>
        <v/>
      </c>
      <c r="EA281" s="110" t="str">
        <f t="shared" si="1044"/>
        <v/>
      </c>
      <c r="EB281" s="110" t="str">
        <f t="shared" si="1045"/>
        <v/>
      </c>
      <c r="EC281" s="110" t="str">
        <f t="shared" si="1046"/>
        <v/>
      </c>
      <c r="ED281" s="110" t="str">
        <f t="shared" si="1047"/>
        <v/>
      </c>
      <c r="EE281" s="110" t="str">
        <f t="shared" si="1048"/>
        <v/>
      </c>
      <c r="EF281" s="110" t="str">
        <f t="shared" si="1049"/>
        <v/>
      </c>
      <c r="EG281" s="110" t="str">
        <f t="shared" si="1050"/>
        <v/>
      </c>
      <c r="EH281" s="110" t="str">
        <f t="shared" si="1051"/>
        <v/>
      </c>
      <c r="EI281" s="110" t="str">
        <f t="shared" si="1052"/>
        <v/>
      </c>
      <c r="EJ281" s="110" t="str">
        <f t="shared" si="1053"/>
        <v/>
      </c>
      <c r="EK281" s="110" t="str">
        <f t="shared" si="1054"/>
        <v/>
      </c>
      <c r="EL281" s="110" t="str">
        <f t="shared" si="1055"/>
        <v/>
      </c>
      <c r="EM281" s="110" t="str">
        <f t="shared" si="1056"/>
        <v/>
      </c>
      <c r="EN281" s="110" t="str">
        <f t="shared" si="1057"/>
        <v/>
      </c>
      <c r="EO281" s="110" t="str">
        <f t="shared" si="1058"/>
        <v/>
      </c>
      <c r="EP281" s="110" t="str">
        <f t="shared" si="1059"/>
        <v/>
      </c>
      <c r="EQ281" s="110" t="str">
        <f t="shared" si="1060"/>
        <v/>
      </c>
      <c r="ER281" s="110" t="str">
        <f t="shared" si="1061"/>
        <v/>
      </c>
      <c r="ES281" s="110" t="str">
        <f t="shared" si="1062"/>
        <v/>
      </c>
      <c r="ET281" s="110" t="str">
        <f t="shared" si="1063"/>
        <v/>
      </c>
      <c r="EU281" s="110" t="str">
        <f t="shared" si="1064"/>
        <v/>
      </c>
      <c r="EV281" s="110" t="str">
        <f t="shared" si="1065"/>
        <v/>
      </c>
      <c r="EW281" s="110" t="str">
        <f t="shared" si="1066"/>
        <v/>
      </c>
      <c r="EX281" s="110" t="str">
        <f t="shared" si="1067"/>
        <v/>
      </c>
      <c r="EY281" s="110" t="str">
        <f t="shared" si="1068"/>
        <v/>
      </c>
      <c r="EZ281" s="110" t="str">
        <f t="shared" si="1069"/>
        <v/>
      </c>
      <c r="FA281" s="110" t="str">
        <f t="shared" si="1073"/>
        <v/>
      </c>
      <c r="FB281">
        <f>'06_Presupuesto'!J300-'02_Rendimientos'!$B$79+1</f>
        <v>80</v>
      </c>
      <c r="FC281">
        <f>'06_Presupuesto'!K300-'02_Rendimientos'!$B$79+1</f>
        <v>87</v>
      </c>
      <c r="FD281">
        <f t="shared" si="1074"/>
        <v>8</v>
      </c>
    </row>
    <row r="282" spans="2:160">
      <c r="B282" t="str">
        <f>'06_Presupuesto'!K135</f>
        <v>C.4/l)</v>
      </c>
      <c r="C282" t="str">
        <f>'06_Presupuesto'!L135</f>
        <v>Llave lavaplatos</v>
      </c>
      <c r="D282" t="str">
        <f>'06_Presupuesto'!M135</f>
        <v>UNI</v>
      </c>
      <c r="E282" s="90">
        <f>'06_Presupuesto'!N135</f>
        <v>1</v>
      </c>
      <c r="F282" s="90">
        <f>'06_Presupuesto'!O135</f>
        <v>60000</v>
      </c>
      <c r="G282" s="90">
        <f>'06_Presupuesto'!P135</f>
        <v>60000</v>
      </c>
      <c r="H282" s="90" t="str">
        <f t="shared" si="922"/>
        <v/>
      </c>
      <c r="I282" s="90" t="str">
        <f t="shared" si="923"/>
        <v/>
      </c>
      <c r="J282" s="90" t="str">
        <f t="shared" si="1072"/>
        <v/>
      </c>
      <c r="K282" s="90" t="str">
        <f t="shared" si="924"/>
        <v/>
      </c>
      <c r="L282" s="90" t="str">
        <f t="shared" si="925"/>
        <v/>
      </c>
      <c r="M282" s="90" t="str">
        <f t="shared" si="926"/>
        <v/>
      </c>
      <c r="N282" s="90" t="str">
        <f t="shared" si="927"/>
        <v/>
      </c>
      <c r="O282" s="90" t="str">
        <f t="shared" si="928"/>
        <v/>
      </c>
      <c r="P282" s="90" t="str">
        <f t="shared" si="929"/>
        <v/>
      </c>
      <c r="Q282" s="90" t="str">
        <f t="shared" si="930"/>
        <v/>
      </c>
      <c r="R282" s="90" t="str">
        <f t="shared" si="931"/>
        <v/>
      </c>
      <c r="S282" s="90" t="str">
        <f t="shared" si="932"/>
        <v/>
      </c>
      <c r="T282" s="90" t="str">
        <f t="shared" si="933"/>
        <v/>
      </c>
      <c r="U282" s="90" t="str">
        <f t="shared" si="934"/>
        <v/>
      </c>
      <c r="V282" s="90" t="str">
        <f t="shared" si="935"/>
        <v/>
      </c>
      <c r="W282" s="90" t="str">
        <f t="shared" si="936"/>
        <v/>
      </c>
      <c r="X282" s="90" t="str">
        <f t="shared" si="937"/>
        <v/>
      </c>
      <c r="Y282" s="90" t="str">
        <f t="shared" si="938"/>
        <v/>
      </c>
      <c r="Z282" s="90" t="str">
        <f t="shared" si="939"/>
        <v/>
      </c>
      <c r="AA282" s="90" t="str">
        <f t="shared" si="940"/>
        <v/>
      </c>
      <c r="AB282" s="90" t="str">
        <f t="shared" si="941"/>
        <v/>
      </c>
      <c r="AC282" s="90" t="str">
        <f t="shared" si="942"/>
        <v/>
      </c>
      <c r="AD282" s="90" t="str">
        <f t="shared" si="943"/>
        <v/>
      </c>
      <c r="AE282" s="90" t="str">
        <f t="shared" si="944"/>
        <v/>
      </c>
      <c r="AF282" s="90" t="str">
        <f t="shared" si="945"/>
        <v/>
      </c>
      <c r="AG282" s="90" t="str">
        <f t="shared" si="946"/>
        <v/>
      </c>
      <c r="AH282" s="90" t="str">
        <f t="shared" si="947"/>
        <v/>
      </c>
      <c r="AI282" s="90" t="str">
        <f t="shared" si="948"/>
        <v/>
      </c>
      <c r="AJ282" s="90" t="str">
        <f t="shared" si="949"/>
        <v/>
      </c>
      <c r="AK282" s="90" t="str">
        <f t="shared" si="950"/>
        <v/>
      </c>
      <c r="AL282" s="90" t="str">
        <f t="shared" si="951"/>
        <v/>
      </c>
      <c r="AM282" s="90" t="str">
        <f t="shared" si="952"/>
        <v/>
      </c>
      <c r="AN282" s="90" t="str">
        <f t="shared" si="953"/>
        <v/>
      </c>
      <c r="AO282" s="90" t="str">
        <f t="shared" si="954"/>
        <v/>
      </c>
      <c r="AP282" s="90" t="str">
        <f t="shared" si="955"/>
        <v/>
      </c>
      <c r="AQ282" s="90" t="str">
        <f t="shared" si="956"/>
        <v/>
      </c>
      <c r="AR282" s="90" t="str">
        <f t="shared" si="957"/>
        <v/>
      </c>
      <c r="AS282" s="90" t="str">
        <f t="shared" si="958"/>
        <v/>
      </c>
      <c r="AT282" s="90" t="str">
        <f t="shared" si="959"/>
        <v/>
      </c>
      <c r="AU282" s="90" t="str">
        <f t="shared" si="960"/>
        <v/>
      </c>
      <c r="AV282" s="90" t="str">
        <f t="shared" si="961"/>
        <v/>
      </c>
      <c r="AW282" s="90" t="str">
        <f t="shared" si="962"/>
        <v/>
      </c>
      <c r="AX282" s="90" t="str">
        <f t="shared" si="963"/>
        <v/>
      </c>
      <c r="AY282" s="90" t="str">
        <f t="shared" si="964"/>
        <v/>
      </c>
      <c r="AZ282" s="90" t="str">
        <f t="shared" si="965"/>
        <v/>
      </c>
      <c r="BA282" s="90" t="str">
        <f t="shared" si="966"/>
        <v/>
      </c>
      <c r="BB282" s="90" t="str">
        <f t="shared" si="967"/>
        <v/>
      </c>
      <c r="BC282" s="90" t="str">
        <f t="shared" si="968"/>
        <v/>
      </c>
      <c r="BD282" s="90" t="str">
        <f t="shared" si="969"/>
        <v/>
      </c>
      <c r="BE282" s="90" t="str">
        <f t="shared" si="970"/>
        <v/>
      </c>
      <c r="BF282" s="90" t="str">
        <f t="shared" si="971"/>
        <v/>
      </c>
      <c r="BG282" s="90" t="str">
        <f t="shared" si="972"/>
        <v/>
      </c>
      <c r="BH282" s="90" t="str">
        <f t="shared" si="973"/>
        <v/>
      </c>
      <c r="BI282" s="90" t="str">
        <f t="shared" si="974"/>
        <v/>
      </c>
      <c r="BJ282" s="90" t="str">
        <f t="shared" si="975"/>
        <v/>
      </c>
      <c r="BK282" s="90" t="str">
        <f t="shared" si="976"/>
        <v/>
      </c>
      <c r="BL282" s="90" t="str">
        <f t="shared" si="977"/>
        <v/>
      </c>
      <c r="BM282" s="90" t="str">
        <f t="shared" si="978"/>
        <v/>
      </c>
      <c r="BN282" s="90" t="str">
        <f t="shared" si="979"/>
        <v/>
      </c>
      <c r="BO282" s="90" t="str">
        <f t="shared" si="980"/>
        <v/>
      </c>
      <c r="BP282" s="90" t="str">
        <f t="shared" si="981"/>
        <v/>
      </c>
      <c r="BQ282" s="90" t="str">
        <f t="shared" si="982"/>
        <v/>
      </c>
      <c r="BR282" s="90" t="str">
        <f t="shared" si="983"/>
        <v/>
      </c>
      <c r="BS282" s="90" t="str">
        <f t="shared" si="984"/>
        <v/>
      </c>
      <c r="BT282" s="90" t="str">
        <f t="shared" si="985"/>
        <v/>
      </c>
      <c r="BU282" s="90" t="str">
        <f t="shared" si="986"/>
        <v/>
      </c>
      <c r="BV282" s="90" t="str">
        <f t="shared" si="987"/>
        <v/>
      </c>
      <c r="BW282" s="90" t="str">
        <f t="shared" si="988"/>
        <v/>
      </c>
      <c r="BX282" s="90" t="str">
        <f t="shared" si="989"/>
        <v/>
      </c>
      <c r="BY282" s="90" t="str">
        <f t="shared" si="990"/>
        <v/>
      </c>
      <c r="BZ282" s="90" t="str">
        <f t="shared" si="991"/>
        <v/>
      </c>
      <c r="CA282" s="90" t="str">
        <f t="shared" si="992"/>
        <v/>
      </c>
      <c r="CB282" s="90" t="str">
        <f t="shared" si="993"/>
        <v/>
      </c>
      <c r="CC282" s="90" t="str">
        <f t="shared" si="994"/>
        <v/>
      </c>
      <c r="CD282" s="90" t="str">
        <f t="shared" si="995"/>
        <v/>
      </c>
      <c r="CE282" s="90" t="str">
        <f t="shared" si="996"/>
        <v/>
      </c>
      <c r="CF282" s="90" t="str">
        <f t="shared" si="997"/>
        <v/>
      </c>
      <c r="CG282" s="90" t="str">
        <f t="shared" si="998"/>
        <v/>
      </c>
      <c r="CH282" s="90" t="str">
        <f t="shared" si="999"/>
        <v/>
      </c>
      <c r="CI282" s="90">
        <f t="shared" si="1000"/>
        <v>7500</v>
      </c>
      <c r="CJ282" s="90">
        <f t="shared" si="1001"/>
        <v>7500</v>
      </c>
      <c r="CK282" s="90">
        <f t="shared" si="1002"/>
        <v>7500</v>
      </c>
      <c r="CL282" s="90">
        <f t="shared" si="1003"/>
        <v>7500</v>
      </c>
      <c r="CM282" s="90">
        <f t="shared" si="1004"/>
        <v>7500</v>
      </c>
      <c r="CN282" s="90">
        <f t="shared" si="1005"/>
        <v>7500</v>
      </c>
      <c r="CO282" s="90">
        <f t="shared" si="1006"/>
        <v>7500</v>
      </c>
      <c r="CP282" s="90">
        <f t="shared" si="1007"/>
        <v>7500</v>
      </c>
      <c r="CQ282" s="90" t="str">
        <f t="shared" si="1008"/>
        <v/>
      </c>
      <c r="CR282" s="90" t="str">
        <f t="shared" si="1009"/>
        <v/>
      </c>
      <c r="CS282" s="90" t="str">
        <f t="shared" si="1010"/>
        <v/>
      </c>
      <c r="CT282" s="90" t="str">
        <f t="shared" si="1011"/>
        <v/>
      </c>
      <c r="CU282" s="90" t="str">
        <f t="shared" si="1012"/>
        <v/>
      </c>
      <c r="CV282" s="90" t="str">
        <f t="shared" si="1013"/>
        <v/>
      </c>
      <c r="CW282" s="90" t="str">
        <f t="shared" si="1014"/>
        <v/>
      </c>
      <c r="CX282" s="90" t="str">
        <f t="shared" si="1015"/>
        <v/>
      </c>
      <c r="CY282" s="90" t="str">
        <f t="shared" si="1016"/>
        <v/>
      </c>
      <c r="CZ282" s="90" t="str">
        <f t="shared" si="1017"/>
        <v/>
      </c>
      <c r="DA282" s="90" t="str">
        <f t="shared" si="1018"/>
        <v/>
      </c>
      <c r="DB282" s="90" t="str">
        <f t="shared" si="1019"/>
        <v/>
      </c>
      <c r="DC282" s="90" t="str">
        <f t="shared" si="1020"/>
        <v/>
      </c>
      <c r="DD282" s="90" t="str">
        <f t="shared" si="1021"/>
        <v/>
      </c>
      <c r="DE282" s="90" t="str">
        <f t="shared" si="1022"/>
        <v/>
      </c>
      <c r="DF282" s="90" t="str">
        <f t="shared" si="1023"/>
        <v/>
      </c>
      <c r="DG282" s="90" t="str">
        <f t="shared" si="1024"/>
        <v/>
      </c>
      <c r="DH282" s="90" t="str">
        <f t="shared" si="1025"/>
        <v/>
      </c>
      <c r="DI282" s="90" t="str">
        <f t="shared" si="1026"/>
        <v/>
      </c>
      <c r="DJ282" s="90" t="str">
        <f t="shared" si="1027"/>
        <v/>
      </c>
      <c r="DK282" s="90" t="str">
        <f t="shared" si="1028"/>
        <v/>
      </c>
      <c r="DL282" s="90" t="str">
        <f t="shared" si="1029"/>
        <v/>
      </c>
      <c r="DM282" s="90" t="str">
        <f t="shared" si="1030"/>
        <v/>
      </c>
      <c r="DN282" s="90" t="str">
        <f t="shared" si="1031"/>
        <v/>
      </c>
      <c r="DO282" s="90" t="str">
        <f t="shared" si="1032"/>
        <v/>
      </c>
      <c r="DP282" s="90" t="str">
        <f t="shared" si="1033"/>
        <v/>
      </c>
      <c r="DQ282" s="90" t="str">
        <f t="shared" si="1034"/>
        <v/>
      </c>
      <c r="DR282" s="90" t="str">
        <f t="shared" si="1035"/>
        <v/>
      </c>
      <c r="DS282" s="90" t="str">
        <f t="shared" si="1036"/>
        <v/>
      </c>
      <c r="DT282" s="90" t="str">
        <f t="shared" si="1037"/>
        <v/>
      </c>
      <c r="DU282" s="90" t="str">
        <f t="shared" si="1038"/>
        <v/>
      </c>
      <c r="DV282" s="90" t="str">
        <f t="shared" si="1039"/>
        <v/>
      </c>
      <c r="DW282" s="90" t="str">
        <f t="shared" si="1040"/>
        <v/>
      </c>
      <c r="DX282" s="90" t="str">
        <f t="shared" si="1041"/>
        <v/>
      </c>
      <c r="DY282" s="90" t="str">
        <f t="shared" si="1042"/>
        <v/>
      </c>
      <c r="DZ282" s="90" t="str">
        <f t="shared" si="1043"/>
        <v/>
      </c>
      <c r="EA282" s="90" t="str">
        <f t="shared" si="1044"/>
        <v/>
      </c>
      <c r="EB282" s="90" t="str">
        <f t="shared" si="1045"/>
        <v/>
      </c>
      <c r="EC282" s="90" t="str">
        <f t="shared" si="1046"/>
        <v/>
      </c>
      <c r="ED282" s="90" t="str">
        <f t="shared" si="1047"/>
        <v/>
      </c>
      <c r="EE282" s="90" t="str">
        <f t="shared" si="1048"/>
        <v/>
      </c>
      <c r="EF282" s="90" t="str">
        <f t="shared" si="1049"/>
        <v/>
      </c>
      <c r="EG282" s="90" t="str">
        <f t="shared" si="1050"/>
        <v/>
      </c>
      <c r="EH282" s="90" t="str">
        <f t="shared" si="1051"/>
        <v/>
      </c>
      <c r="EI282" s="90" t="str">
        <f t="shared" si="1052"/>
        <v/>
      </c>
      <c r="EJ282" s="90" t="str">
        <f t="shared" si="1053"/>
        <v/>
      </c>
      <c r="EK282" s="90" t="str">
        <f t="shared" si="1054"/>
        <v/>
      </c>
      <c r="EL282" s="90" t="str">
        <f t="shared" si="1055"/>
        <v/>
      </c>
      <c r="EM282" s="90" t="str">
        <f t="shared" si="1056"/>
        <v/>
      </c>
      <c r="EN282" s="90" t="str">
        <f t="shared" si="1057"/>
        <v/>
      </c>
      <c r="EO282" s="90" t="str">
        <f t="shared" si="1058"/>
        <v/>
      </c>
      <c r="EP282" s="90" t="str">
        <f t="shared" si="1059"/>
        <v/>
      </c>
      <c r="EQ282" s="90" t="str">
        <f t="shared" si="1060"/>
        <v/>
      </c>
      <c r="ER282" s="90" t="str">
        <f t="shared" si="1061"/>
        <v/>
      </c>
      <c r="ES282" s="90" t="str">
        <f t="shared" si="1062"/>
        <v/>
      </c>
      <c r="ET282" s="90" t="str">
        <f t="shared" si="1063"/>
        <v/>
      </c>
      <c r="EU282" s="90" t="str">
        <f t="shared" si="1064"/>
        <v/>
      </c>
      <c r="EV282" s="90" t="str">
        <f t="shared" si="1065"/>
        <v/>
      </c>
      <c r="EW282" s="90" t="str">
        <f t="shared" si="1066"/>
        <v/>
      </c>
      <c r="EX282" s="90" t="str">
        <f t="shared" si="1067"/>
        <v/>
      </c>
      <c r="EY282" s="90" t="str">
        <f t="shared" si="1068"/>
        <v/>
      </c>
      <c r="EZ282" s="90" t="str">
        <f t="shared" si="1069"/>
        <v/>
      </c>
      <c r="FA282" s="90" t="str">
        <f t="shared" si="1073"/>
        <v/>
      </c>
      <c r="FB282">
        <f>'06_Presupuesto'!J301-'02_Rendimientos'!$B$79+1</f>
        <v>80</v>
      </c>
      <c r="FC282">
        <f>'06_Presupuesto'!K301-'02_Rendimientos'!$B$79+1</f>
        <v>87</v>
      </c>
      <c r="FD282">
        <f t="shared" si="1074"/>
        <v>8</v>
      </c>
    </row>
    <row r="283" spans="2:160">
      <c r="B283" s="107" t="s">
        <v>1070</v>
      </c>
      <c r="C283" s="107"/>
      <c r="D283" s="107"/>
      <c r="E283" s="107"/>
      <c r="F283" s="107"/>
      <c r="G283" s="107"/>
      <c r="H283" s="107"/>
      <c r="I283" s="107"/>
      <c r="J283" s="107" t="str">
        <f t="shared" si="1072"/>
        <v/>
      </c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G283" s="107"/>
      <c r="BH283" s="107"/>
      <c r="BI283" s="107"/>
      <c r="BJ283" s="107"/>
      <c r="BK283" s="107"/>
      <c r="BL283" s="107"/>
      <c r="BM283" s="107"/>
      <c r="BN283" s="107"/>
      <c r="BO283" s="107"/>
      <c r="BP283" s="107"/>
      <c r="BQ283" s="107"/>
      <c r="BR283" s="107"/>
      <c r="BS283" s="107"/>
      <c r="BT283" s="107"/>
      <c r="BU283" s="107"/>
      <c r="BV283" s="107"/>
      <c r="BW283" s="107"/>
      <c r="BX283" s="107"/>
      <c r="BY283" s="107"/>
      <c r="BZ283" s="107"/>
      <c r="CA283" s="107"/>
      <c r="CB283" s="107"/>
      <c r="CC283" s="107"/>
      <c r="CD283" s="107"/>
      <c r="CE283" s="107"/>
      <c r="CF283" s="107"/>
      <c r="CG283" s="107"/>
      <c r="CH283" s="107"/>
      <c r="CI283" s="107"/>
      <c r="CJ283" s="107"/>
      <c r="CK283" s="107"/>
      <c r="CL283" s="107"/>
      <c r="CM283" s="107"/>
      <c r="CN283" s="107"/>
      <c r="CO283" s="107"/>
      <c r="CP283" s="107"/>
      <c r="CQ283" s="107"/>
      <c r="CR283" s="107"/>
      <c r="CS283" s="107"/>
      <c r="CT283" s="107"/>
      <c r="CU283" s="107"/>
      <c r="CV283" s="107"/>
      <c r="CW283" s="107"/>
      <c r="CX283" s="107"/>
      <c r="CY283" s="107"/>
      <c r="CZ283" s="107"/>
      <c r="DA283" s="107"/>
      <c r="DB283" s="107"/>
      <c r="DC283" s="107"/>
      <c r="DD283" s="107"/>
      <c r="DE283" s="107"/>
      <c r="DF283" s="107"/>
      <c r="DG283" s="107"/>
      <c r="DH283" s="107"/>
      <c r="DI283" s="107"/>
      <c r="DJ283" s="107"/>
      <c r="DK283" s="107"/>
      <c r="DL283" s="107"/>
      <c r="DM283" s="107"/>
      <c r="DN283" s="107"/>
      <c r="DO283" s="107"/>
      <c r="DP283" s="107"/>
      <c r="DQ283" s="107"/>
      <c r="DR283" s="107"/>
      <c r="DS283" s="107"/>
      <c r="DT283" s="107"/>
      <c r="DU283" s="107"/>
      <c r="DV283" s="107"/>
      <c r="DW283" s="107"/>
      <c r="DX283" s="107"/>
      <c r="DY283" s="107"/>
      <c r="DZ283" s="107"/>
      <c r="EA283" s="107"/>
      <c r="EB283" s="107"/>
      <c r="EC283" s="107"/>
      <c r="ED283" s="107"/>
      <c r="EE283" s="107"/>
      <c r="EF283" s="107"/>
      <c r="EG283" s="107"/>
      <c r="EH283" s="107"/>
      <c r="EI283" s="107"/>
      <c r="EJ283" s="107"/>
      <c r="EK283" s="107"/>
      <c r="EL283" s="107"/>
      <c r="EM283" s="107"/>
      <c r="EN283" s="107"/>
      <c r="EO283" s="107"/>
      <c r="EP283" s="107"/>
      <c r="EQ283" s="107"/>
      <c r="ER283" s="107"/>
      <c r="ES283" s="107"/>
      <c r="ET283" s="107"/>
      <c r="EU283" s="107"/>
      <c r="EV283" s="107"/>
      <c r="EW283" s="107"/>
      <c r="EX283" s="107"/>
      <c r="EY283" s="107"/>
      <c r="EZ283" s="107"/>
      <c r="FA283" s="107"/>
    </row>
    <row r="284" spans="2:160">
      <c r="B284" s="109" t="str">
        <f>'06_Presupuesto'!K136</f>
        <v>D.1</v>
      </c>
      <c r="C284" s="109" t="str">
        <f>'06_Presupuesto'!L136</f>
        <v>CIERRE PERIMETRAL</v>
      </c>
      <c r="D284" s="109" t="str">
        <f>'06_Presupuesto'!M136</f>
        <v>ML</v>
      </c>
      <c r="E284" s="110">
        <f>'06_Presupuesto'!N136</f>
        <v>84</v>
      </c>
      <c r="F284" s="110">
        <f>'06_Presupuesto'!O136</f>
        <v>85000</v>
      </c>
      <c r="G284" s="110">
        <f>'06_Presupuesto'!P136</f>
        <v>7140000</v>
      </c>
      <c r="H284" s="110" t="str">
        <f>IF(AND(H$152&gt;=FB284,H$152&lt;=FC284),IFERROR($G284/FD284,0),"")</f>
        <v/>
      </c>
      <c r="I284" s="110" t="str">
        <f>IF(AND(I$152&gt;=FB284,I$152&lt;=FC284),IFERROR($G284/FD284,0),"")</f>
        <v/>
      </c>
      <c r="J284" s="110" t="str">
        <f t="shared" si="1072"/>
        <v/>
      </c>
      <c r="K284" s="110" t="str">
        <f>IF(AND(K$152&gt;=FB284,K$152&lt;=FC284),IFERROR($G284/FD284,0),"")</f>
        <v/>
      </c>
      <c r="L284" s="110" t="str">
        <f>IF(AND(L$152&gt;=FB284,L$152&lt;=FC284),IFERROR($G284/FD284,0),"")</f>
        <v/>
      </c>
      <c r="M284" s="110" t="str">
        <f>IF(AND(M$152&gt;=FB284,M$152&lt;=FC284),IFERROR($G284/FD284,0),"")</f>
        <v/>
      </c>
      <c r="N284" s="110" t="str">
        <f>IF(AND(N$152&gt;=FB284,N$152&lt;=FC284),IFERROR($G284/FD284,0),"")</f>
        <v/>
      </c>
      <c r="O284" s="110" t="str">
        <f>IF(AND(O$152&gt;=FB284,O$152&lt;=FC284),IFERROR($G284/FD284,0),"")</f>
        <v/>
      </c>
      <c r="P284" s="110" t="str">
        <f>IF(AND(P$152&gt;=FB284,P$152&lt;=FC284),IFERROR($G284/FD284,0),"")</f>
        <v/>
      </c>
      <c r="Q284" s="110" t="str">
        <f>IF(AND(Q$152&gt;=FB284,Q$152&lt;=FC284),IFERROR($G284/FD284,0),"")</f>
        <v/>
      </c>
      <c r="R284" s="110" t="str">
        <f>IF(AND(R$152&gt;=FB284,R$152&lt;=FC284),IFERROR($G284/FD284,0),"")</f>
        <v/>
      </c>
      <c r="S284" s="110" t="str">
        <f>IF(AND(S$152&gt;=FB284,S$152&lt;=FC284),IFERROR($G284/FD284,0),"")</f>
        <v/>
      </c>
      <c r="T284" s="110" t="str">
        <f>IF(AND(T$152&gt;=FB284,T$152&lt;=FC284),IFERROR($G284/FD284,0),"")</f>
        <v/>
      </c>
      <c r="U284" s="110" t="str">
        <f>IF(AND(U$152&gt;=FB284,U$152&lt;=FC284),IFERROR($G284/FD284,0),"")</f>
        <v/>
      </c>
      <c r="V284" s="110" t="str">
        <f>IF(AND(V$152&gt;=FB284,V$152&lt;=FC284),IFERROR($G284/FD284,0),"")</f>
        <v/>
      </c>
      <c r="W284" s="110" t="str">
        <f>IF(AND(W$152&gt;=FB284,W$152&lt;=FC284),IFERROR($G284/FD284,0),"")</f>
        <v/>
      </c>
      <c r="X284" s="110" t="str">
        <f>IF(AND(X$152&gt;=FB284,X$152&lt;=FC284),IFERROR($G284/FD284,0),"")</f>
        <v/>
      </c>
      <c r="Y284" s="110" t="str">
        <f>IF(AND(Y$152&gt;=FB284,Y$152&lt;=FC284),IFERROR($G284/FD284,0),"")</f>
        <v/>
      </c>
      <c r="Z284" s="110" t="str">
        <f>IF(AND(Z$152&gt;=FB284,Z$152&lt;=FC284),IFERROR($G284/FD284,0),"")</f>
        <v/>
      </c>
      <c r="AA284" s="110" t="str">
        <f>IF(AND(AA$152&gt;=FB284,AA$152&lt;=FC284),IFERROR($G284/FD284,0),"")</f>
        <v/>
      </c>
      <c r="AB284" s="110" t="str">
        <f>IF(AND(AB$152&gt;=FB284,AB$152&lt;=FC284),IFERROR($G284/FD284,0),"")</f>
        <v/>
      </c>
      <c r="AC284" s="110" t="str">
        <f>IF(AND(AC$152&gt;=FB284,AC$152&lt;=FC284),IFERROR($G284/FD284,0),"")</f>
        <v/>
      </c>
      <c r="AD284" s="110" t="str">
        <f>IF(AND(AD$152&gt;=FB284,AD$152&lt;=FC284),IFERROR($G284/FD284,0),"")</f>
        <v/>
      </c>
      <c r="AE284" s="110" t="str">
        <f>IF(AND(AE$152&gt;=FB284,AE$152&lt;=FC284),IFERROR($G284/FD284,0),"")</f>
        <v/>
      </c>
      <c r="AF284" s="110" t="str">
        <f>IF(AND(AF$152&gt;=FB284,AF$152&lt;=FC284),IFERROR($G284/FD284,0),"")</f>
        <v/>
      </c>
      <c r="AG284" s="110" t="str">
        <f>IF(AND(AG$152&gt;=FB284,AG$152&lt;=FC284),IFERROR($G284/FD284,0),"")</f>
        <v/>
      </c>
      <c r="AH284" s="110" t="str">
        <f>IF(AND(AH$152&gt;=FB284,AH$152&lt;=FC284),IFERROR($G284/FD284,0),"")</f>
        <v/>
      </c>
      <c r="AI284" s="110" t="str">
        <f>IF(AND(AI$152&gt;=FB284,AI$152&lt;=FC284),IFERROR($G284/FD284,0),"")</f>
        <v/>
      </c>
      <c r="AJ284" s="110" t="str">
        <f>IF(AND(AJ$152&gt;=FB284,AJ$152&lt;=FC284),IFERROR($G284/FD284,0),"")</f>
        <v/>
      </c>
      <c r="AK284" s="110" t="str">
        <f>IF(AND(AK$152&gt;=FB284,AK$152&lt;=FC284),IFERROR($G284/FD284,0),"")</f>
        <v/>
      </c>
      <c r="AL284" s="110" t="str">
        <f>IF(AND(AL$152&gt;=FB284,AL$152&lt;=FC284),IFERROR($G284/FD284,0),"")</f>
        <v/>
      </c>
      <c r="AM284" s="110" t="str">
        <f>IF(AND(AM$152&gt;=FB284,AM$152&lt;=FC284),IFERROR($G284/FD284,0),"")</f>
        <v/>
      </c>
      <c r="AN284" s="110" t="str">
        <f>IF(AND(AN$152&gt;=FB284,AN$152&lt;=FC284),IFERROR($G284/FD284,0),"")</f>
        <v/>
      </c>
      <c r="AO284" s="110" t="str">
        <f>IF(AND(AO$152&gt;=FB284,AO$152&lt;=FC284),IFERROR($G284/FD284,0),"")</f>
        <v/>
      </c>
      <c r="AP284" s="110" t="str">
        <f>IF(AND(AP$152&gt;=FB284,AP$152&lt;=FC284),IFERROR($G284/FD284,0),"")</f>
        <v/>
      </c>
      <c r="AQ284" s="110" t="str">
        <f>IF(AND(AQ$152&gt;=FB284,AQ$152&lt;=FC284),IFERROR($G284/FD284,0),"")</f>
        <v/>
      </c>
      <c r="AR284" s="110" t="str">
        <f>IF(AND(AR$152&gt;=FB284,AR$152&lt;=FC284),IFERROR($G284/FD284,0),"")</f>
        <v/>
      </c>
      <c r="AS284" s="110" t="str">
        <f>IF(AND(AS$152&gt;=FB284,AS$152&lt;=FC284),IFERROR($G284/FD284,0),"")</f>
        <v/>
      </c>
      <c r="AT284" s="110" t="str">
        <f>IF(AND(AT$152&gt;=FB284,AT$152&lt;=FC284),IFERROR($G284/FD284,0),"")</f>
        <v/>
      </c>
      <c r="AU284" s="110" t="str">
        <f>IF(AND(AU$152&gt;=FB284,AU$152&lt;=FC284),IFERROR($G284/FD284,0),"")</f>
        <v/>
      </c>
      <c r="AV284" s="110" t="str">
        <f>IF(AND(AV$152&gt;=FB284,AV$152&lt;=FC284),IFERROR($G284/FD284,0),"")</f>
        <v/>
      </c>
      <c r="AW284" s="110" t="str">
        <f>IF(AND(AW$152&gt;=FB284,AW$152&lt;=FC284),IFERROR($G284/FD284,0),"")</f>
        <v/>
      </c>
      <c r="AX284" s="110" t="str">
        <f>IF(AND(AX$152&gt;=FB284,AX$152&lt;=FC284),IFERROR($G284/FD284,0),"")</f>
        <v/>
      </c>
      <c r="AY284" s="110" t="str">
        <f>IF(AND(AY$152&gt;=FB284,AY$152&lt;=FC284),IFERROR($G284/FD284,0),"")</f>
        <v/>
      </c>
      <c r="AZ284" s="110" t="str">
        <f>IF(AND(AZ$152&gt;=FB284,AZ$152&lt;=FC284),IFERROR($G284/FD284,0),"")</f>
        <v/>
      </c>
      <c r="BA284" s="110" t="str">
        <f>IF(AND(BA$152&gt;=FB284,BA$152&lt;=FC284),IFERROR($G284/FD284,0),"")</f>
        <v/>
      </c>
      <c r="BB284" s="110" t="str">
        <f>IF(AND(BB$152&gt;=FB284,BB$152&lt;=FC284),IFERROR($G284/FD284,0),"")</f>
        <v/>
      </c>
      <c r="BC284" s="110" t="str">
        <f>IF(AND(BC$152&gt;=FB284,BC$152&lt;=FC284),IFERROR($G284/FD284,0),"")</f>
        <v/>
      </c>
      <c r="BD284" s="110" t="str">
        <f>IF(AND(BD$152&gt;=FB284,BD$152&lt;=FC284),IFERROR($G284/FD284,0),"")</f>
        <v/>
      </c>
      <c r="BE284" s="110" t="str">
        <f>IF(AND(BE$152&gt;=FB284,BE$152&lt;=FC284),IFERROR($G284/FD284,0),"")</f>
        <v/>
      </c>
      <c r="BF284" s="110" t="str">
        <f>IF(AND(BF$152&gt;=FB284,BF$152&lt;=FC284),IFERROR($G284/FD284,0),"")</f>
        <v/>
      </c>
      <c r="BG284" s="110" t="str">
        <f>IF(AND(BG$152&gt;=FB284,BG$152&lt;=FC284),IFERROR($G284/FD284,0),"")</f>
        <v/>
      </c>
      <c r="BH284" s="110" t="str">
        <f>IF(AND(BH$152&gt;=FB284,BH$152&lt;=FC284),IFERROR($G284/FD284,0),"")</f>
        <v/>
      </c>
      <c r="BI284" s="110" t="str">
        <f>IF(AND(BI$152&gt;=FB284,BI$152&lt;=FC284),IFERROR($G284/FD284,0),"")</f>
        <v/>
      </c>
      <c r="BJ284" s="110" t="str">
        <f>IF(AND(BJ$152&gt;=FB284,BJ$152&lt;=FC284),IFERROR($G284/FD284,0),"")</f>
        <v/>
      </c>
      <c r="BK284" s="110" t="str">
        <f>IF(AND(BK$152&gt;=FB284,BK$152&lt;=FC284),IFERROR($G284/FD284,0),"")</f>
        <v/>
      </c>
      <c r="BL284" s="110" t="str">
        <f>IF(AND(BL$152&gt;=FB284,BL$152&lt;=FC284),IFERROR($G284/FD284,0),"")</f>
        <v/>
      </c>
      <c r="BM284" s="110" t="str">
        <f>IF(AND(BM$152&gt;=FB284,BM$152&lt;=FC284),IFERROR($G284/FD284,0),"")</f>
        <v/>
      </c>
      <c r="BN284" s="110" t="str">
        <f>IF(AND(BN$152&gt;=FB284,BN$152&lt;=FC284),IFERROR($G284/FD284,0),"")</f>
        <v/>
      </c>
      <c r="BO284" s="110" t="str">
        <f>IF(AND(BO$152&gt;=FB284,BO$152&lt;=FC284),IFERROR($G284/FD284,0),"")</f>
        <v/>
      </c>
      <c r="BP284" s="110" t="str">
        <f>IF(AND(BP$152&gt;=FB284,BP$152&lt;=FC284),IFERROR($G284/FD284,0),"")</f>
        <v/>
      </c>
      <c r="BQ284" s="110" t="str">
        <f>IF(AND(BQ$152&gt;=FB284,BQ$152&lt;=FC284),IFERROR($G284/FD284,0),"")</f>
        <v/>
      </c>
      <c r="BR284" s="110" t="str">
        <f>IF(AND(BR$152&gt;=FB284,BR$152&lt;=FC284),IFERROR($G284/FD284,0),"")</f>
        <v/>
      </c>
      <c r="BS284" s="110" t="str">
        <f>IF(AND(BS$152&gt;=FB284,BS$152&lt;=FC284),IFERROR($G284/FD284,0),"")</f>
        <v/>
      </c>
      <c r="BT284" s="110" t="str">
        <f>IF(AND(BT$152&gt;=FB284,BT$152&lt;=FC284),IFERROR($G284/FD284,0),"")</f>
        <v/>
      </c>
      <c r="BU284" s="110" t="str">
        <f>IF(AND(BU$152&gt;=FB284,BU$152&lt;=FC284),IFERROR($G284/FD284,0),"")</f>
        <v/>
      </c>
      <c r="BV284" s="110" t="str">
        <f>IF(AND(BV$152&gt;=FB284,BV$152&lt;=FC284),IFERROR($G284/FD284,0),"")</f>
        <v/>
      </c>
      <c r="BW284" s="110" t="str">
        <f>IF(AND(BW$152&gt;=FB284,BW$152&lt;=FC284),IFERROR($G284/FD284,0),"")</f>
        <v/>
      </c>
      <c r="BX284" s="110" t="str">
        <f>IF(AND(BX$152&gt;=FB284,BX$152&lt;=FC284),IFERROR($G284/FD284,0),"")</f>
        <v/>
      </c>
      <c r="BY284" s="110" t="str">
        <f>IF(AND(BY$152&gt;=FB284,BY$152&lt;=FC284),IFERROR($G284/FD284,0),"")</f>
        <v/>
      </c>
      <c r="BZ284" s="110" t="str">
        <f>IF(AND(BZ$152&gt;=FB284,BZ$152&lt;=FC284),IFERROR($G284/FD284,0),"")</f>
        <v/>
      </c>
      <c r="CA284" s="110" t="str">
        <f>IF(AND(CA$152&gt;=FB284,CA$152&lt;=FC284),IFERROR($G284/FD284,0),"")</f>
        <v/>
      </c>
      <c r="CB284" s="110" t="str">
        <f>IF(AND(CB$152&gt;=FB284,CB$152&lt;=FC284),IFERROR($G284/FD284,0),"")</f>
        <v/>
      </c>
      <c r="CC284" s="110" t="str">
        <f>IF(AND(CC$152&gt;=FB284,CC$152&lt;=FC284),IFERROR($G284/FD284,0),"")</f>
        <v/>
      </c>
      <c r="CD284" s="110" t="str">
        <f>IF(AND(CD$152&gt;=FB284,CD$152&lt;=FC284),IFERROR($G284/FD284,0),"")</f>
        <v/>
      </c>
      <c r="CE284" s="110" t="str">
        <f>IF(AND(CE$152&gt;=FB284,CE$152&lt;=FC284),IFERROR($G284/FD284,0),"")</f>
        <v/>
      </c>
      <c r="CF284" s="110" t="str">
        <f>IF(AND(CF$152&gt;=FB284,CF$152&lt;=FC284),IFERROR($G284/FD284,0),"")</f>
        <v/>
      </c>
      <c r="CG284" s="110" t="str">
        <f>IF(AND(CG$152&gt;=FB284,CG$152&lt;=FC284),IFERROR($G284/FD284,0),"")</f>
        <v/>
      </c>
      <c r="CH284" s="110" t="str">
        <f>IF(AND(CH$152&gt;=FB284,CH$152&lt;=FC284),IFERROR($G284/FD284,0),"")</f>
        <v/>
      </c>
      <c r="CI284" s="110" t="str">
        <f>IF(AND(CI$152&gt;=FB284,CI$152&lt;=FC284),IFERROR($G284/FD284,0),"")</f>
        <v/>
      </c>
      <c r="CJ284" s="110" t="str">
        <f>IF(AND(CJ$152&gt;=FB284,CJ$152&lt;=FC284),IFERROR($G284/FD284,0),"")</f>
        <v/>
      </c>
      <c r="CK284" s="110">
        <f>IF(AND(CK$152&gt;=FB284,CK$152&lt;=FC284),IFERROR($G284/FD284,0),"")</f>
        <v>446250</v>
      </c>
      <c r="CL284" s="110">
        <f>IF(AND(CL$152&gt;=FB284,CL$152&lt;=FC284),IFERROR($G284/FD284,0),"")</f>
        <v>446250</v>
      </c>
      <c r="CM284" s="110">
        <f>IF(AND(CM$152&gt;=FB284,CM$152&lt;=FC284),IFERROR($G284/FD284,0),"")</f>
        <v>446250</v>
      </c>
      <c r="CN284" s="110">
        <f>IF(AND(CN$152&gt;=FB284,CN$152&lt;=FC284),IFERROR($G284/FD284,0),"")</f>
        <v>446250</v>
      </c>
      <c r="CO284" s="110">
        <f>IF(AND(CO$152&gt;=FB284,CO$152&lt;=FC284),IFERROR($G284/FD284,0),"")</f>
        <v>446250</v>
      </c>
      <c r="CP284" s="110">
        <f>IF(AND(CP$152&gt;=FB284,CP$152&lt;=FC284),IFERROR($G284/FD284,0),"")</f>
        <v>446250</v>
      </c>
      <c r="CQ284" s="110">
        <f>IF(AND(CQ$152&gt;=FB284,CQ$152&lt;=FC284),IFERROR($G284/FD284,0),"")</f>
        <v>446250</v>
      </c>
      <c r="CR284" s="110">
        <f>IF(AND(CR$152&gt;=FB284,CR$152&lt;=FC284),IFERROR($G284/FD284,0),"")</f>
        <v>446250</v>
      </c>
      <c r="CS284" s="110">
        <f>IF(AND(CS$152&gt;=FB284,CS$152&lt;=FC284),IFERROR($G284/FD284,0),"")</f>
        <v>446250</v>
      </c>
      <c r="CT284" s="110">
        <f>IF(AND(CT$152&gt;=FB284,CT$152&lt;=FC284),IFERROR($G284/FD284,0),"")</f>
        <v>446250</v>
      </c>
      <c r="CU284" s="110">
        <f>IF(AND(CU$152&gt;=FB284,CU$152&lt;=FC284),IFERROR($G284/FD284,0),"")</f>
        <v>446250</v>
      </c>
      <c r="CV284" s="110">
        <f>IF(AND(CV$152&gt;=FB284,CV$152&lt;=FC284),IFERROR($G284/FD284,0),"")</f>
        <v>446250</v>
      </c>
      <c r="CW284" s="110">
        <f>IF(AND(CW$152&gt;=FB284,CW$152&lt;=FC284),IFERROR($G284/FD284,0),"")</f>
        <v>446250</v>
      </c>
      <c r="CX284" s="110">
        <f>IF(AND(CX$152&gt;=FB284,CX$152&lt;=FC284),IFERROR($G284/FD284,0),"")</f>
        <v>446250</v>
      </c>
      <c r="CY284" s="110">
        <f>IF(AND(CY$152&gt;=FB284,CY$152&lt;=FC284),IFERROR($G284/FD284,0),"")</f>
        <v>446250</v>
      </c>
      <c r="CZ284" s="110">
        <f>IF(AND(CZ$152&gt;=FB284,CZ$152&lt;=FC284),IFERROR($G284/FD284,0),"")</f>
        <v>446250</v>
      </c>
      <c r="DA284" s="110" t="str">
        <f>IF(AND(DA$152&gt;=FB284,DA$152&lt;=FC284),IFERROR($G284/FD284,0),"")</f>
        <v/>
      </c>
      <c r="DB284" s="110" t="str">
        <f>IF(AND(DB$152&gt;=FB284,DB$152&lt;=FC284),IFERROR($G284/FD284,0),"")</f>
        <v/>
      </c>
      <c r="DC284" s="110" t="str">
        <f>IF(AND(DC$152&gt;=FB284,DC$152&lt;=FC284),IFERROR($G284/FD284,0),"")</f>
        <v/>
      </c>
      <c r="DD284" s="110" t="str">
        <f>IF(AND(DD$152&gt;=FB284,DD$152&lt;=FC284),IFERROR($G284/FD284,0),"")</f>
        <v/>
      </c>
      <c r="DE284" s="110" t="str">
        <f>IF(AND(DE$152&gt;=FB284,DE$152&lt;=FC284),IFERROR($G284/FD284,0),"")</f>
        <v/>
      </c>
      <c r="DF284" s="110" t="str">
        <f>IF(AND(DF$152&gt;=FB284,DF$152&lt;=FC284),IFERROR($G284/FD284,0),"")</f>
        <v/>
      </c>
      <c r="DG284" s="110" t="str">
        <f>IF(AND(DG$152&gt;=FB284,DG$152&lt;=FC284),IFERROR($G284/FD284,0),"")</f>
        <v/>
      </c>
      <c r="DH284" s="110" t="str">
        <f>IF(AND(DH$152&gt;=FB284,DH$152&lt;=FC284),IFERROR($G284/FD284,0),"")</f>
        <v/>
      </c>
      <c r="DI284" s="110" t="str">
        <f>IF(AND(DI$152&gt;=FB284,DI$152&lt;=FC284),IFERROR($G284/FD284,0),"")</f>
        <v/>
      </c>
      <c r="DJ284" s="110" t="str">
        <f>IF(AND(DJ$152&gt;=FB284,DJ$152&lt;=FC284),IFERROR($G284/FD284,0),"")</f>
        <v/>
      </c>
      <c r="DK284" s="110" t="str">
        <f>IF(AND(DK$152&gt;=FB284,DK$152&lt;=FC284),IFERROR($G284/FD284,0),"")</f>
        <v/>
      </c>
      <c r="DL284" s="110" t="str">
        <f>IF(AND(DL$152&gt;=FB284,DL$152&lt;=FC284),IFERROR($G284/FD284,0),"")</f>
        <v/>
      </c>
      <c r="DM284" s="110" t="str">
        <f>IF(AND(DM$152&gt;=FB284,DM$152&lt;=FC284),IFERROR($G284/FD284,0),"")</f>
        <v/>
      </c>
      <c r="DN284" s="110" t="str">
        <f>IF(AND(DN$152&gt;=FB284,DN$152&lt;=FC284),IFERROR($G284/FD284,0),"")</f>
        <v/>
      </c>
      <c r="DO284" s="110" t="str">
        <f>IF(AND(DO$152&gt;=FB284,DO$152&lt;=FC284),IFERROR($G284/FD284,0),"")</f>
        <v/>
      </c>
      <c r="DP284" s="110" t="str">
        <f>IF(AND(DP$152&gt;=FB284,DP$152&lt;=FC284),IFERROR($G284/FD284,0),"")</f>
        <v/>
      </c>
      <c r="DQ284" s="110" t="str">
        <f>IF(AND(DQ$152&gt;=FB284,DQ$152&lt;=FC284),IFERROR($G284/FD284,0),"")</f>
        <v/>
      </c>
      <c r="DR284" s="110" t="str">
        <f>IF(AND(DR$152&gt;=FB284,DR$152&lt;=FC284),IFERROR($G284/FD284,0),"")</f>
        <v/>
      </c>
      <c r="DS284" s="110" t="str">
        <f>IF(AND(DS$152&gt;=FB284,DS$152&lt;=FC284),IFERROR($G284/FD284,0),"")</f>
        <v/>
      </c>
      <c r="DT284" s="110" t="str">
        <f>IF(AND(DT$152&gt;=FB284,DT$152&lt;=FC284),IFERROR($G284/FD284,0),"")</f>
        <v/>
      </c>
      <c r="DU284" s="110" t="str">
        <f>IF(AND(DU$152&gt;=FB284,DU$152&lt;=FC284),IFERROR($G284/FD284,0),"")</f>
        <v/>
      </c>
      <c r="DV284" s="110" t="str">
        <f>IF(AND(DV$152&gt;=FB284,DV$152&lt;=FC284),IFERROR($G284/FD284,0),"")</f>
        <v/>
      </c>
      <c r="DW284" s="110" t="str">
        <f>IF(AND(DW$152&gt;=FB284,DW$152&lt;=FC284),IFERROR($G284/FD284,0),"")</f>
        <v/>
      </c>
      <c r="DX284" s="110" t="str">
        <f>IF(AND(DX$152&gt;=FB284,DX$152&lt;=FC284),IFERROR($G284/FD284,0),"")</f>
        <v/>
      </c>
      <c r="DY284" s="110" t="str">
        <f>IF(AND(DY$152&gt;=FB284,DY$152&lt;=FC284),IFERROR($G284/FD284,0),"")</f>
        <v/>
      </c>
      <c r="DZ284" s="110" t="str">
        <f>IF(AND(DZ$152&gt;=FB284,DZ$152&lt;=FC284),IFERROR($G284/FD284,0),"")</f>
        <v/>
      </c>
      <c r="EA284" s="110" t="str">
        <f>IF(AND(EA$152&gt;=FB284,EA$152&lt;=FC284),IFERROR($G284/FD284,0),"")</f>
        <v/>
      </c>
      <c r="EB284" s="110" t="str">
        <f>IF(AND(EB$152&gt;=FB284,EB$152&lt;=FC284),IFERROR($G284/FD284,0),"")</f>
        <v/>
      </c>
      <c r="EC284" s="110" t="str">
        <f>IF(AND(EC$152&gt;=FB284,EC$152&lt;=FC284),IFERROR($G284/FD284,0),"")</f>
        <v/>
      </c>
      <c r="ED284" s="110" t="str">
        <f>IF(AND(ED$152&gt;=FB284,ED$152&lt;=FC284),IFERROR($G284/FD284,0),"")</f>
        <v/>
      </c>
      <c r="EE284" s="110" t="str">
        <f>IF(AND(EE$152&gt;=FB284,EE$152&lt;=FC284),IFERROR($G284/FD284,0),"")</f>
        <v/>
      </c>
      <c r="EF284" s="110" t="str">
        <f>IF(AND(EF$152&gt;=FB284,EF$152&lt;=FC284),IFERROR($G284/FD284,0),"")</f>
        <v/>
      </c>
      <c r="EG284" s="110" t="str">
        <f>IF(AND(EG$152&gt;=FB284,EG$152&lt;=FC284),IFERROR($G284/FD284,0),"")</f>
        <v/>
      </c>
      <c r="EH284" s="110" t="str">
        <f>IF(AND(EH$152&gt;=FB284,EH$152&lt;=FC284),IFERROR($G284/FD284,0),"")</f>
        <v/>
      </c>
      <c r="EI284" s="110" t="str">
        <f>IF(AND(EI$152&gt;=FB284,EI$152&lt;=FC284),IFERROR($G284/FD284,0),"")</f>
        <v/>
      </c>
      <c r="EJ284" s="110" t="str">
        <f>IF(AND(EJ$152&gt;=FB284,EJ$152&lt;=FC284),IFERROR($G284/FD284,0),"")</f>
        <v/>
      </c>
      <c r="EK284" s="110" t="str">
        <f>IF(AND(EK$152&gt;=FB284,EK$152&lt;=FC284),IFERROR($G284/FD284,0),"")</f>
        <v/>
      </c>
      <c r="EL284" s="110" t="str">
        <f>IF(AND(EL$152&gt;=FB284,EL$152&lt;=FC284),IFERROR($G284/FD284,0),"")</f>
        <v/>
      </c>
      <c r="EM284" s="110" t="str">
        <f>IF(AND(EM$152&gt;=FB284,EM$152&lt;=FC284),IFERROR($G284/FD284,0),"")</f>
        <v/>
      </c>
      <c r="EN284" s="110" t="str">
        <f>IF(AND(EN$152&gt;=FB284,EN$152&lt;=FC284),IFERROR($G284/FD284,0),"")</f>
        <v/>
      </c>
      <c r="EO284" s="110" t="str">
        <f>IF(AND(EO$152&gt;=FB284,EO$152&lt;=FC284),IFERROR($G284/FD284,0),"")</f>
        <v/>
      </c>
      <c r="EP284" s="110" t="str">
        <f>IF(AND(EP$152&gt;=FB284,EP$152&lt;=FC284),IFERROR($G284/FD284,0),"")</f>
        <v/>
      </c>
      <c r="EQ284" s="110" t="str">
        <f>IF(AND(EQ$152&gt;=FB284,EQ$152&lt;=FC284),IFERROR($G284/FD284,0),"")</f>
        <v/>
      </c>
      <c r="ER284" s="110" t="str">
        <f>IF(AND(ER$152&gt;=FB284,ER$152&lt;=FC284),IFERROR($G284/FD284,0),"")</f>
        <v/>
      </c>
      <c r="ES284" s="110" t="str">
        <f>IF(AND(ES$152&gt;=FB284,ES$152&lt;=FC284),IFERROR($G284/FD284,0),"")</f>
        <v/>
      </c>
      <c r="ET284" s="110" t="str">
        <f>IF(AND(ET$152&gt;=FB284,ET$152&lt;=FC284),IFERROR($G284/FD284,0),"")</f>
        <v/>
      </c>
      <c r="EU284" s="110" t="str">
        <f>IF(AND(EU$152&gt;=FB284,EU$152&lt;=FC284),IFERROR($G284/FD284,0),"")</f>
        <v/>
      </c>
      <c r="EV284" s="110" t="str">
        <f>IF(AND(EV$152&gt;=FB284,EV$152&lt;=FC284),IFERROR($G284/FD284,0),"")</f>
        <v/>
      </c>
      <c r="EW284" s="110" t="str">
        <f>IF(AND(EW$152&gt;=FB284,EW$152&lt;=FC284),IFERROR($G284/FD284,0),"")</f>
        <v/>
      </c>
      <c r="EX284" s="110" t="str">
        <f>IF(AND(EX$152&gt;=FB284,EX$152&lt;=FC284),IFERROR($G284/FD284,0),"")</f>
        <v/>
      </c>
      <c r="EY284" s="110" t="str">
        <f>IF(AND(EY$152&gt;=FB284,EY$152&lt;=FC284),IFERROR($G284/FD284,0),"")</f>
        <v/>
      </c>
      <c r="EZ284" s="110" t="str">
        <f>IF(AND(EZ$152&gt;=FB284,EZ$152&lt;=FC284),IFERROR($G284/FD284,0),"")</f>
        <v/>
      </c>
      <c r="FA284" s="110" t="str">
        <f>IF(AND(FA$152&gt;=FB284,FA$152&lt;=FC284),IFERROR($G284/FD284,0),"")</f>
        <v/>
      </c>
      <c r="FB284">
        <f>'06_Presupuesto'!J302-'02_Rendimientos'!$B$79+1</f>
        <v>82</v>
      </c>
      <c r="FC284">
        <f>'06_Presupuesto'!K302-'02_Rendimientos'!$B$79+1</f>
        <v>97</v>
      </c>
      <c r="FD284">
        <f>FC284-FB284+1</f>
        <v>16</v>
      </c>
    </row>
    <row r="285" spans="2:160">
      <c r="B285" t="str">
        <f>'06_Presupuesto'!K137</f>
        <v>D.2</v>
      </c>
      <c r="C285" t="str">
        <f>'06_Presupuesto'!L137</f>
        <v>PUERTA DE ACCESO</v>
      </c>
      <c r="D285" t="str">
        <f>'06_Presupuesto'!M137</f>
        <v>UNI</v>
      </c>
      <c r="E285" s="90">
        <f>'06_Presupuesto'!N137</f>
        <v>1</v>
      </c>
      <c r="F285" s="90">
        <f>'06_Presupuesto'!O137</f>
        <v>975000</v>
      </c>
      <c r="G285" s="90">
        <f>'06_Presupuesto'!P137</f>
        <v>975000</v>
      </c>
      <c r="H285" s="90" t="str">
        <f>IF(AND(H$152&gt;=FB285,H$152&lt;=FC285),IFERROR($G285/FD285,0),"")</f>
        <v/>
      </c>
      <c r="I285" s="90" t="str">
        <f>IF(AND(I$152&gt;=FB285,I$152&lt;=FC285),IFERROR($G285/FD285,0),"")</f>
        <v/>
      </c>
      <c r="J285" s="90" t="str">
        <f t="shared" si="1072"/>
        <v/>
      </c>
      <c r="K285" s="90" t="str">
        <f>IF(AND(K$152&gt;=FB285,K$152&lt;=FC285),IFERROR($G285/FD285,0),"")</f>
        <v/>
      </c>
      <c r="L285" s="90" t="str">
        <f>IF(AND(L$152&gt;=FB285,L$152&lt;=FC285),IFERROR($G285/FD285,0),"")</f>
        <v/>
      </c>
      <c r="M285" s="90" t="str">
        <f>IF(AND(M$152&gt;=FB285,M$152&lt;=FC285),IFERROR($G285/FD285,0),"")</f>
        <v/>
      </c>
      <c r="N285" s="90" t="str">
        <f>IF(AND(N$152&gt;=FB285,N$152&lt;=FC285),IFERROR($G285/FD285,0),"")</f>
        <v/>
      </c>
      <c r="O285" s="90" t="str">
        <f>IF(AND(O$152&gt;=FB285,O$152&lt;=FC285),IFERROR($G285/FD285,0),"")</f>
        <v/>
      </c>
      <c r="P285" s="90" t="str">
        <f>IF(AND(P$152&gt;=FB285,P$152&lt;=FC285),IFERROR($G285/FD285,0),"")</f>
        <v/>
      </c>
      <c r="Q285" s="90" t="str">
        <f>IF(AND(Q$152&gt;=FB285,Q$152&lt;=FC285),IFERROR($G285/FD285,0),"")</f>
        <v/>
      </c>
      <c r="R285" s="90" t="str">
        <f>IF(AND(R$152&gt;=FB285,R$152&lt;=FC285),IFERROR($G285/FD285,0),"")</f>
        <v/>
      </c>
      <c r="S285" s="90" t="str">
        <f>IF(AND(S$152&gt;=FB285,S$152&lt;=FC285),IFERROR($G285/FD285,0),"")</f>
        <v/>
      </c>
      <c r="T285" s="90" t="str">
        <f>IF(AND(T$152&gt;=FB285,T$152&lt;=FC285),IFERROR($G285/FD285,0),"")</f>
        <v/>
      </c>
      <c r="U285" s="90" t="str">
        <f>IF(AND(U$152&gt;=FB285,U$152&lt;=FC285),IFERROR($G285/FD285,0),"")</f>
        <v/>
      </c>
      <c r="V285" s="90" t="str">
        <f>IF(AND(V$152&gt;=FB285,V$152&lt;=FC285),IFERROR($G285/FD285,0),"")</f>
        <v/>
      </c>
      <c r="W285" s="90" t="str">
        <f>IF(AND(W$152&gt;=FB285,W$152&lt;=FC285),IFERROR($G285/FD285,0),"")</f>
        <v/>
      </c>
      <c r="X285" s="90" t="str">
        <f>IF(AND(X$152&gt;=FB285,X$152&lt;=FC285),IFERROR($G285/FD285,0),"")</f>
        <v/>
      </c>
      <c r="Y285" s="90" t="str">
        <f>IF(AND(Y$152&gt;=FB285,Y$152&lt;=FC285),IFERROR($G285/FD285,0),"")</f>
        <v/>
      </c>
      <c r="Z285" s="90" t="str">
        <f>IF(AND(Z$152&gt;=FB285,Z$152&lt;=FC285),IFERROR($G285/FD285,0),"")</f>
        <v/>
      </c>
      <c r="AA285" s="90" t="str">
        <f>IF(AND(AA$152&gt;=FB285,AA$152&lt;=FC285),IFERROR($G285/FD285,0),"")</f>
        <v/>
      </c>
      <c r="AB285" s="90" t="str">
        <f>IF(AND(AB$152&gt;=FB285,AB$152&lt;=FC285),IFERROR($G285/FD285,0),"")</f>
        <v/>
      </c>
      <c r="AC285" s="90" t="str">
        <f>IF(AND(AC$152&gt;=FB285,AC$152&lt;=FC285),IFERROR($G285/FD285,0),"")</f>
        <v/>
      </c>
      <c r="AD285" s="90" t="str">
        <f>IF(AND(AD$152&gt;=FB285,AD$152&lt;=FC285),IFERROR($G285/FD285,0),"")</f>
        <v/>
      </c>
      <c r="AE285" s="90" t="str">
        <f>IF(AND(AE$152&gt;=FB285,AE$152&lt;=FC285),IFERROR($G285/FD285,0),"")</f>
        <v/>
      </c>
      <c r="AF285" s="90" t="str">
        <f>IF(AND(AF$152&gt;=FB285,AF$152&lt;=FC285),IFERROR($G285/FD285,0),"")</f>
        <v/>
      </c>
      <c r="AG285" s="90" t="str">
        <f>IF(AND(AG$152&gt;=FB285,AG$152&lt;=FC285),IFERROR($G285/FD285,0),"")</f>
        <v/>
      </c>
      <c r="AH285" s="90" t="str">
        <f>IF(AND(AH$152&gt;=FB285,AH$152&lt;=FC285),IFERROR($G285/FD285,0),"")</f>
        <v/>
      </c>
      <c r="AI285" s="90" t="str">
        <f>IF(AND(AI$152&gt;=FB285,AI$152&lt;=FC285),IFERROR($G285/FD285,0),"")</f>
        <v/>
      </c>
      <c r="AJ285" s="90" t="str">
        <f>IF(AND(AJ$152&gt;=FB285,AJ$152&lt;=FC285),IFERROR($G285/FD285,0),"")</f>
        <v/>
      </c>
      <c r="AK285" s="90" t="str">
        <f>IF(AND(AK$152&gt;=FB285,AK$152&lt;=FC285),IFERROR($G285/FD285,0),"")</f>
        <v/>
      </c>
      <c r="AL285" s="90" t="str">
        <f>IF(AND(AL$152&gt;=FB285,AL$152&lt;=FC285),IFERROR($G285/FD285,0),"")</f>
        <v/>
      </c>
      <c r="AM285" s="90" t="str">
        <f>IF(AND(AM$152&gt;=FB285,AM$152&lt;=FC285),IFERROR($G285/FD285,0),"")</f>
        <v/>
      </c>
      <c r="AN285" s="90" t="str">
        <f>IF(AND(AN$152&gt;=FB285,AN$152&lt;=FC285),IFERROR($G285/FD285,0),"")</f>
        <v/>
      </c>
      <c r="AO285" s="90" t="str">
        <f>IF(AND(AO$152&gt;=FB285,AO$152&lt;=FC285),IFERROR($G285/FD285,0),"")</f>
        <v/>
      </c>
      <c r="AP285" s="90" t="str">
        <f>IF(AND(AP$152&gt;=FB285,AP$152&lt;=FC285),IFERROR($G285/FD285,0),"")</f>
        <v/>
      </c>
      <c r="AQ285" s="90" t="str">
        <f>IF(AND(AQ$152&gt;=FB285,AQ$152&lt;=FC285),IFERROR($G285/FD285,0),"")</f>
        <v/>
      </c>
      <c r="AR285" s="90" t="str">
        <f>IF(AND(AR$152&gt;=FB285,AR$152&lt;=FC285),IFERROR($G285/FD285,0),"")</f>
        <v/>
      </c>
      <c r="AS285" s="90" t="str">
        <f>IF(AND(AS$152&gt;=FB285,AS$152&lt;=FC285),IFERROR($G285/FD285,0),"")</f>
        <v/>
      </c>
      <c r="AT285" s="90" t="str">
        <f>IF(AND(AT$152&gt;=FB285,AT$152&lt;=FC285),IFERROR($G285/FD285,0),"")</f>
        <v/>
      </c>
      <c r="AU285" s="90" t="str">
        <f>IF(AND(AU$152&gt;=FB285,AU$152&lt;=FC285),IFERROR($G285/FD285,0),"")</f>
        <v/>
      </c>
      <c r="AV285" s="90" t="str">
        <f>IF(AND(AV$152&gt;=FB285,AV$152&lt;=FC285),IFERROR($G285/FD285,0),"")</f>
        <v/>
      </c>
      <c r="AW285" s="90" t="str">
        <f>IF(AND(AW$152&gt;=FB285,AW$152&lt;=FC285),IFERROR($G285/FD285,0),"")</f>
        <v/>
      </c>
      <c r="AX285" s="90" t="str">
        <f>IF(AND(AX$152&gt;=FB285,AX$152&lt;=FC285),IFERROR($G285/FD285,0),"")</f>
        <v/>
      </c>
      <c r="AY285" s="90" t="str">
        <f>IF(AND(AY$152&gt;=FB285,AY$152&lt;=FC285),IFERROR($G285/FD285,0),"")</f>
        <v/>
      </c>
      <c r="AZ285" s="90" t="str">
        <f>IF(AND(AZ$152&gt;=FB285,AZ$152&lt;=FC285),IFERROR($G285/FD285,0),"")</f>
        <v/>
      </c>
      <c r="BA285" s="90" t="str">
        <f>IF(AND(BA$152&gt;=FB285,BA$152&lt;=FC285),IFERROR($G285/FD285,0),"")</f>
        <v/>
      </c>
      <c r="BB285" s="90" t="str">
        <f>IF(AND(BB$152&gt;=FB285,BB$152&lt;=FC285),IFERROR($G285/FD285,0),"")</f>
        <v/>
      </c>
      <c r="BC285" s="90" t="str">
        <f>IF(AND(BC$152&gt;=FB285,BC$152&lt;=FC285),IFERROR($G285/FD285,0),"")</f>
        <v/>
      </c>
      <c r="BD285" s="90" t="str">
        <f>IF(AND(BD$152&gt;=FB285,BD$152&lt;=FC285),IFERROR($G285/FD285,0),"")</f>
        <v/>
      </c>
      <c r="BE285" s="90" t="str">
        <f>IF(AND(BE$152&gt;=FB285,BE$152&lt;=FC285),IFERROR($G285/FD285,0),"")</f>
        <v/>
      </c>
      <c r="BF285" s="90" t="str">
        <f>IF(AND(BF$152&gt;=FB285,BF$152&lt;=FC285),IFERROR($G285/FD285,0),"")</f>
        <v/>
      </c>
      <c r="BG285" s="90" t="str">
        <f>IF(AND(BG$152&gt;=FB285,BG$152&lt;=FC285),IFERROR($G285/FD285,0),"")</f>
        <v/>
      </c>
      <c r="BH285" s="90" t="str">
        <f>IF(AND(BH$152&gt;=FB285,BH$152&lt;=FC285),IFERROR($G285/FD285,0),"")</f>
        <v/>
      </c>
      <c r="BI285" s="90" t="str">
        <f>IF(AND(BI$152&gt;=FB285,BI$152&lt;=FC285),IFERROR($G285/FD285,0),"")</f>
        <v/>
      </c>
      <c r="BJ285" s="90" t="str">
        <f>IF(AND(BJ$152&gt;=FB285,BJ$152&lt;=FC285),IFERROR($G285/FD285,0),"")</f>
        <v/>
      </c>
      <c r="BK285" s="90" t="str">
        <f>IF(AND(BK$152&gt;=FB285,BK$152&lt;=FC285),IFERROR($G285/FD285,0),"")</f>
        <v/>
      </c>
      <c r="BL285" s="90" t="str">
        <f>IF(AND(BL$152&gt;=FB285,BL$152&lt;=FC285),IFERROR($G285/FD285,0),"")</f>
        <v/>
      </c>
      <c r="BM285" s="90" t="str">
        <f>IF(AND(BM$152&gt;=FB285,BM$152&lt;=FC285),IFERROR($G285/FD285,0),"")</f>
        <v/>
      </c>
      <c r="BN285" s="90" t="str">
        <f>IF(AND(BN$152&gt;=FB285,BN$152&lt;=FC285),IFERROR($G285/FD285,0),"")</f>
        <v/>
      </c>
      <c r="BO285" s="90" t="str">
        <f>IF(AND(BO$152&gt;=FB285,BO$152&lt;=FC285),IFERROR($G285/FD285,0),"")</f>
        <v/>
      </c>
      <c r="BP285" s="90" t="str">
        <f>IF(AND(BP$152&gt;=FB285,BP$152&lt;=FC285),IFERROR($G285/FD285,0),"")</f>
        <v/>
      </c>
      <c r="BQ285" s="90" t="str">
        <f>IF(AND(BQ$152&gt;=FB285,BQ$152&lt;=FC285),IFERROR($G285/FD285,0),"")</f>
        <v/>
      </c>
      <c r="BR285" s="90" t="str">
        <f>IF(AND(BR$152&gt;=FB285,BR$152&lt;=FC285),IFERROR($G285/FD285,0),"")</f>
        <v/>
      </c>
      <c r="BS285" s="90" t="str">
        <f>IF(AND(BS$152&gt;=FB285,BS$152&lt;=FC285),IFERROR($G285/FD285,0),"")</f>
        <v/>
      </c>
      <c r="BT285" s="90" t="str">
        <f>IF(AND(BT$152&gt;=FB285,BT$152&lt;=FC285),IFERROR($G285/FD285,0),"")</f>
        <v/>
      </c>
      <c r="BU285" s="90" t="str">
        <f>IF(AND(BU$152&gt;=FB285,BU$152&lt;=FC285),IFERROR($G285/FD285,0),"")</f>
        <v/>
      </c>
      <c r="BV285" s="90" t="str">
        <f>IF(AND(BV$152&gt;=FB285,BV$152&lt;=FC285),IFERROR($G285/FD285,0),"")</f>
        <v/>
      </c>
      <c r="BW285" s="90" t="str">
        <f>IF(AND(BW$152&gt;=FB285,BW$152&lt;=FC285),IFERROR($G285/FD285,0),"")</f>
        <v/>
      </c>
      <c r="BX285" s="90" t="str">
        <f>IF(AND(BX$152&gt;=FB285,BX$152&lt;=FC285),IFERROR($G285/FD285,0),"")</f>
        <v/>
      </c>
      <c r="BY285" s="90" t="str">
        <f>IF(AND(BY$152&gt;=FB285,BY$152&lt;=FC285),IFERROR($G285/FD285,0),"")</f>
        <v/>
      </c>
      <c r="BZ285" s="90" t="str">
        <f>IF(AND(BZ$152&gt;=FB285,BZ$152&lt;=FC285),IFERROR($G285/FD285,0),"")</f>
        <v/>
      </c>
      <c r="CA285" s="90" t="str">
        <f>IF(AND(CA$152&gt;=FB285,CA$152&lt;=FC285),IFERROR($G285/FD285,0),"")</f>
        <v/>
      </c>
      <c r="CB285" s="90" t="str">
        <f>IF(AND(CB$152&gt;=FB285,CB$152&lt;=FC285),IFERROR($G285/FD285,0),"")</f>
        <v/>
      </c>
      <c r="CC285" s="90" t="str">
        <f>IF(AND(CC$152&gt;=FB285,CC$152&lt;=FC285),IFERROR($G285/FD285,0),"")</f>
        <v/>
      </c>
      <c r="CD285" s="90" t="str">
        <f>IF(AND(CD$152&gt;=FB285,CD$152&lt;=FC285),IFERROR($G285/FD285,0),"")</f>
        <v/>
      </c>
      <c r="CE285" s="90" t="str">
        <f>IF(AND(CE$152&gt;=FB285,CE$152&lt;=FC285),IFERROR($G285/FD285,0),"")</f>
        <v/>
      </c>
      <c r="CF285" s="90" t="str">
        <f>IF(AND(CF$152&gt;=FB285,CF$152&lt;=FC285),IFERROR($G285/FD285,0),"")</f>
        <v/>
      </c>
      <c r="CG285" s="90" t="str">
        <f>IF(AND(CG$152&gt;=FB285,CG$152&lt;=FC285),IFERROR($G285/FD285,0),"")</f>
        <v/>
      </c>
      <c r="CH285" s="90" t="str">
        <f>IF(AND(CH$152&gt;=FB285,CH$152&lt;=FC285),IFERROR($G285/FD285,0),"")</f>
        <v/>
      </c>
      <c r="CI285" s="90" t="str">
        <f>IF(AND(CI$152&gt;=FB285,CI$152&lt;=FC285),IFERROR($G285/FD285,0),"")</f>
        <v/>
      </c>
      <c r="CJ285" s="90" t="str">
        <f>IF(AND(CJ$152&gt;=FB285,CJ$152&lt;=FC285),IFERROR($G285/FD285,0),"")</f>
        <v/>
      </c>
      <c r="CK285" s="90">
        <f>IF(AND(CK$152&gt;=FB285,CK$152&lt;=FC285),IFERROR($G285/FD285,0),"")</f>
        <v>60937.5</v>
      </c>
      <c r="CL285" s="90">
        <f>IF(AND(CL$152&gt;=FB285,CL$152&lt;=FC285),IFERROR($G285/FD285,0),"")</f>
        <v>60937.5</v>
      </c>
      <c r="CM285" s="90">
        <f>IF(AND(CM$152&gt;=FB285,CM$152&lt;=FC285),IFERROR($G285/FD285,0),"")</f>
        <v>60937.5</v>
      </c>
      <c r="CN285" s="90">
        <f>IF(AND(CN$152&gt;=FB285,CN$152&lt;=FC285),IFERROR($G285/FD285,0),"")</f>
        <v>60937.5</v>
      </c>
      <c r="CO285" s="90">
        <f>IF(AND(CO$152&gt;=FB285,CO$152&lt;=FC285),IFERROR($G285/FD285,0),"")</f>
        <v>60937.5</v>
      </c>
      <c r="CP285" s="90">
        <f>IF(AND(CP$152&gt;=FB285,CP$152&lt;=FC285),IFERROR($G285/FD285,0),"")</f>
        <v>60937.5</v>
      </c>
      <c r="CQ285" s="90">
        <f>IF(AND(CQ$152&gt;=FB285,CQ$152&lt;=FC285),IFERROR($G285/FD285,0),"")</f>
        <v>60937.5</v>
      </c>
      <c r="CR285" s="90">
        <f>IF(AND(CR$152&gt;=FB285,CR$152&lt;=FC285),IFERROR($G285/FD285,0),"")</f>
        <v>60937.5</v>
      </c>
      <c r="CS285" s="90">
        <f>IF(AND(CS$152&gt;=FB285,CS$152&lt;=FC285),IFERROR($G285/FD285,0),"")</f>
        <v>60937.5</v>
      </c>
      <c r="CT285" s="90">
        <f>IF(AND(CT$152&gt;=FB285,CT$152&lt;=FC285),IFERROR($G285/FD285,0),"")</f>
        <v>60937.5</v>
      </c>
      <c r="CU285" s="90">
        <f>IF(AND(CU$152&gt;=FB285,CU$152&lt;=FC285),IFERROR($G285/FD285,0),"")</f>
        <v>60937.5</v>
      </c>
      <c r="CV285" s="90">
        <f>IF(AND(CV$152&gt;=FB285,CV$152&lt;=FC285),IFERROR($G285/FD285,0),"")</f>
        <v>60937.5</v>
      </c>
      <c r="CW285" s="90">
        <f>IF(AND(CW$152&gt;=FB285,CW$152&lt;=FC285),IFERROR($G285/FD285,0),"")</f>
        <v>60937.5</v>
      </c>
      <c r="CX285" s="90">
        <f>IF(AND(CX$152&gt;=FB285,CX$152&lt;=FC285),IFERROR($G285/FD285,0),"")</f>
        <v>60937.5</v>
      </c>
      <c r="CY285" s="90">
        <f>IF(AND(CY$152&gt;=FB285,CY$152&lt;=FC285),IFERROR($G285/FD285,0),"")</f>
        <v>60937.5</v>
      </c>
      <c r="CZ285" s="90">
        <f>IF(AND(CZ$152&gt;=FB285,CZ$152&lt;=FC285),IFERROR($G285/FD285,0),"")</f>
        <v>60937.5</v>
      </c>
      <c r="DA285" s="90" t="str">
        <f>IF(AND(DA$152&gt;=FB285,DA$152&lt;=FC285),IFERROR($G285/FD285,0),"")</f>
        <v/>
      </c>
      <c r="DB285" s="90" t="str">
        <f>IF(AND(DB$152&gt;=FB285,DB$152&lt;=FC285),IFERROR($G285/FD285,0),"")</f>
        <v/>
      </c>
      <c r="DC285" s="90" t="str">
        <f>IF(AND(DC$152&gt;=FB285,DC$152&lt;=FC285),IFERROR($G285/FD285,0),"")</f>
        <v/>
      </c>
      <c r="DD285" s="90" t="str">
        <f>IF(AND(DD$152&gt;=FB285,DD$152&lt;=FC285),IFERROR($G285/FD285,0),"")</f>
        <v/>
      </c>
      <c r="DE285" s="90" t="str">
        <f>IF(AND(DE$152&gt;=FB285,DE$152&lt;=FC285),IFERROR($G285/FD285,0),"")</f>
        <v/>
      </c>
      <c r="DF285" s="90" t="str">
        <f>IF(AND(DF$152&gt;=FB285,DF$152&lt;=FC285),IFERROR($G285/FD285,0),"")</f>
        <v/>
      </c>
      <c r="DG285" s="90" t="str">
        <f>IF(AND(DG$152&gt;=FB285,DG$152&lt;=FC285),IFERROR($G285/FD285,0),"")</f>
        <v/>
      </c>
      <c r="DH285" s="90" t="str">
        <f>IF(AND(DH$152&gt;=FB285,DH$152&lt;=FC285),IFERROR($G285/FD285,0),"")</f>
        <v/>
      </c>
      <c r="DI285" s="90" t="str">
        <f>IF(AND(DI$152&gt;=FB285,DI$152&lt;=FC285),IFERROR($G285/FD285,0),"")</f>
        <v/>
      </c>
      <c r="DJ285" s="90" t="str">
        <f>IF(AND(DJ$152&gt;=FB285,DJ$152&lt;=FC285),IFERROR($G285/FD285,0),"")</f>
        <v/>
      </c>
      <c r="DK285" s="90" t="str">
        <f>IF(AND(DK$152&gt;=FB285,DK$152&lt;=FC285),IFERROR($G285/FD285,0),"")</f>
        <v/>
      </c>
      <c r="DL285" s="90" t="str">
        <f>IF(AND(DL$152&gt;=FB285,DL$152&lt;=FC285),IFERROR($G285/FD285,0),"")</f>
        <v/>
      </c>
      <c r="DM285" s="90" t="str">
        <f>IF(AND(DM$152&gt;=FB285,DM$152&lt;=FC285),IFERROR($G285/FD285,0),"")</f>
        <v/>
      </c>
      <c r="DN285" s="90" t="str">
        <f>IF(AND(DN$152&gt;=FB285,DN$152&lt;=FC285),IFERROR($G285/FD285,0),"")</f>
        <v/>
      </c>
      <c r="DO285" s="90" t="str">
        <f>IF(AND(DO$152&gt;=FB285,DO$152&lt;=FC285),IFERROR($G285/FD285,0),"")</f>
        <v/>
      </c>
      <c r="DP285" s="90" t="str">
        <f>IF(AND(DP$152&gt;=FB285,DP$152&lt;=FC285),IFERROR($G285/FD285,0),"")</f>
        <v/>
      </c>
      <c r="DQ285" s="90" t="str">
        <f>IF(AND(DQ$152&gt;=FB285,DQ$152&lt;=FC285),IFERROR($G285/FD285,0),"")</f>
        <v/>
      </c>
      <c r="DR285" s="90" t="str">
        <f>IF(AND(DR$152&gt;=FB285,DR$152&lt;=FC285),IFERROR($G285/FD285,0),"")</f>
        <v/>
      </c>
      <c r="DS285" s="90" t="str">
        <f>IF(AND(DS$152&gt;=FB285,DS$152&lt;=FC285),IFERROR($G285/FD285,0),"")</f>
        <v/>
      </c>
      <c r="DT285" s="90" t="str">
        <f>IF(AND(DT$152&gt;=FB285,DT$152&lt;=FC285),IFERROR($G285/FD285,0),"")</f>
        <v/>
      </c>
      <c r="DU285" s="90" t="str">
        <f>IF(AND(DU$152&gt;=FB285,DU$152&lt;=FC285),IFERROR($G285/FD285,0),"")</f>
        <v/>
      </c>
      <c r="DV285" s="90" t="str">
        <f>IF(AND(DV$152&gt;=FB285,DV$152&lt;=FC285),IFERROR($G285/FD285,0),"")</f>
        <v/>
      </c>
      <c r="DW285" s="90" t="str">
        <f>IF(AND(DW$152&gt;=FB285,DW$152&lt;=FC285),IFERROR($G285/FD285,0),"")</f>
        <v/>
      </c>
      <c r="DX285" s="90" t="str">
        <f>IF(AND(DX$152&gt;=FB285,DX$152&lt;=FC285),IFERROR($G285/FD285,0),"")</f>
        <v/>
      </c>
      <c r="DY285" s="90" t="str">
        <f>IF(AND(DY$152&gt;=FB285,DY$152&lt;=FC285),IFERROR($G285/FD285,0),"")</f>
        <v/>
      </c>
      <c r="DZ285" s="90" t="str">
        <f>IF(AND(DZ$152&gt;=FB285,DZ$152&lt;=FC285),IFERROR($G285/FD285,0),"")</f>
        <v/>
      </c>
      <c r="EA285" s="90" t="str">
        <f>IF(AND(EA$152&gt;=FB285,EA$152&lt;=FC285),IFERROR($G285/FD285,0),"")</f>
        <v/>
      </c>
      <c r="EB285" s="90" t="str">
        <f>IF(AND(EB$152&gt;=FB285,EB$152&lt;=FC285),IFERROR($G285/FD285,0),"")</f>
        <v/>
      </c>
      <c r="EC285" s="90" t="str">
        <f>IF(AND(EC$152&gt;=FB285,EC$152&lt;=FC285),IFERROR($G285/FD285,0),"")</f>
        <v/>
      </c>
      <c r="ED285" s="90" t="str">
        <f>IF(AND(ED$152&gt;=FB285,ED$152&lt;=FC285),IFERROR($G285/FD285,0),"")</f>
        <v/>
      </c>
      <c r="EE285" s="90" t="str">
        <f>IF(AND(EE$152&gt;=FB285,EE$152&lt;=FC285),IFERROR($G285/FD285,0),"")</f>
        <v/>
      </c>
      <c r="EF285" s="90" t="str">
        <f>IF(AND(EF$152&gt;=FB285,EF$152&lt;=FC285),IFERROR($G285/FD285,0),"")</f>
        <v/>
      </c>
      <c r="EG285" s="90" t="str">
        <f>IF(AND(EG$152&gt;=FB285,EG$152&lt;=FC285),IFERROR($G285/FD285,0),"")</f>
        <v/>
      </c>
      <c r="EH285" s="90" t="str">
        <f>IF(AND(EH$152&gt;=FB285,EH$152&lt;=FC285),IFERROR($G285/FD285,0),"")</f>
        <v/>
      </c>
      <c r="EI285" s="90" t="str">
        <f>IF(AND(EI$152&gt;=FB285,EI$152&lt;=FC285),IFERROR($G285/FD285,0),"")</f>
        <v/>
      </c>
      <c r="EJ285" s="90" t="str">
        <f>IF(AND(EJ$152&gt;=FB285,EJ$152&lt;=FC285),IFERROR($G285/FD285,0),"")</f>
        <v/>
      </c>
      <c r="EK285" s="90" t="str">
        <f>IF(AND(EK$152&gt;=FB285,EK$152&lt;=FC285),IFERROR($G285/FD285,0),"")</f>
        <v/>
      </c>
      <c r="EL285" s="90" t="str">
        <f>IF(AND(EL$152&gt;=FB285,EL$152&lt;=FC285),IFERROR($G285/FD285,0),"")</f>
        <v/>
      </c>
      <c r="EM285" s="90" t="str">
        <f>IF(AND(EM$152&gt;=FB285,EM$152&lt;=FC285),IFERROR($G285/FD285,0),"")</f>
        <v/>
      </c>
      <c r="EN285" s="90" t="str">
        <f>IF(AND(EN$152&gt;=FB285,EN$152&lt;=FC285),IFERROR($G285/FD285,0),"")</f>
        <v/>
      </c>
      <c r="EO285" s="90" t="str">
        <f>IF(AND(EO$152&gt;=FB285,EO$152&lt;=FC285),IFERROR($G285/FD285,0),"")</f>
        <v/>
      </c>
      <c r="EP285" s="90" t="str">
        <f>IF(AND(EP$152&gt;=FB285,EP$152&lt;=FC285),IFERROR($G285/FD285,0),"")</f>
        <v/>
      </c>
      <c r="EQ285" s="90" t="str">
        <f>IF(AND(EQ$152&gt;=FB285,EQ$152&lt;=FC285),IFERROR($G285/FD285,0),"")</f>
        <v/>
      </c>
      <c r="ER285" s="90" t="str">
        <f>IF(AND(ER$152&gt;=FB285,ER$152&lt;=FC285),IFERROR($G285/FD285,0),"")</f>
        <v/>
      </c>
      <c r="ES285" s="90" t="str">
        <f>IF(AND(ES$152&gt;=FB285,ES$152&lt;=FC285),IFERROR($G285/FD285,0),"")</f>
        <v/>
      </c>
      <c r="ET285" s="90" t="str">
        <f>IF(AND(ET$152&gt;=FB285,ET$152&lt;=FC285),IFERROR($G285/FD285,0),"")</f>
        <v/>
      </c>
      <c r="EU285" s="90" t="str">
        <f>IF(AND(EU$152&gt;=FB285,EU$152&lt;=FC285),IFERROR($G285/FD285,0),"")</f>
        <v/>
      </c>
      <c r="EV285" s="90" t="str">
        <f>IF(AND(EV$152&gt;=FB285,EV$152&lt;=FC285),IFERROR($G285/FD285,0),"")</f>
        <v/>
      </c>
      <c r="EW285" s="90" t="str">
        <f>IF(AND(EW$152&gt;=FB285,EW$152&lt;=FC285),IFERROR($G285/FD285,0),"")</f>
        <v/>
      </c>
      <c r="EX285" s="90" t="str">
        <f>IF(AND(EX$152&gt;=FB285,EX$152&lt;=FC285),IFERROR($G285/FD285,0),"")</f>
        <v/>
      </c>
      <c r="EY285" s="90" t="str">
        <f>IF(AND(EY$152&gt;=FB285,EY$152&lt;=FC285),IFERROR($G285/FD285,0),"")</f>
        <v/>
      </c>
      <c r="EZ285" s="90" t="str">
        <f>IF(AND(EZ$152&gt;=FB285,EZ$152&lt;=FC285),IFERROR($G285/FD285,0),"")</f>
        <v/>
      </c>
      <c r="FA285" s="90" t="str">
        <f>IF(AND(FA$152&gt;=FB285,FA$152&lt;=FC285),IFERROR($G285/FD285,0),"")</f>
        <v/>
      </c>
      <c r="FB285">
        <f>'06_Presupuesto'!J303-'02_Rendimientos'!$B$79+1</f>
        <v>82</v>
      </c>
      <c r="FC285">
        <f>'06_Presupuesto'!K303-'02_Rendimientos'!$B$79+1</f>
        <v>97</v>
      </c>
      <c r="FD285">
        <f>FC285-FB285+1</f>
        <v>16</v>
      </c>
    </row>
    <row r="286" spans="2:160">
      <c r="B286" s="109" t="str">
        <f>'06_Presupuesto'!K138</f>
        <v>D.3</v>
      </c>
      <c r="C286" s="109" t="str">
        <f>'06_Presupuesto'!L138</f>
        <v>DEFENSAS DE MURO</v>
      </c>
      <c r="D286" s="109" t="str">
        <f>'06_Presupuesto'!M138</f>
        <v>ML</v>
      </c>
      <c r="E286" s="110">
        <f>'06_Presupuesto'!N138</f>
        <v>84</v>
      </c>
      <c r="F286" s="110">
        <f>'06_Presupuesto'!O138</f>
        <v>23750</v>
      </c>
      <c r="G286" s="110">
        <f>'06_Presupuesto'!P138</f>
        <v>1995000</v>
      </c>
      <c r="H286" s="110" t="str">
        <f>IF(AND(H$152&gt;=FB286,H$152&lt;=FC286),IFERROR($G286/FD286,0),"")</f>
        <v/>
      </c>
      <c r="I286" s="110" t="str">
        <f>IF(AND(I$152&gt;=FB286,I$152&lt;=FC286),IFERROR($G286/FD286,0),"")</f>
        <v/>
      </c>
      <c r="J286" s="110" t="str">
        <f t="shared" si="1072"/>
        <v/>
      </c>
      <c r="K286" s="110" t="str">
        <f>IF(AND(K$152&gt;=FB286,K$152&lt;=FC286),IFERROR($G286/FD286,0),"")</f>
        <v/>
      </c>
      <c r="L286" s="110" t="str">
        <f>IF(AND(L$152&gt;=FB286,L$152&lt;=FC286),IFERROR($G286/FD286,0),"")</f>
        <v/>
      </c>
      <c r="M286" s="110" t="str">
        <f>IF(AND(M$152&gt;=FB286,M$152&lt;=FC286),IFERROR($G286/FD286,0),"")</f>
        <v/>
      </c>
      <c r="N286" s="110" t="str">
        <f>IF(AND(N$152&gt;=FB286,N$152&lt;=FC286),IFERROR($G286/FD286,0),"")</f>
        <v/>
      </c>
      <c r="O286" s="110" t="str">
        <f>IF(AND(O$152&gt;=FB286,O$152&lt;=FC286),IFERROR($G286/FD286,0),"")</f>
        <v/>
      </c>
      <c r="P286" s="110" t="str">
        <f>IF(AND(P$152&gt;=FB286,P$152&lt;=FC286),IFERROR($G286/FD286,0),"")</f>
        <v/>
      </c>
      <c r="Q286" s="110" t="str">
        <f>IF(AND(Q$152&gt;=FB286,Q$152&lt;=FC286),IFERROR($G286/FD286,0),"")</f>
        <v/>
      </c>
      <c r="R286" s="110" t="str">
        <f>IF(AND(R$152&gt;=FB286,R$152&lt;=FC286),IFERROR($G286/FD286,0),"")</f>
        <v/>
      </c>
      <c r="S286" s="110" t="str">
        <f>IF(AND(S$152&gt;=FB286,S$152&lt;=FC286),IFERROR($G286/FD286,0),"")</f>
        <v/>
      </c>
      <c r="T286" s="110" t="str">
        <f>IF(AND(T$152&gt;=FB286,T$152&lt;=FC286),IFERROR($G286/FD286,0),"")</f>
        <v/>
      </c>
      <c r="U286" s="110" t="str">
        <f>IF(AND(U$152&gt;=FB286,U$152&lt;=FC286),IFERROR($G286/FD286,0),"")</f>
        <v/>
      </c>
      <c r="V286" s="110" t="str">
        <f>IF(AND(V$152&gt;=FB286,V$152&lt;=FC286),IFERROR($G286/FD286,0),"")</f>
        <v/>
      </c>
      <c r="W286" s="110" t="str">
        <f>IF(AND(W$152&gt;=FB286,W$152&lt;=FC286),IFERROR($G286/FD286,0),"")</f>
        <v/>
      </c>
      <c r="X286" s="110" t="str">
        <f>IF(AND(X$152&gt;=FB286,X$152&lt;=FC286),IFERROR($G286/FD286,0),"")</f>
        <v/>
      </c>
      <c r="Y286" s="110" t="str">
        <f>IF(AND(Y$152&gt;=FB286,Y$152&lt;=FC286),IFERROR($G286/FD286,0),"")</f>
        <v/>
      </c>
      <c r="Z286" s="110" t="str">
        <f>IF(AND(Z$152&gt;=FB286,Z$152&lt;=FC286),IFERROR($G286/FD286,0),"")</f>
        <v/>
      </c>
      <c r="AA286" s="110" t="str">
        <f>IF(AND(AA$152&gt;=FB286,AA$152&lt;=FC286),IFERROR($G286/FD286,0),"")</f>
        <v/>
      </c>
      <c r="AB286" s="110" t="str">
        <f>IF(AND(AB$152&gt;=FB286,AB$152&lt;=FC286),IFERROR($G286/FD286,0),"")</f>
        <v/>
      </c>
      <c r="AC286" s="110" t="str">
        <f>IF(AND(AC$152&gt;=FB286,AC$152&lt;=FC286),IFERROR($G286/FD286,0),"")</f>
        <v/>
      </c>
      <c r="AD286" s="110" t="str">
        <f>IF(AND(AD$152&gt;=FB286,AD$152&lt;=FC286),IFERROR($G286/FD286,0),"")</f>
        <v/>
      </c>
      <c r="AE286" s="110" t="str">
        <f>IF(AND(AE$152&gt;=FB286,AE$152&lt;=FC286),IFERROR($G286/FD286,0),"")</f>
        <v/>
      </c>
      <c r="AF286" s="110" t="str">
        <f>IF(AND(AF$152&gt;=FB286,AF$152&lt;=FC286),IFERROR($G286/FD286,0),"")</f>
        <v/>
      </c>
      <c r="AG286" s="110" t="str">
        <f>IF(AND(AG$152&gt;=FB286,AG$152&lt;=FC286),IFERROR($G286/FD286,0),"")</f>
        <v/>
      </c>
      <c r="AH286" s="110" t="str">
        <f>IF(AND(AH$152&gt;=FB286,AH$152&lt;=FC286),IFERROR($G286/FD286,0),"")</f>
        <v/>
      </c>
      <c r="AI286" s="110" t="str">
        <f>IF(AND(AI$152&gt;=FB286,AI$152&lt;=FC286),IFERROR($G286/FD286,0),"")</f>
        <v/>
      </c>
      <c r="AJ286" s="110" t="str">
        <f>IF(AND(AJ$152&gt;=FB286,AJ$152&lt;=FC286),IFERROR($G286/FD286,0),"")</f>
        <v/>
      </c>
      <c r="AK286" s="110" t="str">
        <f>IF(AND(AK$152&gt;=FB286,AK$152&lt;=FC286),IFERROR($G286/FD286,0),"")</f>
        <v/>
      </c>
      <c r="AL286" s="110" t="str">
        <f>IF(AND(AL$152&gt;=FB286,AL$152&lt;=FC286),IFERROR($G286/FD286,0),"")</f>
        <v/>
      </c>
      <c r="AM286" s="110" t="str">
        <f>IF(AND(AM$152&gt;=FB286,AM$152&lt;=FC286),IFERROR($G286/FD286,0),"")</f>
        <v/>
      </c>
      <c r="AN286" s="110" t="str">
        <f>IF(AND(AN$152&gt;=FB286,AN$152&lt;=FC286),IFERROR($G286/FD286,0),"")</f>
        <v/>
      </c>
      <c r="AO286" s="110" t="str">
        <f>IF(AND(AO$152&gt;=FB286,AO$152&lt;=FC286),IFERROR($G286/FD286,0),"")</f>
        <v/>
      </c>
      <c r="AP286" s="110" t="str">
        <f>IF(AND(AP$152&gt;=FB286,AP$152&lt;=FC286),IFERROR($G286/FD286,0),"")</f>
        <v/>
      </c>
      <c r="AQ286" s="110" t="str">
        <f>IF(AND(AQ$152&gt;=FB286,AQ$152&lt;=FC286),IFERROR($G286/FD286,0),"")</f>
        <v/>
      </c>
      <c r="AR286" s="110" t="str">
        <f>IF(AND(AR$152&gt;=FB286,AR$152&lt;=FC286),IFERROR($G286/FD286,0),"")</f>
        <v/>
      </c>
      <c r="AS286" s="110" t="str">
        <f>IF(AND(AS$152&gt;=FB286,AS$152&lt;=FC286),IFERROR($G286/FD286,0),"")</f>
        <v/>
      </c>
      <c r="AT286" s="110" t="str">
        <f>IF(AND(AT$152&gt;=FB286,AT$152&lt;=FC286),IFERROR($G286/FD286,0),"")</f>
        <v/>
      </c>
      <c r="AU286" s="110" t="str">
        <f>IF(AND(AU$152&gt;=FB286,AU$152&lt;=FC286),IFERROR($G286/FD286,0),"")</f>
        <v/>
      </c>
      <c r="AV286" s="110" t="str">
        <f>IF(AND(AV$152&gt;=FB286,AV$152&lt;=FC286),IFERROR($G286/FD286,0),"")</f>
        <v/>
      </c>
      <c r="AW286" s="110" t="str">
        <f>IF(AND(AW$152&gt;=FB286,AW$152&lt;=FC286),IFERROR($G286/FD286,0),"")</f>
        <v/>
      </c>
      <c r="AX286" s="110" t="str">
        <f>IF(AND(AX$152&gt;=FB286,AX$152&lt;=FC286),IFERROR($G286/FD286,0),"")</f>
        <v/>
      </c>
      <c r="AY286" s="110" t="str">
        <f>IF(AND(AY$152&gt;=FB286,AY$152&lt;=FC286),IFERROR($G286/FD286,0),"")</f>
        <v/>
      </c>
      <c r="AZ286" s="110" t="str">
        <f>IF(AND(AZ$152&gt;=FB286,AZ$152&lt;=FC286),IFERROR($G286/FD286,0),"")</f>
        <v/>
      </c>
      <c r="BA286" s="110" t="str">
        <f>IF(AND(BA$152&gt;=FB286,BA$152&lt;=FC286),IFERROR($G286/FD286,0),"")</f>
        <v/>
      </c>
      <c r="BB286" s="110" t="str">
        <f>IF(AND(BB$152&gt;=FB286,BB$152&lt;=FC286),IFERROR($G286/FD286,0),"")</f>
        <v/>
      </c>
      <c r="BC286" s="110" t="str">
        <f>IF(AND(BC$152&gt;=FB286,BC$152&lt;=FC286),IFERROR($G286/FD286,0),"")</f>
        <v/>
      </c>
      <c r="BD286" s="110" t="str">
        <f>IF(AND(BD$152&gt;=FB286,BD$152&lt;=FC286),IFERROR($G286/FD286,0),"")</f>
        <v/>
      </c>
      <c r="BE286" s="110" t="str">
        <f>IF(AND(BE$152&gt;=FB286,BE$152&lt;=FC286),IFERROR($G286/FD286,0),"")</f>
        <v/>
      </c>
      <c r="BF286" s="110" t="str">
        <f>IF(AND(BF$152&gt;=FB286,BF$152&lt;=FC286),IFERROR($G286/FD286,0),"")</f>
        <v/>
      </c>
      <c r="BG286" s="110" t="str">
        <f>IF(AND(BG$152&gt;=FB286,BG$152&lt;=FC286),IFERROR($G286/FD286,0),"")</f>
        <v/>
      </c>
      <c r="BH286" s="110" t="str">
        <f>IF(AND(BH$152&gt;=FB286,BH$152&lt;=FC286),IFERROR($G286/FD286,0),"")</f>
        <v/>
      </c>
      <c r="BI286" s="110" t="str">
        <f>IF(AND(BI$152&gt;=FB286,BI$152&lt;=FC286),IFERROR($G286/FD286,0),"")</f>
        <v/>
      </c>
      <c r="BJ286" s="110" t="str">
        <f>IF(AND(BJ$152&gt;=FB286,BJ$152&lt;=FC286),IFERROR($G286/FD286,0),"")</f>
        <v/>
      </c>
      <c r="BK286" s="110" t="str">
        <f>IF(AND(BK$152&gt;=FB286,BK$152&lt;=FC286),IFERROR($G286/FD286,0),"")</f>
        <v/>
      </c>
      <c r="BL286" s="110" t="str">
        <f>IF(AND(BL$152&gt;=FB286,BL$152&lt;=FC286),IFERROR($G286/FD286,0),"")</f>
        <v/>
      </c>
      <c r="BM286" s="110" t="str">
        <f>IF(AND(BM$152&gt;=FB286,BM$152&lt;=FC286),IFERROR($G286/FD286,0),"")</f>
        <v/>
      </c>
      <c r="BN286" s="110" t="str">
        <f>IF(AND(BN$152&gt;=FB286,BN$152&lt;=FC286),IFERROR($G286/FD286,0),"")</f>
        <v/>
      </c>
      <c r="BO286" s="110" t="str">
        <f>IF(AND(BO$152&gt;=FB286,BO$152&lt;=FC286),IFERROR($G286/FD286,0),"")</f>
        <v/>
      </c>
      <c r="BP286" s="110" t="str">
        <f>IF(AND(BP$152&gt;=FB286,BP$152&lt;=FC286),IFERROR($G286/FD286,0),"")</f>
        <v/>
      </c>
      <c r="BQ286" s="110" t="str">
        <f>IF(AND(BQ$152&gt;=FB286,BQ$152&lt;=FC286),IFERROR($G286/FD286,0),"")</f>
        <v/>
      </c>
      <c r="BR286" s="110" t="str">
        <f>IF(AND(BR$152&gt;=FB286,BR$152&lt;=FC286),IFERROR($G286/FD286,0),"")</f>
        <v/>
      </c>
      <c r="BS286" s="110" t="str">
        <f>IF(AND(BS$152&gt;=FB286,BS$152&lt;=FC286),IFERROR($G286/FD286,0),"")</f>
        <v/>
      </c>
      <c r="BT286" s="110" t="str">
        <f>IF(AND(BT$152&gt;=FB286,BT$152&lt;=FC286),IFERROR($G286/FD286,0),"")</f>
        <v/>
      </c>
      <c r="BU286" s="110" t="str">
        <f>IF(AND(BU$152&gt;=FB286,BU$152&lt;=FC286),IFERROR($G286/FD286,0),"")</f>
        <v/>
      </c>
      <c r="BV286" s="110" t="str">
        <f>IF(AND(BV$152&gt;=FB286,BV$152&lt;=FC286),IFERROR($G286/FD286,0),"")</f>
        <v/>
      </c>
      <c r="BW286" s="110" t="str">
        <f>IF(AND(BW$152&gt;=FB286,BW$152&lt;=FC286),IFERROR($G286/FD286,0),"")</f>
        <v/>
      </c>
      <c r="BX286" s="110" t="str">
        <f>IF(AND(BX$152&gt;=FB286,BX$152&lt;=FC286),IFERROR($G286/FD286,0),"")</f>
        <v/>
      </c>
      <c r="BY286" s="110" t="str">
        <f>IF(AND(BY$152&gt;=FB286,BY$152&lt;=FC286),IFERROR($G286/FD286,0),"")</f>
        <v/>
      </c>
      <c r="BZ286" s="110" t="str">
        <f>IF(AND(BZ$152&gt;=FB286,BZ$152&lt;=FC286),IFERROR($G286/FD286,0),"")</f>
        <v/>
      </c>
      <c r="CA286" s="110" t="str">
        <f>IF(AND(CA$152&gt;=FB286,CA$152&lt;=FC286),IFERROR($G286/FD286,0),"")</f>
        <v/>
      </c>
      <c r="CB286" s="110" t="str">
        <f>IF(AND(CB$152&gt;=FB286,CB$152&lt;=FC286),IFERROR($G286/FD286,0),"")</f>
        <v/>
      </c>
      <c r="CC286" s="110" t="str">
        <f>IF(AND(CC$152&gt;=FB286,CC$152&lt;=FC286),IFERROR($G286/FD286,0),"")</f>
        <v/>
      </c>
      <c r="CD286" s="110" t="str">
        <f>IF(AND(CD$152&gt;=FB286,CD$152&lt;=FC286),IFERROR($G286/FD286,0),"")</f>
        <v/>
      </c>
      <c r="CE286" s="110" t="str">
        <f>IF(AND(CE$152&gt;=FB286,CE$152&lt;=FC286),IFERROR($G286/FD286,0),"")</f>
        <v/>
      </c>
      <c r="CF286" s="110" t="str">
        <f>IF(AND(CF$152&gt;=FB286,CF$152&lt;=FC286),IFERROR($G286/FD286,0),"")</f>
        <v/>
      </c>
      <c r="CG286" s="110" t="str">
        <f>IF(AND(CG$152&gt;=FB286,CG$152&lt;=FC286),IFERROR($G286/FD286,0),"")</f>
        <v/>
      </c>
      <c r="CH286" s="110" t="str">
        <f>IF(AND(CH$152&gt;=FB286,CH$152&lt;=FC286),IFERROR($G286/FD286,0),"")</f>
        <v/>
      </c>
      <c r="CI286" s="110" t="str">
        <f>IF(AND(CI$152&gt;=FB286,CI$152&lt;=FC286),IFERROR($G286/FD286,0),"")</f>
        <v/>
      </c>
      <c r="CJ286" s="110" t="str">
        <f>IF(AND(CJ$152&gt;=FB286,CJ$152&lt;=FC286),IFERROR($G286/FD286,0),"")</f>
        <v/>
      </c>
      <c r="CK286" s="110">
        <f>IF(AND(CK$152&gt;=FB286,CK$152&lt;=FC286),IFERROR($G286/FD286,0),"")</f>
        <v>124687.5</v>
      </c>
      <c r="CL286" s="110">
        <f>IF(AND(CL$152&gt;=FB286,CL$152&lt;=FC286),IFERROR($G286/FD286,0),"")</f>
        <v>124687.5</v>
      </c>
      <c r="CM286" s="110">
        <f>IF(AND(CM$152&gt;=FB286,CM$152&lt;=FC286),IFERROR($G286/FD286,0),"")</f>
        <v>124687.5</v>
      </c>
      <c r="CN286" s="110">
        <f>IF(AND(CN$152&gt;=FB286,CN$152&lt;=FC286),IFERROR($G286/FD286,0),"")</f>
        <v>124687.5</v>
      </c>
      <c r="CO286" s="110">
        <f>IF(AND(CO$152&gt;=FB286,CO$152&lt;=FC286),IFERROR($G286/FD286,0),"")</f>
        <v>124687.5</v>
      </c>
      <c r="CP286" s="110">
        <f>IF(AND(CP$152&gt;=FB286,CP$152&lt;=FC286),IFERROR($G286/FD286,0),"")</f>
        <v>124687.5</v>
      </c>
      <c r="CQ286" s="110">
        <f>IF(AND(CQ$152&gt;=FB286,CQ$152&lt;=FC286),IFERROR($G286/FD286,0),"")</f>
        <v>124687.5</v>
      </c>
      <c r="CR286" s="110">
        <f>IF(AND(CR$152&gt;=FB286,CR$152&lt;=FC286),IFERROR($G286/FD286,0),"")</f>
        <v>124687.5</v>
      </c>
      <c r="CS286" s="110">
        <f>IF(AND(CS$152&gt;=FB286,CS$152&lt;=FC286),IFERROR($G286/FD286,0),"")</f>
        <v>124687.5</v>
      </c>
      <c r="CT286" s="110">
        <f>IF(AND(CT$152&gt;=FB286,CT$152&lt;=FC286),IFERROR($G286/FD286,0),"")</f>
        <v>124687.5</v>
      </c>
      <c r="CU286" s="110">
        <f>IF(AND(CU$152&gt;=FB286,CU$152&lt;=FC286),IFERROR($G286/FD286,0),"")</f>
        <v>124687.5</v>
      </c>
      <c r="CV286" s="110">
        <f>IF(AND(CV$152&gt;=FB286,CV$152&lt;=FC286),IFERROR($G286/FD286,0),"")</f>
        <v>124687.5</v>
      </c>
      <c r="CW286" s="110">
        <f>IF(AND(CW$152&gt;=FB286,CW$152&lt;=FC286),IFERROR($G286/FD286,0),"")</f>
        <v>124687.5</v>
      </c>
      <c r="CX286" s="110">
        <f>IF(AND(CX$152&gt;=FB286,CX$152&lt;=FC286),IFERROR($G286/FD286,0),"")</f>
        <v>124687.5</v>
      </c>
      <c r="CY286" s="110">
        <f>IF(AND(CY$152&gt;=FB286,CY$152&lt;=FC286),IFERROR($G286/FD286,0),"")</f>
        <v>124687.5</v>
      </c>
      <c r="CZ286" s="110">
        <f>IF(AND(CZ$152&gt;=FB286,CZ$152&lt;=FC286),IFERROR($G286/FD286,0),"")</f>
        <v>124687.5</v>
      </c>
      <c r="DA286" s="110" t="str">
        <f>IF(AND(DA$152&gt;=FB286,DA$152&lt;=FC286),IFERROR($G286/FD286,0),"")</f>
        <v/>
      </c>
      <c r="DB286" s="110" t="str">
        <f>IF(AND(DB$152&gt;=FB286,DB$152&lt;=FC286),IFERROR($G286/FD286,0),"")</f>
        <v/>
      </c>
      <c r="DC286" s="110" t="str">
        <f>IF(AND(DC$152&gt;=FB286,DC$152&lt;=FC286),IFERROR($G286/FD286,0),"")</f>
        <v/>
      </c>
      <c r="DD286" s="110" t="str">
        <f>IF(AND(DD$152&gt;=FB286,DD$152&lt;=FC286),IFERROR($G286/FD286,0),"")</f>
        <v/>
      </c>
      <c r="DE286" s="110" t="str">
        <f>IF(AND(DE$152&gt;=FB286,DE$152&lt;=FC286),IFERROR($G286/FD286,0),"")</f>
        <v/>
      </c>
      <c r="DF286" s="110" t="str">
        <f>IF(AND(DF$152&gt;=FB286,DF$152&lt;=FC286),IFERROR($G286/FD286,0),"")</f>
        <v/>
      </c>
      <c r="DG286" s="110" t="str">
        <f>IF(AND(DG$152&gt;=FB286,DG$152&lt;=FC286),IFERROR($G286/FD286,0),"")</f>
        <v/>
      </c>
      <c r="DH286" s="110" t="str">
        <f>IF(AND(DH$152&gt;=FB286,DH$152&lt;=FC286),IFERROR($G286/FD286,0),"")</f>
        <v/>
      </c>
      <c r="DI286" s="110" t="str">
        <f>IF(AND(DI$152&gt;=FB286,DI$152&lt;=FC286),IFERROR($G286/FD286,0),"")</f>
        <v/>
      </c>
      <c r="DJ286" s="110" t="str">
        <f>IF(AND(DJ$152&gt;=FB286,DJ$152&lt;=FC286),IFERROR($G286/FD286,0),"")</f>
        <v/>
      </c>
      <c r="DK286" s="110" t="str">
        <f>IF(AND(DK$152&gt;=FB286,DK$152&lt;=FC286),IFERROR($G286/FD286,0),"")</f>
        <v/>
      </c>
      <c r="DL286" s="110" t="str">
        <f>IF(AND(DL$152&gt;=FB286,DL$152&lt;=FC286),IFERROR($G286/FD286,0),"")</f>
        <v/>
      </c>
      <c r="DM286" s="110" t="str">
        <f>IF(AND(DM$152&gt;=FB286,DM$152&lt;=FC286),IFERROR($G286/FD286,0),"")</f>
        <v/>
      </c>
      <c r="DN286" s="110" t="str">
        <f>IF(AND(DN$152&gt;=FB286,DN$152&lt;=FC286),IFERROR($G286/FD286,0),"")</f>
        <v/>
      </c>
      <c r="DO286" s="110" t="str">
        <f>IF(AND(DO$152&gt;=FB286,DO$152&lt;=FC286),IFERROR($G286/FD286,0),"")</f>
        <v/>
      </c>
      <c r="DP286" s="110" t="str">
        <f>IF(AND(DP$152&gt;=FB286,DP$152&lt;=FC286),IFERROR($G286/FD286,0),"")</f>
        <v/>
      </c>
      <c r="DQ286" s="110" t="str">
        <f>IF(AND(DQ$152&gt;=FB286,DQ$152&lt;=FC286),IFERROR($G286/FD286,0),"")</f>
        <v/>
      </c>
      <c r="DR286" s="110" t="str">
        <f>IF(AND(DR$152&gt;=FB286,DR$152&lt;=FC286),IFERROR($G286/FD286,0),"")</f>
        <v/>
      </c>
      <c r="DS286" s="110" t="str">
        <f>IF(AND(DS$152&gt;=FB286,DS$152&lt;=FC286),IFERROR($G286/FD286,0),"")</f>
        <v/>
      </c>
      <c r="DT286" s="110" t="str">
        <f>IF(AND(DT$152&gt;=FB286,DT$152&lt;=FC286),IFERROR($G286/FD286,0),"")</f>
        <v/>
      </c>
      <c r="DU286" s="110" t="str">
        <f>IF(AND(DU$152&gt;=FB286,DU$152&lt;=FC286),IFERROR($G286/FD286,0),"")</f>
        <v/>
      </c>
      <c r="DV286" s="110" t="str">
        <f>IF(AND(DV$152&gt;=FB286,DV$152&lt;=FC286),IFERROR($G286/FD286,0),"")</f>
        <v/>
      </c>
      <c r="DW286" s="110" t="str">
        <f>IF(AND(DW$152&gt;=FB286,DW$152&lt;=FC286),IFERROR($G286/FD286,0),"")</f>
        <v/>
      </c>
      <c r="DX286" s="110" t="str">
        <f>IF(AND(DX$152&gt;=FB286,DX$152&lt;=FC286),IFERROR($G286/FD286,0),"")</f>
        <v/>
      </c>
      <c r="DY286" s="110" t="str">
        <f>IF(AND(DY$152&gt;=FB286,DY$152&lt;=FC286),IFERROR($G286/FD286,0),"")</f>
        <v/>
      </c>
      <c r="DZ286" s="110" t="str">
        <f>IF(AND(DZ$152&gt;=FB286,DZ$152&lt;=FC286),IFERROR($G286/FD286,0),"")</f>
        <v/>
      </c>
      <c r="EA286" s="110" t="str">
        <f>IF(AND(EA$152&gt;=FB286,EA$152&lt;=FC286),IFERROR($G286/FD286,0),"")</f>
        <v/>
      </c>
      <c r="EB286" s="110" t="str">
        <f>IF(AND(EB$152&gt;=FB286,EB$152&lt;=FC286),IFERROR($G286/FD286,0),"")</f>
        <v/>
      </c>
      <c r="EC286" s="110" t="str">
        <f>IF(AND(EC$152&gt;=FB286,EC$152&lt;=FC286),IFERROR($G286/FD286,0),"")</f>
        <v/>
      </c>
      <c r="ED286" s="110" t="str">
        <f>IF(AND(ED$152&gt;=FB286,ED$152&lt;=FC286),IFERROR($G286/FD286,0),"")</f>
        <v/>
      </c>
      <c r="EE286" s="110" t="str">
        <f>IF(AND(EE$152&gt;=FB286,EE$152&lt;=FC286),IFERROR($G286/FD286,0),"")</f>
        <v/>
      </c>
      <c r="EF286" s="110" t="str">
        <f>IF(AND(EF$152&gt;=FB286,EF$152&lt;=FC286),IFERROR($G286/FD286,0),"")</f>
        <v/>
      </c>
      <c r="EG286" s="110" t="str">
        <f>IF(AND(EG$152&gt;=FB286,EG$152&lt;=FC286),IFERROR($G286/FD286,0),"")</f>
        <v/>
      </c>
      <c r="EH286" s="110" t="str">
        <f>IF(AND(EH$152&gt;=FB286,EH$152&lt;=FC286),IFERROR($G286/FD286,0),"")</f>
        <v/>
      </c>
      <c r="EI286" s="110" t="str">
        <f>IF(AND(EI$152&gt;=FB286,EI$152&lt;=FC286),IFERROR($G286/FD286,0),"")</f>
        <v/>
      </c>
      <c r="EJ286" s="110" t="str">
        <f>IF(AND(EJ$152&gt;=FB286,EJ$152&lt;=FC286),IFERROR($G286/FD286,0),"")</f>
        <v/>
      </c>
      <c r="EK286" s="110" t="str">
        <f>IF(AND(EK$152&gt;=FB286,EK$152&lt;=FC286),IFERROR($G286/FD286,0),"")</f>
        <v/>
      </c>
      <c r="EL286" s="110" t="str">
        <f>IF(AND(EL$152&gt;=FB286,EL$152&lt;=FC286),IFERROR($G286/FD286,0),"")</f>
        <v/>
      </c>
      <c r="EM286" s="110" t="str">
        <f>IF(AND(EM$152&gt;=FB286,EM$152&lt;=FC286),IFERROR($G286/FD286,0),"")</f>
        <v/>
      </c>
      <c r="EN286" s="110" t="str">
        <f>IF(AND(EN$152&gt;=FB286,EN$152&lt;=FC286),IFERROR($G286/FD286,0),"")</f>
        <v/>
      </c>
      <c r="EO286" s="110" t="str">
        <f>IF(AND(EO$152&gt;=FB286,EO$152&lt;=FC286),IFERROR($G286/FD286,0),"")</f>
        <v/>
      </c>
      <c r="EP286" s="110" t="str">
        <f>IF(AND(EP$152&gt;=FB286,EP$152&lt;=FC286),IFERROR($G286/FD286,0),"")</f>
        <v/>
      </c>
      <c r="EQ286" s="110" t="str">
        <f>IF(AND(EQ$152&gt;=FB286,EQ$152&lt;=FC286),IFERROR($G286/FD286,0),"")</f>
        <v/>
      </c>
      <c r="ER286" s="110" t="str">
        <f>IF(AND(ER$152&gt;=FB286,ER$152&lt;=FC286),IFERROR($G286/FD286,0),"")</f>
        <v/>
      </c>
      <c r="ES286" s="110" t="str">
        <f>IF(AND(ES$152&gt;=FB286,ES$152&lt;=FC286),IFERROR($G286/FD286,0),"")</f>
        <v/>
      </c>
      <c r="ET286" s="110" t="str">
        <f>IF(AND(ET$152&gt;=FB286,ET$152&lt;=FC286),IFERROR($G286/FD286,0),"")</f>
        <v/>
      </c>
      <c r="EU286" s="110" t="str">
        <f>IF(AND(EU$152&gt;=FB286,EU$152&lt;=FC286),IFERROR($G286/FD286,0),"")</f>
        <v/>
      </c>
      <c r="EV286" s="110" t="str">
        <f>IF(AND(EV$152&gt;=FB286,EV$152&lt;=FC286),IFERROR($G286/FD286,0),"")</f>
        <v/>
      </c>
      <c r="EW286" s="110" t="str">
        <f>IF(AND(EW$152&gt;=FB286,EW$152&lt;=FC286),IFERROR($G286/FD286,0),"")</f>
        <v/>
      </c>
      <c r="EX286" s="110" t="str">
        <f>IF(AND(EX$152&gt;=FB286,EX$152&lt;=FC286),IFERROR($G286/FD286,0),"")</f>
        <v/>
      </c>
      <c r="EY286" s="110" t="str">
        <f>IF(AND(EY$152&gt;=FB286,EY$152&lt;=FC286),IFERROR($G286/FD286,0),"")</f>
        <v/>
      </c>
      <c r="EZ286" s="110" t="str">
        <f>IF(AND(EZ$152&gt;=FB286,EZ$152&lt;=FC286),IFERROR($G286/FD286,0),"")</f>
        <v/>
      </c>
      <c r="FA286" s="110" t="str">
        <f>IF(AND(FA$152&gt;=FB286,FA$152&lt;=FC286),IFERROR($G286/FD286,0),"")</f>
        <v/>
      </c>
      <c r="FB286">
        <f>'06_Presupuesto'!J304-'02_Rendimientos'!$B$79+1</f>
        <v>82</v>
      </c>
      <c r="FC286">
        <f>'06_Presupuesto'!K304-'02_Rendimientos'!$B$79+1</f>
        <v>97</v>
      </c>
      <c r="FD286">
        <f>FC286-FB286+1</f>
        <v>16</v>
      </c>
    </row>
    <row r="287" spans="2:160">
      <c r="B287" t="str">
        <f>'06_Presupuesto'!K139</f>
        <v>D.4</v>
      </c>
      <c r="C287" t="str">
        <f>'06_Presupuesto'!L139</f>
        <v>TERRAZA ACCESO</v>
      </c>
      <c r="D287" t="str">
        <f>'06_Presupuesto'!M139</f>
        <v>M2</v>
      </c>
      <c r="E287" s="90">
        <f>'06_Presupuesto'!N139</f>
        <v>18</v>
      </c>
      <c r="F287" s="90">
        <f>'06_Presupuesto'!O139</f>
        <v>60000</v>
      </c>
      <c r="G287" s="90">
        <f>'06_Presupuesto'!P139</f>
        <v>1080000</v>
      </c>
      <c r="H287" s="90" t="str">
        <f>IF(AND(H$152&gt;=FB287,H$152&lt;=FC287),IFERROR($G287/FD287,0),"")</f>
        <v/>
      </c>
      <c r="I287" s="90" t="str">
        <f>IF(AND(I$152&gt;=FB287,I$152&lt;=FC287),IFERROR($G287/FD287,0),"")</f>
        <v/>
      </c>
      <c r="J287" s="90" t="str">
        <f t="shared" si="1072"/>
        <v/>
      </c>
      <c r="K287" s="90" t="str">
        <f>IF(AND(K$152&gt;=FB287,K$152&lt;=FC287),IFERROR($G287/FD287,0),"")</f>
        <v/>
      </c>
      <c r="L287" s="90" t="str">
        <f>IF(AND(L$152&gt;=FB287,L$152&lt;=FC287),IFERROR($G287/FD287,0),"")</f>
        <v/>
      </c>
      <c r="M287" s="90" t="str">
        <f>IF(AND(M$152&gt;=FB287,M$152&lt;=FC287),IFERROR($G287/FD287,0),"")</f>
        <v/>
      </c>
      <c r="N287" s="90" t="str">
        <f>IF(AND(N$152&gt;=FB287,N$152&lt;=FC287),IFERROR($G287/FD287,0),"")</f>
        <v/>
      </c>
      <c r="O287" s="90" t="str">
        <f>IF(AND(O$152&gt;=FB287,O$152&lt;=FC287),IFERROR($G287/FD287,0),"")</f>
        <v/>
      </c>
      <c r="P287" s="90" t="str">
        <f>IF(AND(P$152&gt;=FB287,P$152&lt;=FC287),IFERROR($G287/FD287,0),"")</f>
        <v/>
      </c>
      <c r="Q287" s="90" t="str">
        <f>IF(AND(Q$152&gt;=FB287,Q$152&lt;=FC287),IFERROR($G287/FD287,0),"")</f>
        <v/>
      </c>
      <c r="R287" s="90" t="str">
        <f>IF(AND(R$152&gt;=FB287,R$152&lt;=FC287),IFERROR($G287/FD287,0),"")</f>
        <v/>
      </c>
      <c r="S287" s="90" t="str">
        <f>IF(AND(S$152&gt;=FB287,S$152&lt;=FC287),IFERROR($G287/FD287,0),"")</f>
        <v/>
      </c>
      <c r="T287" s="90" t="str">
        <f>IF(AND(T$152&gt;=FB287,T$152&lt;=FC287),IFERROR($G287/FD287,0),"")</f>
        <v/>
      </c>
      <c r="U287" s="90" t="str">
        <f>IF(AND(U$152&gt;=FB287,U$152&lt;=FC287),IFERROR($G287/FD287,0),"")</f>
        <v/>
      </c>
      <c r="V287" s="90" t="str">
        <f>IF(AND(V$152&gt;=FB287,V$152&lt;=FC287),IFERROR($G287/FD287,0),"")</f>
        <v/>
      </c>
      <c r="W287" s="90" t="str">
        <f>IF(AND(W$152&gt;=FB287,W$152&lt;=FC287),IFERROR($G287/FD287,0),"")</f>
        <v/>
      </c>
      <c r="X287" s="90" t="str">
        <f>IF(AND(X$152&gt;=FB287,X$152&lt;=FC287),IFERROR($G287/FD287,0),"")</f>
        <v/>
      </c>
      <c r="Y287" s="90" t="str">
        <f>IF(AND(Y$152&gt;=FB287,Y$152&lt;=FC287),IFERROR($G287/FD287,0),"")</f>
        <v/>
      </c>
      <c r="Z287" s="90" t="str">
        <f>IF(AND(Z$152&gt;=FB287,Z$152&lt;=FC287),IFERROR($G287/FD287,0),"")</f>
        <v/>
      </c>
      <c r="AA287" s="90" t="str">
        <f>IF(AND(AA$152&gt;=FB287,AA$152&lt;=FC287),IFERROR($G287/FD287,0),"")</f>
        <v/>
      </c>
      <c r="AB287" s="90" t="str">
        <f>IF(AND(AB$152&gt;=FB287,AB$152&lt;=FC287),IFERROR($G287/FD287,0),"")</f>
        <v/>
      </c>
      <c r="AC287" s="90" t="str">
        <f>IF(AND(AC$152&gt;=FB287,AC$152&lt;=FC287),IFERROR($G287/FD287,0),"")</f>
        <v/>
      </c>
      <c r="AD287" s="90" t="str">
        <f>IF(AND(AD$152&gt;=FB287,AD$152&lt;=FC287),IFERROR($G287/FD287,0),"")</f>
        <v/>
      </c>
      <c r="AE287" s="90" t="str">
        <f>IF(AND(AE$152&gt;=FB287,AE$152&lt;=FC287),IFERROR($G287/FD287,0),"")</f>
        <v/>
      </c>
      <c r="AF287" s="90" t="str">
        <f>IF(AND(AF$152&gt;=FB287,AF$152&lt;=FC287),IFERROR($G287/FD287,0),"")</f>
        <v/>
      </c>
      <c r="AG287" s="90" t="str">
        <f>IF(AND(AG$152&gt;=FB287,AG$152&lt;=FC287),IFERROR($G287/FD287,0),"")</f>
        <v/>
      </c>
      <c r="AH287" s="90" t="str">
        <f>IF(AND(AH$152&gt;=FB287,AH$152&lt;=FC287),IFERROR($G287/FD287,0),"")</f>
        <v/>
      </c>
      <c r="AI287" s="90" t="str">
        <f>IF(AND(AI$152&gt;=FB287,AI$152&lt;=FC287),IFERROR($G287/FD287,0),"")</f>
        <v/>
      </c>
      <c r="AJ287" s="90" t="str">
        <f>IF(AND(AJ$152&gt;=FB287,AJ$152&lt;=FC287),IFERROR($G287/FD287,0),"")</f>
        <v/>
      </c>
      <c r="AK287" s="90" t="str">
        <f>IF(AND(AK$152&gt;=FB287,AK$152&lt;=FC287),IFERROR($G287/FD287,0),"")</f>
        <v/>
      </c>
      <c r="AL287" s="90" t="str">
        <f>IF(AND(AL$152&gt;=FB287,AL$152&lt;=FC287),IFERROR($G287/FD287,0),"")</f>
        <v/>
      </c>
      <c r="AM287" s="90" t="str">
        <f>IF(AND(AM$152&gt;=FB287,AM$152&lt;=FC287),IFERROR($G287/FD287,0),"")</f>
        <v/>
      </c>
      <c r="AN287" s="90" t="str">
        <f>IF(AND(AN$152&gt;=FB287,AN$152&lt;=FC287),IFERROR($G287/FD287,0),"")</f>
        <v/>
      </c>
      <c r="AO287" s="90" t="str">
        <f>IF(AND(AO$152&gt;=FB287,AO$152&lt;=FC287),IFERROR($G287/FD287,0),"")</f>
        <v/>
      </c>
      <c r="AP287" s="90" t="str">
        <f>IF(AND(AP$152&gt;=FB287,AP$152&lt;=FC287),IFERROR($G287/FD287,0),"")</f>
        <v/>
      </c>
      <c r="AQ287" s="90" t="str">
        <f>IF(AND(AQ$152&gt;=FB287,AQ$152&lt;=FC287),IFERROR($G287/FD287,0),"")</f>
        <v/>
      </c>
      <c r="AR287" s="90" t="str">
        <f>IF(AND(AR$152&gt;=FB287,AR$152&lt;=FC287),IFERROR($G287/FD287,0),"")</f>
        <v/>
      </c>
      <c r="AS287" s="90" t="str">
        <f>IF(AND(AS$152&gt;=FB287,AS$152&lt;=FC287),IFERROR($G287/FD287,0),"")</f>
        <v/>
      </c>
      <c r="AT287" s="90" t="str">
        <f>IF(AND(AT$152&gt;=FB287,AT$152&lt;=FC287),IFERROR($G287/FD287,0),"")</f>
        <v/>
      </c>
      <c r="AU287" s="90" t="str">
        <f>IF(AND(AU$152&gt;=FB287,AU$152&lt;=FC287),IFERROR($G287/FD287,0),"")</f>
        <v/>
      </c>
      <c r="AV287" s="90" t="str">
        <f>IF(AND(AV$152&gt;=FB287,AV$152&lt;=FC287),IFERROR($G287/FD287,0),"")</f>
        <v/>
      </c>
      <c r="AW287" s="90" t="str">
        <f>IF(AND(AW$152&gt;=FB287,AW$152&lt;=FC287),IFERROR($G287/FD287,0),"")</f>
        <v/>
      </c>
      <c r="AX287" s="90" t="str">
        <f>IF(AND(AX$152&gt;=FB287,AX$152&lt;=FC287),IFERROR($G287/FD287,0),"")</f>
        <v/>
      </c>
      <c r="AY287" s="90" t="str">
        <f>IF(AND(AY$152&gt;=FB287,AY$152&lt;=FC287),IFERROR($G287/FD287,0),"")</f>
        <v/>
      </c>
      <c r="AZ287" s="90" t="str">
        <f>IF(AND(AZ$152&gt;=FB287,AZ$152&lt;=FC287),IFERROR($G287/FD287,0),"")</f>
        <v/>
      </c>
      <c r="BA287" s="90" t="str">
        <f>IF(AND(BA$152&gt;=FB287,BA$152&lt;=FC287),IFERROR($G287/FD287,0),"")</f>
        <v/>
      </c>
      <c r="BB287" s="90" t="str">
        <f>IF(AND(BB$152&gt;=FB287,BB$152&lt;=FC287),IFERROR($G287/FD287,0),"")</f>
        <v/>
      </c>
      <c r="BC287" s="90" t="str">
        <f>IF(AND(BC$152&gt;=FB287,BC$152&lt;=FC287),IFERROR($G287/FD287,0),"")</f>
        <v/>
      </c>
      <c r="BD287" s="90" t="str">
        <f>IF(AND(BD$152&gt;=FB287,BD$152&lt;=FC287),IFERROR($G287/FD287,0),"")</f>
        <v/>
      </c>
      <c r="BE287" s="90" t="str">
        <f>IF(AND(BE$152&gt;=FB287,BE$152&lt;=FC287),IFERROR($G287/FD287,0),"")</f>
        <v/>
      </c>
      <c r="BF287" s="90" t="str">
        <f>IF(AND(BF$152&gt;=FB287,BF$152&lt;=FC287),IFERROR($G287/FD287,0),"")</f>
        <v/>
      </c>
      <c r="BG287" s="90" t="str">
        <f>IF(AND(BG$152&gt;=FB287,BG$152&lt;=FC287),IFERROR($G287/FD287,0),"")</f>
        <v/>
      </c>
      <c r="BH287" s="90" t="str">
        <f>IF(AND(BH$152&gt;=FB287,BH$152&lt;=FC287),IFERROR($G287/FD287,0),"")</f>
        <v/>
      </c>
      <c r="BI287" s="90" t="str">
        <f>IF(AND(BI$152&gt;=FB287,BI$152&lt;=FC287),IFERROR($G287/FD287,0),"")</f>
        <v/>
      </c>
      <c r="BJ287" s="90" t="str">
        <f>IF(AND(BJ$152&gt;=FB287,BJ$152&lt;=FC287),IFERROR($G287/FD287,0),"")</f>
        <v/>
      </c>
      <c r="BK287" s="90" t="str">
        <f>IF(AND(BK$152&gt;=FB287,BK$152&lt;=FC287),IFERROR($G287/FD287,0),"")</f>
        <v/>
      </c>
      <c r="BL287" s="90" t="str">
        <f>IF(AND(BL$152&gt;=FB287,BL$152&lt;=FC287),IFERROR($G287/FD287,0),"")</f>
        <v/>
      </c>
      <c r="BM287" s="90" t="str">
        <f>IF(AND(BM$152&gt;=FB287,BM$152&lt;=FC287),IFERROR($G287/FD287,0),"")</f>
        <v/>
      </c>
      <c r="BN287" s="90" t="str">
        <f>IF(AND(BN$152&gt;=FB287,BN$152&lt;=FC287),IFERROR($G287/FD287,0),"")</f>
        <v/>
      </c>
      <c r="BO287" s="90" t="str">
        <f>IF(AND(BO$152&gt;=FB287,BO$152&lt;=FC287),IFERROR($G287/FD287,0),"")</f>
        <v/>
      </c>
      <c r="BP287" s="90" t="str">
        <f>IF(AND(BP$152&gt;=FB287,BP$152&lt;=FC287),IFERROR($G287/FD287,0),"")</f>
        <v/>
      </c>
      <c r="BQ287" s="90" t="str">
        <f>IF(AND(BQ$152&gt;=FB287,BQ$152&lt;=FC287),IFERROR($G287/FD287,0),"")</f>
        <v/>
      </c>
      <c r="BR287" s="90" t="str">
        <f>IF(AND(BR$152&gt;=FB287,BR$152&lt;=FC287),IFERROR($G287/FD287,0),"")</f>
        <v/>
      </c>
      <c r="BS287" s="90" t="str">
        <f>IF(AND(BS$152&gt;=FB287,BS$152&lt;=FC287),IFERROR($G287/FD287,0),"")</f>
        <v/>
      </c>
      <c r="BT287" s="90" t="str">
        <f>IF(AND(BT$152&gt;=FB287,BT$152&lt;=FC287),IFERROR($G287/FD287,0),"")</f>
        <v/>
      </c>
      <c r="BU287" s="90" t="str">
        <f>IF(AND(BU$152&gt;=FB287,BU$152&lt;=FC287),IFERROR($G287/FD287,0),"")</f>
        <v/>
      </c>
      <c r="BV287" s="90" t="str">
        <f>IF(AND(BV$152&gt;=FB287,BV$152&lt;=FC287),IFERROR($G287/FD287,0),"")</f>
        <v/>
      </c>
      <c r="BW287" s="90" t="str">
        <f>IF(AND(BW$152&gt;=FB287,BW$152&lt;=FC287),IFERROR($G287/FD287,0),"")</f>
        <v/>
      </c>
      <c r="BX287" s="90" t="str">
        <f>IF(AND(BX$152&gt;=FB287,BX$152&lt;=FC287),IFERROR($G287/FD287,0),"")</f>
        <v/>
      </c>
      <c r="BY287" s="90" t="str">
        <f>IF(AND(BY$152&gt;=FB287,BY$152&lt;=FC287),IFERROR($G287/FD287,0),"")</f>
        <v/>
      </c>
      <c r="BZ287" s="90" t="str">
        <f>IF(AND(BZ$152&gt;=FB287,BZ$152&lt;=FC287),IFERROR($G287/FD287,0),"")</f>
        <v/>
      </c>
      <c r="CA287" s="90" t="str">
        <f>IF(AND(CA$152&gt;=FB287,CA$152&lt;=FC287),IFERROR($G287/FD287,0),"")</f>
        <v/>
      </c>
      <c r="CB287" s="90" t="str">
        <f>IF(AND(CB$152&gt;=FB287,CB$152&lt;=FC287),IFERROR($G287/FD287,0),"")</f>
        <v/>
      </c>
      <c r="CC287" s="90" t="str">
        <f>IF(AND(CC$152&gt;=FB287,CC$152&lt;=FC287),IFERROR($G287/FD287,0),"")</f>
        <v/>
      </c>
      <c r="CD287" s="90" t="str">
        <f>IF(AND(CD$152&gt;=FB287,CD$152&lt;=FC287),IFERROR($G287/FD287,0),"")</f>
        <v/>
      </c>
      <c r="CE287" s="90" t="str">
        <f>IF(AND(CE$152&gt;=FB287,CE$152&lt;=FC287),IFERROR($G287/FD287,0),"")</f>
        <v/>
      </c>
      <c r="CF287" s="90" t="str">
        <f>IF(AND(CF$152&gt;=FB287,CF$152&lt;=FC287),IFERROR($G287/FD287,0),"")</f>
        <v/>
      </c>
      <c r="CG287" s="90" t="str">
        <f>IF(AND(CG$152&gt;=FB287,CG$152&lt;=FC287),IFERROR($G287/FD287,0),"")</f>
        <v/>
      </c>
      <c r="CH287" s="90" t="str">
        <f>IF(AND(CH$152&gt;=FB287,CH$152&lt;=FC287),IFERROR($G287/FD287,0),"")</f>
        <v/>
      </c>
      <c r="CI287" s="90" t="str">
        <f>IF(AND(CI$152&gt;=FB287,CI$152&lt;=FC287),IFERROR($G287/FD287,0),"")</f>
        <v/>
      </c>
      <c r="CJ287" s="90" t="str">
        <f>IF(AND(CJ$152&gt;=FB287,CJ$152&lt;=FC287),IFERROR($G287/FD287,0),"")</f>
        <v/>
      </c>
      <c r="CK287" s="90" t="str">
        <f>IF(AND(CK$152&gt;=FB287,CK$152&lt;=FC287),IFERROR($G287/FD287,0),"")</f>
        <v/>
      </c>
      <c r="CL287" s="90" t="str">
        <f>IF(AND(CL$152&gt;=FB287,CL$152&lt;=FC287),IFERROR($G287/FD287,0),"")</f>
        <v/>
      </c>
      <c r="CM287" s="90" t="str">
        <f>IF(AND(CM$152&gt;=FB287,CM$152&lt;=FC287),IFERROR($G287/FD287,0),"")</f>
        <v/>
      </c>
      <c r="CN287" s="90" t="str">
        <f>IF(AND(CN$152&gt;=FB287,CN$152&lt;=FC287),IFERROR($G287/FD287,0),"")</f>
        <v/>
      </c>
      <c r="CO287" s="90" t="str">
        <f>IF(AND(CO$152&gt;=FB287,CO$152&lt;=FC287),IFERROR($G287/FD287,0),"")</f>
        <v/>
      </c>
      <c r="CP287" s="90" t="str">
        <f>IF(AND(CP$152&gt;=FB287,CP$152&lt;=FC287),IFERROR($G287/FD287,0),"")</f>
        <v/>
      </c>
      <c r="CQ287" s="90" t="str">
        <f>IF(AND(CQ$152&gt;=FB287,CQ$152&lt;=FC287),IFERROR($G287/FD287,0),"")</f>
        <v/>
      </c>
      <c r="CR287" s="90" t="str">
        <f>IF(AND(CR$152&gt;=FB287,CR$152&lt;=FC287),IFERROR($G287/FD287,0),"")</f>
        <v/>
      </c>
      <c r="CS287" s="90" t="str">
        <f>IF(AND(CS$152&gt;=FB287,CS$152&lt;=FC287),IFERROR($G287/FD287,0),"")</f>
        <v/>
      </c>
      <c r="CT287" s="90" t="str">
        <f>IF(AND(CT$152&gt;=FB287,CT$152&lt;=FC287),IFERROR($G287/FD287,0),"")</f>
        <v/>
      </c>
      <c r="CU287" s="90" t="str">
        <f>IF(AND(CU$152&gt;=FB287,CU$152&lt;=FC287),IFERROR($G287/FD287,0),"")</f>
        <v/>
      </c>
      <c r="CV287" s="90" t="str">
        <f>IF(AND(CV$152&gt;=FB287,CV$152&lt;=FC287),IFERROR($G287/FD287,0),"")</f>
        <v/>
      </c>
      <c r="CW287" s="90" t="str">
        <f>IF(AND(CW$152&gt;=FB287,CW$152&lt;=FC287),IFERROR($G287/FD287,0),"")</f>
        <v/>
      </c>
      <c r="CX287" s="90" t="str">
        <f>IF(AND(CX$152&gt;=FB287,CX$152&lt;=FC287),IFERROR($G287/FD287,0),"")</f>
        <v/>
      </c>
      <c r="CY287" s="90" t="str">
        <f>IF(AND(CY$152&gt;=FB287,CY$152&lt;=FC287),IFERROR($G287/FD287,0),"")</f>
        <v/>
      </c>
      <c r="CZ287" s="90" t="str">
        <f>IF(AND(CZ$152&gt;=FB287,CZ$152&lt;=FC287),IFERROR($G287/FD287,0),"")</f>
        <v/>
      </c>
      <c r="DA287" s="90" t="str">
        <f>IF(AND(DA$152&gt;=FB287,DA$152&lt;=FC287),IFERROR($G287/FD287,0),"")</f>
        <v/>
      </c>
      <c r="DB287" s="90" t="str">
        <f>IF(AND(DB$152&gt;=FB287,DB$152&lt;=FC287),IFERROR($G287/FD287,0),"")</f>
        <v/>
      </c>
      <c r="DC287" s="90" t="str">
        <f>IF(AND(DC$152&gt;=FB287,DC$152&lt;=FC287),IFERROR($G287/FD287,0),"")</f>
        <v/>
      </c>
      <c r="DD287" s="90" t="str">
        <f>IF(AND(DD$152&gt;=FB287,DD$152&lt;=FC287),IFERROR($G287/FD287,0),"")</f>
        <v/>
      </c>
      <c r="DE287" s="90" t="str">
        <f>IF(AND(DE$152&gt;=FB287,DE$152&lt;=FC287),IFERROR($G287/FD287,0),"")</f>
        <v/>
      </c>
      <c r="DF287" s="90" t="str">
        <f>IF(AND(DF$152&gt;=FB287,DF$152&lt;=FC287),IFERROR($G287/FD287,0),"")</f>
        <v/>
      </c>
      <c r="DG287" s="90" t="str">
        <f>IF(AND(DG$152&gt;=FB287,DG$152&lt;=FC287),IFERROR($G287/FD287,0),"")</f>
        <v/>
      </c>
      <c r="DH287" s="90" t="str">
        <f>IF(AND(DH$152&gt;=FB287,DH$152&lt;=FC287),IFERROR($G287/FD287,0),"")</f>
        <v/>
      </c>
      <c r="DI287" s="90" t="str">
        <f>IF(AND(DI$152&gt;=FB287,DI$152&lt;=FC287),IFERROR($G287/FD287,0),"")</f>
        <v/>
      </c>
      <c r="DJ287" s="90" t="str">
        <f>IF(AND(DJ$152&gt;=FB287,DJ$152&lt;=FC287),IFERROR($G287/FD287,0),"")</f>
        <v/>
      </c>
      <c r="DK287" s="90" t="str">
        <f>IF(AND(DK$152&gt;=FB287,DK$152&lt;=FC287),IFERROR($G287/FD287,0),"")</f>
        <v/>
      </c>
      <c r="DL287" s="90" t="str">
        <f>IF(AND(DL$152&gt;=FB287,DL$152&lt;=FC287),IFERROR($G287/FD287,0),"")</f>
        <v/>
      </c>
      <c r="DM287" s="90" t="str">
        <f>IF(AND(DM$152&gt;=FB287,DM$152&lt;=FC287),IFERROR($G287/FD287,0),"")</f>
        <v/>
      </c>
      <c r="DN287" s="90" t="str">
        <f>IF(AND(DN$152&gt;=FB287,DN$152&lt;=FC287),IFERROR($G287/FD287,0),"")</f>
        <v/>
      </c>
      <c r="DO287" s="90">
        <f>IF(AND(DO$152&gt;=FB287,DO$152&lt;=FC287),IFERROR($G287/FD287,0),"")</f>
        <v>108000</v>
      </c>
      <c r="DP287" s="90">
        <f>IF(AND(DP$152&gt;=FB287,DP$152&lt;=FC287),IFERROR($G287/FD287,0),"")</f>
        <v>108000</v>
      </c>
      <c r="DQ287" s="90">
        <f>IF(AND(DQ$152&gt;=FB287,DQ$152&lt;=FC287),IFERROR($G287/FD287,0),"")</f>
        <v>108000</v>
      </c>
      <c r="DR287" s="90">
        <f>IF(AND(DR$152&gt;=FB287,DR$152&lt;=FC287),IFERROR($G287/FD287,0),"")</f>
        <v>108000</v>
      </c>
      <c r="DS287" s="90">
        <f>IF(AND(DS$152&gt;=FB287,DS$152&lt;=FC287),IFERROR($G287/FD287,0),"")</f>
        <v>108000</v>
      </c>
      <c r="DT287" s="90">
        <f>IF(AND(DT$152&gt;=FB287,DT$152&lt;=FC287),IFERROR($G287/FD287,0),"")</f>
        <v>108000</v>
      </c>
      <c r="DU287" s="90">
        <f>IF(AND(DU$152&gt;=FB287,DU$152&lt;=FC287),IFERROR($G287/FD287,0),"")</f>
        <v>108000</v>
      </c>
      <c r="DV287" s="90">
        <f>IF(AND(DV$152&gt;=FB287,DV$152&lt;=FC287),IFERROR($G287/FD287,0),"")</f>
        <v>108000</v>
      </c>
      <c r="DW287" s="90">
        <f>IF(AND(DW$152&gt;=FB287,DW$152&lt;=FC287),IFERROR($G287/FD287,0),"")</f>
        <v>108000</v>
      </c>
      <c r="DX287" s="90">
        <f>IF(AND(DX$152&gt;=FB287,DX$152&lt;=FC287),IFERROR($G287/FD287,0),"")</f>
        <v>108000</v>
      </c>
      <c r="DY287" s="90" t="str">
        <f>IF(AND(DY$152&gt;=FB287,DY$152&lt;=FC287),IFERROR($G287/FD287,0),"")</f>
        <v/>
      </c>
      <c r="DZ287" s="90" t="str">
        <f>IF(AND(DZ$152&gt;=FB287,DZ$152&lt;=FC287),IFERROR($G287/FD287,0),"")</f>
        <v/>
      </c>
      <c r="EA287" s="90" t="str">
        <f>IF(AND(EA$152&gt;=FB287,EA$152&lt;=FC287),IFERROR($G287/FD287,0),"")</f>
        <v/>
      </c>
      <c r="EB287" s="90" t="str">
        <f>IF(AND(EB$152&gt;=FB287,EB$152&lt;=FC287),IFERROR($G287/FD287,0),"")</f>
        <v/>
      </c>
      <c r="EC287" s="90" t="str">
        <f>IF(AND(EC$152&gt;=FB287,EC$152&lt;=FC287),IFERROR($G287/FD287,0),"")</f>
        <v/>
      </c>
      <c r="ED287" s="90" t="str">
        <f>IF(AND(ED$152&gt;=FB287,ED$152&lt;=FC287),IFERROR($G287/FD287,0),"")</f>
        <v/>
      </c>
      <c r="EE287" s="90" t="str">
        <f>IF(AND(EE$152&gt;=FB287,EE$152&lt;=FC287),IFERROR($G287/FD287,0),"")</f>
        <v/>
      </c>
      <c r="EF287" s="90" t="str">
        <f>IF(AND(EF$152&gt;=FB287,EF$152&lt;=FC287),IFERROR($G287/FD287,0),"")</f>
        <v/>
      </c>
      <c r="EG287" s="90" t="str">
        <f>IF(AND(EG$152&gt;=FB287,EG$152&lt;=FC287),IFERROR($G287/FD287,0),"")</f>
        <v/>
      </c>
      <c r="EH287" s="90" t="str">
        <f>IF(AND(EH$152&gt;=FB287,EH$152&lt;=FC287),IFERROR($G287/FD287,0),"")</f>
        <v/>
      </c>
      <c r="EI287" s="90" t="str">
        <f>IF(AND(EI$152&gt;=FB287,EI$152&lt;=FC287),IFERROR($G287/FD287,0),"")</f>
        <v/>
      </c>
      <c r="EJ287" s="90" t="str">
        <f>IF(AND(EJ$152&gt;=FB287,EJ$152&lt;=FC287),IFERROR($G287/FD287,0),"")</f>
        <v/>
      </c>
      <c r="EK287" s="90" t="str">
        <f>IF(AND(EK$152&gt;=FB287,EK$152&lt;=FC287),IFERROR($G287/FD287,0),"")</f>
        <v/>
      </c>
      <c r="EL287" s="90" t="str">
        <f>IF(AND(EL$152&gt;=FB287,EL$152&lt;=FC287),IFERROR($G287/FD287,0),"")</f>
        <v/>
      </c>
      <c r="EM287" s="90" t="str">
        <f>IF(AND(EM$152&gt;=FB287,EM$152&lt;=FC287),IFERROR($G287/FD287,0),"")</f>
        <v/>
      </c>
      <c r="EN287" s="90" t="str">
        <f>IF(AND(EN$152&gt;=FB287,EN$152&lt;=FC287),IFERROR($G287/FD287,0),"")</f>
        <v/>
      </c>
      <c r="EO287" s="90" t="str">
        <f>IF(AND(EO$152&gt;=FB287,EO$152&lt;=FC287),IFERROR($G287/FD287,0),"")</f>
        <v/>
      </c>
      <c r="EP287" s="90" t="str">
        <f>IF(AND(EP$152&gt;=FB287,EP$152&lt;=FC287),IFERROR($G287/FD287,0),"")</f>
        <v/>
      </c>
      <c r="EQ287" s="90" t="str">
        <f>IF(AND(EQ$152&gt;=FB287,EQ$152&lt;=FC287),IFERROR($G287/FD287,0),"")</f>
        <v/>
      </c>
      <c r="ER287" s="90" t="str">
        <f>IF(AND(ER$152&gt;=FB287,ER$152&lt;=FC287),IFERROR($G287/FD287,0),"")</f>
        <v/>
      </c>
      <c r="ES287" s="90" t="str">
        <f>IF(AND(ES$152&gt;=FB287,ES$152&lt;=FC287),IFERROR($G287/FD287,0),"")</f>
        <v/>
      </c>
      <c r="ET287" s="90" t="str">
        <f>IF(AND(ET$152&gt;=FB287,ET$152&lt;=FC287),IFERROR($G287/FD287,0),"")</f>
        <v/>
      </c>
      <c r="EU287" s="90" t="str">
        <f>IF(AND(EU$152&gt;=FB287,EU$152&lt;=FC287),IFERROR($G287/FD287,0),"")</f>
        <v/>
      </c>
      <c r="EV287" s="90" t="str">
        <f>IF(AND(EV$152&gt;=FB287,EV$152&lt;=FC287),IFERROR($G287/FD287,0),"")</f>
        <v/>
      </c>
      <c r="EW287" s="90" t="str">
        <f>IF(AND(EW$152&gt;=FB287,EW$152&lt;=FC287),IFERROR($G287/FD287,0),"")</f>
        <v/>
      </c>
      <c r="EX287" s="90" t="str">
        <f>IF(AND(EX$152&gt;=FB287,EX$152&lt;=FC287),IFERROR($G287/FD287,0),"")</f>
        <v/>
      </c>
      <c r="EY287" s="90" t="str">
        <f>IF(AND(EY$152&gt;=FB287,EY$152&lt;=FC287),IFERROR($G287/FD287,0),"")</f>
        <v/>
      </c>
      <c r="EZ287" s="90" t="str">
        <f>IF(AND(EZ$152&gt;=FB287,EZ$152&lt;=FC287),IFERROR($G287/FD287,0),"")</f>
        <v/>
      </c>
      <c r="FA287" s="90" t="str">
        <f>IF(AND(FA$152&gt;=FB287,FA$152&lt;=FC287),IFERROR($G287/FD287,0),"")</f>
        <v/>
      </c>
      <c r="FB287">
        <f>'06_Presupuesto'!J305-'02_Rendimientos'!$B$79+1</f>
        <v>112</v>
      </c>
      <c r="FC287">
        <f>'06_Presupuesto'!K305-'02_Rendimientos'!$B$79+1</f>
        <v>121</v>
      </c>
      <c r="FD287">
        <f>FC287-FB287+1</f>
        <v>10</v>
      </c>
    </row>
    <row r="288" spans="2:160">
      <c r="B288" s="107" t="s">
        <v>1071</v>
      </c>
      <c r="C288" s="107"/>
      <c r="D288" s="107"/>
      <c r="E288" s="107"/>
      <c r="F288" s="107"/>
      <c r="G288" s="107"/>
      <c r="H288" s="107"/>
      <c r="I288" s="107"/>
      <c r="J288" s="107" t="str">
        <f t="shared" si="1072"/>
        <v/>
      </c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  <c r="AJ288" s="107"/>
      <c r="AK288" s="107"/>
      <c r="AL288" s="107"/>
      <c r="AM288" s="107"/>
      <c r="AN288" s="107"/>
      <c r="AO288" s="107"/>
      <c r="AP288" s="107"/>
      <c r="AQ288" s="107"/>
      <c r="AR288" s="107"/>
      <c r="AS288" s="107"/>
      <c r="AT288" s="107"/>
      <c r="AU288" s="107"/>
      <c r="AV288" s="107"/>
      <c r="AW288" s="107"/>
      <c r="AX288" s="107"/>
      <c r="AY288" s="107"/>
      <c r="AZ288" s="107"/>
      <c r="BA288" s="107"/>
      <c r="BB288" s="107"/>
      <c r="BC288" s="107"/>
      <c r="BD288" s="107"/>
      <c r="BE288" s="107"/>
      <c r="BF288" s="107"/>
      <c r="BG288" s="107"/>
      <c r="BH288" s="107"/>
      <c r="BI288" s="107"/>
      <c r="BJ288" s="107"/>
      <c r="BK288" s="107"/>
      <c r="BL288" s="107"/>
      <c r="BM288" s="107"/>
      <c r="BN288" s="107"/>
      <c r="BO288" s="107"/>
      <c r="BP288" s="107"/>
      <c r="BQ288" s="107"/>
      <c r="BR288" s="107"/>
      <c r="BS288" s="107"/>
      <c r="BT288" s="107"/>
      <c r="BU288" s="107"/>
      <c r="BV288" s="107"/>
      <c r="BW288" s="107"/>
      <c r="BX288" s="107"/>
      <c r="BY288" s="107"/>
      <c r="BZ288" s="107"/>
      <c r="CA288" s="107"/>
      <c r="CB288" s="107"/>
      <c r="CC288" s="107"/>
      <c r="CD288" s="107"/>
      <c r="CE288" s="107"/>
      <c r="CF288" s="107"/>
      <c r="CG288" s="107"/>
      <c r="CH288" s="107"/>
      <c r="CI288" s="107"/>
      <c r="CJ288" s="107"/>
      <c r="CK288" s="107"/>
      <c r="CL288" s="107"/>
      <c r="CM288" s="107"/>
      <c r="CN288" s="107"/>
      <c r="CO288" s="107"/>
      <c r="CP288" s="107"/>
      <c r="CQ288" s="107"/>
      <c r="CR288" s="107"/>
      <c r="CS288" s="107"/>
      <c r="CT288" s="107"/>
      <c r="CU288" s="107"/>
      <c r="CV288" s="107"/>
      <c r="CW288" s="107"/>
      <c r="CX288" s="107"/>
      <c r="CY288" s="107"/>
      <c r="CZ288" s="107"/>
      <c r="DA288" s="107"/>
      <c r="DB288" s="107"/>
      <c r="DC288" s="107"/>
      <c r="DD288" s="107"/>
      <c r="DE288" s="107"/>
      <c r="DF288" s="107"/>
      <c r="DG288" s="107"/>
      <c r="DH288" s="107"/>
      <c r="DI288" s="107"/>
      <c r="DJ288" s="107"/>
      <c r="DK288" s="107"/>
      <c r="DL288" s="107"/>
      <c r="DM288" s="107"/>
      <c r="DN288" s="107"/>
      <c r="DO288" s="107"/>
      <c r="DP288" s="107"/>
      <c r="DQ288" s="107"/>
      <c r="DR288" s="107"/>
      <c r="DS288" s="107"/>
      <c r="DT288" s="107"/>
      <c r="DU288" s="107"/>
      <c r="DV288" s="107"/>
      <c r="DW288" s="107"/>
      <c r="DX288" s="107"/>
      <c r="DY288" s="107"/>
      <c r="DZ288" s="107"/>
      <c r="EA288" s="107"/>
      <c r="EB288" s="107"/>
      <c r="EC288" s="107"/>
      <c r="ED288" s="107"/>
      <c r="EE288" s="107"/>
      <c r="EF288" s="107"/>
      <c r="EG288" s="107"/>
      <c r="EH288" s="107"/>
      <c r="EI288" s="107"/>
      <c r="EJ288" s="107"/>
      <c r="EK288" s="107"/>
      <c r="EL288" s="107"/>
      <c r="EM288" s="107"/>
      <c r="EN288" s="107"/>
      <c r="EO288" s="107"/>
      <c r="EP288" s="107"/>
      <c r="EQ288" s="107"/>
      <c r="ER288" s="107"/>
      <c r="ES288" s="107"/>
      <c r="ET288" s="107"/>
      <c r="EU288" s="107"/>
      <c r="EV288" s="107"/>
      <c r="EW288" s="107"/>
      <c r="EX288" s="107"/>
      <c r="EY288" s="107"/>
      <c r="EZ288" s="107"/>
      <c r="FA288" s="107"/>
    </row>
    <row r="289" spans="2:160">
      <c r="B289" s="109" t="str">
        <f>'06_Presupuesto'!K140</f>
        <v>E.1</v>
      </c>
      <c r="C289" s="109" t="str">
        <f>'06_Presupuesto'!L140</f>
        <v>ESCAÑO INCLUSIVO</v>
      </c>
      <c r="D289" s="109" t="str">
        <f>'06_Presupuesto'!M140</f>
        <v>UNI</v>
      </c>
      <c r="E289" s="110">
        <f>'06_Presupuesto'!N140</f>
        <v>4</v>
      </c>
      <c r="F289" s="110">
        <f>'06_Presupuesto'!O140</f>
        <v>525000</v>
      </c>
      <c r="G289" s="110">
        <f>'06_Presupuesto'!P140</f>
        <v>2100000</v>
      </c>
      <c r="H289" s="110" t="str">
        <f>IF(AND(H$152&gt;=FB289,H$152&lt;=FC289),IFERROR($G289/FD289,0),"")</f>
        <v/>
      </c>
      <c r="I289" s="110" t="str">
        <f>IF(AND(I$152&gt;=FB289,I$152&lt;=FC289),IFERROR($G289/FD289,0),"")</f>
        <v/>
      </c>
      <c r="J289" s="110" t="str">
        <f t="shared" si="1072"/>
        <v/>
      </c>
      <c r="K289" s="110" t="str">
        <f>IF(AND(K$152&gt;=FB289,K$152&lt;=FC289),IFERROR($G289/FD289,0),"")</f>
        <v/>
      </c>
      <c r="L289" s="110" t="str">
        <f>IF(AND(L$152&gt;=FB289,L$152&lt;=FC289),IFERROR($G289/FD289,0),"")</f>
        <v/>
      </c>
      <c r="M289" s="110" t="str">
        <f>IF(AND(M$152&gt;=FB289,M$152&lt;=FC289),IFERROR($G289/FD289,0),"")</f>
        <v/>
      </c>
      <c r="N289" s="110" t="str">
        <f>IF(AND(N$152&gt;=FB289,N$152&lt;=FC289),IFERROR($G289/FD289,0),"")</f>
        <v/>
      </c>
      <c r="O289" s="110" t="str">
        <f>IF(AND(O$152&gt;=FB289,O$152&lt;=FC289),IFERROR($G289/FD289,0),"")</f>
        <v/>
      </c>
      <c r="P289" s="110" t="str">
        <f>IF(AND(P$152&gt;=FB289,P$152&lt;=FC289),IFERROR($G289/FD289,0),"")</f>
        <v/>
      </c>
      <c r="Q289" s="110" t="str">
        <f>IF(AND(Q$152&gt;=FB289,Q$152&lt;=FC289),IFERROR($G289/FD289,0),"")</f>
        <v/>
      </c>
      <c r="R289" s="110" t="str">
        <f>IF(AND(R$152&gt;=FB289,R$152&lt;=FC289),IFERROR($G289/FD289,0),"")</f>
        <v/>
      </c>
      <c r="S289" s="110" t="str">
        <f>IF(AND(S$152&gt;=FB289,S$152&lt;=FC289),IFERROR($G289/FD289,0),"")</f>
        <v/>
      </c>
      <c r="T289" s="110" t="str">
        <f>IF(AND(T$152&gt;=FB289,T$152&lt;=FC289),IFERROR($G289/FD289,0),"")</f>
        <v/>
      </c>
      <c r="U289" s="110" t="str">
        <f>IF(AND(U$152&gt;=FB289,U$152&lt;=FC289),IFERROR($G289/FD289,0),"")</f>
        <v/>
      </c>
      <c r="V289" s="110" t="str">
        <f>IF(AND(V$152&gt;=FB289,V$152&lt;=FC289),IFERROR($G289/FD289,0),"")</f>
        <v/>
      </c>
      <c r="W289" s="110" t="str">
        <f>IF(AND(W$152&gt;=FB289,W$152&lt;=FC289),IFERROR($G289/FD289,0),"")</f>
        <v/>
      </c>
      <c r="X289" s="110" t="str">
        <f>IF(AND(X$152&gt;=FB289,X$152&lt;=FC289),IFERROR($G289/FD289,0),"")</f>
        <v/>
      </c>
      <c r="Y289" s="110" t="str">
        <f>IF(AND(Y$152&gt;=FB289,Y$152&lt;=FC289),IFERROR($G289/FD289,0),"")</f>
        <v/>
      </c>
      <c r="Z289" s="110" t="str">
        <f>IF(AND(Z$152&gt;=FB289,Z$152&lt;=FC289),IFERROR($G289/FD289,0),"")</f>
        <v/>
      </c>
      <c r="AA289" s="110" t="str">
        <f>IF(AND(AA$152&gt;=FB289,AA$152&lt;=FC289),IFERROR($G289/FD289,0),"")</f>
        <v/>
      </c>
      <c r="AB289" s="110" t="str">
        <f>IF(AND(AB$152&gt;=FB289,AB$152&lt;=FC289),IFERROR($G289/FD289,0),"")</f>
        <v/>
      </c>
      <c r="AC289" s="110" t="str">
        <f>IF(AND(AC$152&gt;=FB289,AC$152&lt;=FC289),IFERROR($G289/FD289,0),"")</f>
        <v/>
      </c>
      <c r="AD289" s="110" t="str">
        <f>IF(AND(AD$152&gt;=FB289,AD$152&lt;=FC289),IFERROR($G289/FD289,0),"")</f>
        <v/>
      </c>
      <c r="AE289" s="110" t="str">
        <f>IF(AND(AE$152&gt;=FB289,AE$152&lt;=FC289),IFERROR($G289/FD289,0),"")</f>
        <v/>
      </c>
      <c r="AF289" s="110" t="str">
        <f>IF(AND(AF$152&gt;=FB289,AF$152&lt;=FC289),IFERROR($G289/FD289,0),"")</f>
        <v/>
      </c>
      <c r="AG289" s="110" t="str">
        <f>IF(AND(AG$152&gt;=FB289,AG$152&lt;=FC289),IFERROR($G289/FD289,0),"")</f>
        <v/>
      </c>
      <c r="AH289" s="110" t="str">
        <f>IF(AND(AH$152&gt;=FB289,AH$152&lt;=FC289),IFERROR($G289/FD289,0),"")</f>
        <v/>
      </c>
      <c r="AI289" s="110" t="str">
        <f>IF(AND(AI$152&gt;=FB289,AI$152&lt;=FC289),IFERROR($G289/FD289,0),"")</f>
        <v/>
      </c>
      <c r="AJ289" s="110" t="str">
        <f>IF(AND(AJ$152&gt;=FB289,AJ$152&lt;=FC289),IFERROR($G289/FD289,0),"")</f>
        <v/>
      </c>
      <c r="AK289" s="110" t="str">
        <f>IF(AND(AK$152&gt;=FB289,AK$152&lt;=FC289),IFERROR($G289/FD289,0),"")</f>
        <v/>
      </c>
      <c r="AL289" s="110" t="str">
        <f>IF(AND(AL$152&gt;=FB289,AL$152&lt;=FC289),IFERROR($G289/FD289,0),"")</f>
        <v/>
      </c>
      <c r="AM289" s="110" t="str">
        <f>IF(AND(AM$152&gt;=FB289,AM$152&lt;=FC289),IFERROR($G289/FD289,0),"")</f>
        <v/>
      </c>
      <c r="AN289" s="110" t="str">
        <f>IF(AND(AN$152&gt;=FB289,AN$152&lt;=FC289),IFERROR($G289/FD289,0),"")</f>
        <v/>
      </c>
      <c r="AO289" s="110" t="str">
        <f>IF(AND(AO$152&gt;=FB289,AO$152&lt;=FC289),IFERROR($G289/FD289,0),"")</f>
        <v/>
      </c>
      <c r="AP289" s="110" t="str">
        <f>IF(AND(AP$152&gt;=FB289,AP$152&lt;=FC289),IFERROR($G289/FD289,0),"")</f>
        <v/>
      </c>
      <c r="AQ289" s="110" t="str">
        <f>IF(AND(AQ$152&gt;=FB289,AQ$152&lt;=FC289),IFERROR($G289/FD289,0),"")</f>
        <v/>
      </c>
      <c r="AR289" s="110" t="str">
        <f>IF(AND(AR$152&gt;=FB289,AR$152&lt;=FC289),IFERROR($G289/FD289,0),"")</f>
        <v/>
      </c>
      <c r="AS289" s="110" t="str">
        <f>IF(AND(AS$152&gt;=FB289,AS$152&lt;=FC289),IFERROR($G289/FD289,0),"")</f>
        <v/>
      </c>
      <c r="AT289" s="110" t="str">
        <f>IF(AND(AT$152&gt;=FB289,AT$152&lt;=FC289),IFERROR($G289/FD289,0),"")</f>
        <v/>
      </c>
      <c r="AU289" s="110" t="str">
        <f>IF(AND(AU$152&gt;=FB289,AU$152&lt;=FC289),IFERROR($G289/FD289,0),"")</f>
        <v/>
      </c>
      <c r="AV289" s="110" t="str">
        <f>IF(AND(AV$152&gt;=FB289,AV$152&lt;=FC289),IFERROR($G289/FD289,0),"")</f>
        <v/>
      </c>
      <c r="AW289" s="110" t="str">
        <f>IF(AND(AW$152&gt;=FB289,AW$152&lt;=FC289),IFERROR($G289/FD289,0),"")</f>
        <v/>
      </c>
      <c r="AX289" s="110" t="str">
        <f>IF(AND(AX$152&gt;=FB289,AX$152&lt;=FC289),IFERROR($G289/FD289,0),"")</f>
        <v/>
      </c>
      <c r="AY289" s="110" t="str">
        <f>IF(AND(AY$152&gt;=FB289,AY$152&lt;=FC289),IFERROR($G289/FD289,0),"")</f>
        <v/>
      </c>
      <c r="AZ289" s="110" t="str">
        <f>IF(AND(AZ$152&gt;=FB289,AZ$152&lt;=FC289),IFERROR($G289/FD289,0),"")</f>
        <v/>
      </c>
      <c r="BA289" s="110" t="str">
        <f>IF(AND(BA$152&gt;=FB289,BA$152&lt;=FC289),IFERROR($G289/FD289,0),"")</f>
        <v/>
      </c>
      <c r="BB289" s="110" t="str">
        <f>IF(AND(BB$152&gt;=FB289,BB$152&lt;=FC289),IFERROR($G289/FD289,0),"")</f>
        <v/>
      </c>
      <c r="BC289" s="110" t="str">
        <f>IF(AND(BC$152&gt;=FB289,BC$152&lt;=FC289),IFERROR($G289/FD289,0),"")</f>
        <v/>
      </c>
      <c r="BD289" s="110" t="str">
        <f>IF(AND(BD$152&gt;=FB289,BD$152&lt;=FC289),IFERROR($G289/FD289,0),"")</f>
        <v/>
      </c>
      <c r="BE289" s="110" t="str">
        <f>IF(AND(BE$152&gt;=FB289,BE$152&lt;=FC289),IFERROR($G289/FD289,0),"")</f>
        <v/>
      </c>
      <c r="BF289" s="110" t="str">
        <f>IF(AND(BF$152&gt;=FB289,BF$152&lt;=FC289),IFERROR($G289/FD289,0),"")</f>
        <v/>
      </c>
      <c r="BG289" s="110" t="str">
        <f>IF(AND(BG$152&gt;=FB289,BG$152&lt;=FC289),IFERROR($G289/FD289,0),"")</f>
        <v/>
      </c>
      <c r="BH289" s="110" t="str">
        <f>IF(AND(BH$152&gt;=FB289,BH$152&lt;=FC289),IFERROR($G289/FD289,0),"")</f>
        <v/>
      </c>
      <c r="BI289" s="110" t="str">
        <f>IF(AND(BI$152&gt;=FB289,BI$152&lt;=FC289),IFERROR($G289/FD289,0),"")</f>
        <v/>
      </c>
      <c r="BJ289" s="110" t="str">
        <f>IF(AND(BJ$152&gt;=FB289,BJ$152&lt;=FC289),IFERROR($G289/FD289,0),"")</f>
        <v/>
      </c>
      <c r="BK289" s="110" t="str">
        <f>IF(AND(BK$152&gt;=FB289,BK$152&lt;=FC289),IFERROR($G289/FD289,0),"")</f>
        <v/>
      </c>
      <c r="BL289" s="110" t="str">
        <f>IF(AND(BL$152&gt;=FB289,BL$152&lt;=FC289),IFERROR($G289/FD289,0),"")</f>
        <v/>
      </c>
      <c r="BM289" s="110" t="str">
        <f>IF(AND(BM$152&gt;=FB289,BM$152&lt;=FC289),IFERROR($G289/FD289,0),"")</f>
        <v/>
      </c>
      <c r="BN289" s="110" t="str">
        <f>IF(AND(BN$152&gt;=FB289,BN$152&lt;=FC289),IFERROR($G289/FD289,0),"")</f>
        <v/>
      </c>
      <c r="BO289" s="110" t="str">
        <f>IF(AND(BO$152&gt;=FB289,BO$152&lt;=FC289),IFERROR($G289/FD289,0),"")</f>
        <v/>
      </c>
      <c r="BP289" s="110" t="str">
        <f>IF(AND(BP$152&gt;=FB289,BP$152&lt;=FC289),IFERROR($G289/FD289,0),"")</f>
        <v/>
      </c>
      <c r="BQ289" s="110" t="str">
        <f>IF(AND(BQ$152&gt;=FB289,BQ$152&lt;=FC289),IFERROR($G289/FD289,0),"")</f>
        <v/>
      </c>
      <c r="BR289" s="110" t="str">
        <f>IF(AND(BR$152&gt;=FB289,BR$152&lt;=FC289),IFERROR($G289/FD289,0),"")</f>
        <v/>
      </c>
      <c r="BS289" s="110" t="str">
        <f>IF(AND(BS$152&gt;=FB289,BS$152&lt;=FC289),IFERROR($G289/FD289,0),"")</f>
        <v/>
      </c>
      <c r="BT289" s="110" t="str">
        <f>IF(AND(BT$152&gt;=FB289,BT$152&lt;=FC289),IFERROR($G289/FD289,0),"")</f>
        <v/>
      </c>
      <c r="BU289" s="110" t="str">
        <f>IF(AND(BU$152&gt;=FB289,BU$152&lt;=FC289),IFERROR($G289/FD289,0),"")</f>
        <v/>
      </c>
      <c r="BV289" s="110" t="str">
        <f>IF(AND(BV$152&gt;=FB289,BV$152&lt;=FC289),IFERROR($G289/FD289,0),"")</f>
        <v/>
      </c>
      <c r="BW289" s="110" t="str">
        <f>IF(AND(BW$152&gt;=FB289,BW$152&lt;=FC289),IFERROR($G289/FD289,0),"")</f>
        <v/>
      </c>
      <c r="BX289" s="110" t="str">
        <f>IF(AND(BX$152&gt;=FB289,BX$152&lt;=FC289),IFERROR($G289/FD289,0),"")</f>
        <v/>
      </c>
      <c r="BY289" s="110" t="str">
        <f>IF(AND(BY$152&gt;=FB289,BY$152&lt;=FC289),IFERROR($G289/FD289,0),"")</f>
        <v/>
      </c>
      <c r="BZ289" s="110" t="str">
        <f>IF(AND(BZ$152&gt;=FB289,BZ$152&lt;=FC289),IFERROR($G289/FD289,0),"")</f>
        <v/>
      </c>
      <c r="CA289" s="110" t="str">
        <f>IF(AND(CA$152&gt;=FB289,CA$152&lt;=FC289),IFERROR($G289/FD289,0),"")</f>
        <v/>
      </c>
      <c r="CB289" s="110" t="str">
        <f>IF(AND(CB$152&gt;=FB289,CB$152&lt;=FC289),IFERROR($G289/FD289,0),"")</f>
        <v/>
      </c>
      <c r="CC289" s="110" t="str">
        <f>IF(AND(CC$152&gt;=FB289,CC$152&lt;=FC289),IFERROR($G289/FD289,0),"")</f>
        <v/>
      </c>
      <c r="CD289" s="110" t="str">
        <f>IF(AND(CD$152&gt;=FB289,CD$152&lt;=FC289),IFERROR($G289/FD289,0),"")</f>
        <v/>
      </c>
      <c r="CE289" s="110" t="str">
        <f>IF(AND(CE$152&gt;=FB289,CE$152&lt;=FC289),IFERROR($G289/FD289,0),"")</f>
        <v/>
      </c>
      <c r="CF289" s="110" t="str">
        <f>IF(AND(CF$152&gt;=FB289,CF$152&lt;=FC289),IFERROR($G289/FD289,0),"")</f>
        <v/>
      </c>
      <c r="CG289" s="110" t="str">
        <f>IF(AND(CG$152&gt;=FB289,CG$152&lt;=FC289),IFERROR($G289/FD289,0),"")</f>
        <v/>
      </c>
      <c r="CH289" s="110" t="str">
        <f>IF(AND(CH$152&gt;=FB289,CH$152&lt;=FC289),IFERROR($G289/FD289,0),"")</f>
        <v/>
      </c>
      <c r="CI289" s="110" t="str">
        <f>IF(AND(CI$152&gt;=FB289,CI$152&lt;=FC289),IFERROR($G289/FD289,0),"")</f>
        <v/>
      </c>
      <c r="CJ289" s="110" t="str">
        <f>IF(AND(CJ$152&gt;=FB289,CJ$152&lt;=FC289),IFERROR($G289/FD289,0),"")</f>
        <v/>
      </c>
      <c r="CK289" s="110">
        <f>IF(AND(CK$152&gt;=FB289,CK$152&lt;=FC289),IFERROR($G289/FD289,0),"")</f>
        <v>131250</v>
      </c>
      <c r="CL289" s="110">
        <f>IF(AND(CL$152&gt;=FB289,CL$152&lt;=FC289),IFERROR($G289/FD289,0),"")</f>
        <v>131250</v>
      </c>
      <c r="CM289" s="110">
        <f>IF(AND(CM$152&gt;=FB289,CM$152&lt;=FC289),IFERROR($G289/FD289,0),"")</f>
        <v>131250</v>
      </c>
      <c r="CN289" s="110">
        <f>IF(AND(CN$152&gt;=FB289,CN$152&lt;=FC289),IFERROR($G289/FD289,0),"")</f>
        <v>131250</v>
      </c>
      <c r="CO289" s="110">
        <f>IF(AND(CO$152&gt;=FB289,CO$152&lt;=FC289),IFERROR($G289/FD289,0),"")</f>
        <v>131250</v>
      </c>
      <c r="CP289" s="110">
        <f>IF(AND(CP$152&gt;=FB289,CP$152&lt;=FC289),IFERROR($G289/FD289,0),"")</f>
        <v>131250</v>
      </c>
      <c r="CQ289" s="110">
        <f>IF(AND(CQ$152&gt;=FB289,CQ$152&lt;=FC289),IFERROR($G289/FD289,0),"")</f>
        <v>131250</v>
      </c>
      <c r="CR289" s="110">
        <f>IF(AND(CR$152&gt;=FB289,CR$152&lt;=FC289),IFERROR($G289/FD289,0),"")</f>
        <v>131250</v>
      </c>
      <c r="CS289" s="110">
        <f>IF(AND(CS$152&gt;=FB289,CS$152&lt;=FC289),IFERROR($G289/FD289,0),"")</f>
        <v>131250</v>
      </c>
      <c r="CT289" s="110">
        <f>IF(AND(CT$152&gt;=FB289,CT$152&lt;=FC289),IFERROR($G289/FD289,0),"")</f>
        <v>131250</v>
      </c>
      <c r="CU289" s="110">
        <f>IF(AND(CU$152&gt;=FB289,CU$152&lt;=FC289),IFERROR($G289/FD289,0),"")</f>
        <v>131250</v>
      </c>
      <c r="CV289" s="110">
        <f>IF(AND(CV$152&gt;=FB289,CV$152&lt;=FC289),IFERROR($G289/FD289,0),"")</f>
        <v>131250</v>
      </c>
      <c r="CW289" s="110">
        <f>IF(AND(CW$152&gt;=FB289,CW$152&lt;=FC289),IFERROR($G289/FD289,0),"")</f>
        <v>131250</v>
      </c>
      <c r="CX289" s="110">
        <f>IF(AND(CX$152&gt;=FB289,CX$152&lt;=FC289),IFERROR($G289/FD289,0),"")</f>
        <v>131250</v>
      </c>
      <c r="CY289" s="110">
        <f>IF(AND(CY$152&gt;=FB289,CY$152&lt;=FC289),IFERROR($G289/FD289,0),"")</f>
        <v>131250</v>
      </c>
      <c r="CZ289" s="110">
        <f>IF(AND(CZ$152&gt;=FB289,CZ$152&lt;=FC289),IFERROR($G289/FD289,0),"")</f>
        <v>131250</v>
      </c>
      <c r="DA289" s="110" t="str">
        <f>IF(AND(DA$152&gt;=FB289,DA$152&lt;=FC289),IFERROR($G289/FD289,0),"")</f>
        <v/>
      </c>
      <c r="DB289" s="110" t="str">
        <f>IF(AND(DB$152&gt;=FB289,DB$152&lt;=FC289),IFERROR($G289/FD289,0),"")</f>
        <v/>
      </c>
      <c r="DC289" s="110" t="str">
        <f>IF(AND(DC$152&gt;=FB289,DC$152&lt;=FC289),IFERROR($G289/FD289,0),"")</f>
        <v/>
      </c>
      <c r="DD289" s="110" t="str">
        <f>IF(AND(DD$152&gt;=FB289,DD$152&lt;=FC289),IFERROR($G289/FD289,0),"")</f>
        <v/>
      </c>
      <c r="DE289" s="110" t="str">
        <f>IF(AND(DE$152&gt;=FB289,DE$152&lt;=FC289),IFERROR($G289/FD289,0),"")</f>
        <v/>
      </c>
      <c r="DF289" s="110" t="str">
        <f>IF(AND(DF$152&gt;=FB289,DF$152&lt;=FC289),IFERROR($G289/FD289,0),"")</f>
        <v/>
      </c>
      <c r="DG289" s="110" t="str">
        <f>IF(AND(DG$152&gt;=FB289,DG$152&lt;=FC289),IFERROR($G289/FD289,0),"")</f>
        <v/>
      </c>
      <c r="DH289" s="110" t="str">
        <f>IF(AND(DH$152&gt;=FB289,DH$152&lt;=FC289),IFERROR($G289/FD289,0),"")</f>
        <v/>
      </c>
      <c r="DI289" s="110" t="str">
        <f>IF(AND(DI$152&gt;=FB289,DI$152&lt;=FC289),IFERROR($G289/FD289,0),"")</f>
        <v/>
      </c>
      <c r="DJ289" s="110" t="str">
        <f>IF(AND(DJ$152&gt;=FB289,DJ$152&lt;=FC289),IFERROR($G289/FD289,0),"")</f>
        <v/>
      </c>
      <c r="DK289" s="110" t="str">
        <f>IF(AND(DK$152&gt;=FB289,DK$152&lt;=FC289),IFERROR($G289/FD289,0),"")</f>
        <v/>
      </c>
      <c r="DL289" s="110" t="str">
        <f>IF(AND(DL$152&gt;=FB289,DL$152&lt;=FC289),IFERROR($G289/FD289,0),"")</f>
        <v/>
      </c>
      <c r="DM289" s="110" t="str">
        <f>IF(AND(DM$152&gt;=FB289,DM$152&lt;=FC289),IFERROR($G289/FD289,0),"")</f>
        <v/>
      </c>
      <c r="DN289" s="110" t="str">
        <f>IF(AND(DN$152&gt;=FB289,DN$152&lt;=FC289),IFERROR($G289/FD289,0),"")</f>
        <v/>
      </c>
      <c r="DO289" s="110" t="str">
        <f>IF(AND(DO$152&gt;=FB289,DO$152&lt;=FC289),IFERROR($G289/FD289,0),"")</f>
        <v/>
      </c>
      <c r="DP289" s="110" t="str">
        <f>IF(AND(DP$152&gt;=FB289,DP$152&lt;=FC289),IFERROR($G289/FD289,0),"")</f>
        <v/>
      </c>
      <c r="DQ289" s="110" t="str">
        <f>IF(AND(DQ$152&gt;=FB289,DQ$152&lt;=FC289),IFERROR($G289/FD289,0),"")</f>
        <v/>
      </c>
      <c r="DR289" s="110" t="str">
        <f>IF(AND(DR$152&gt;=FB289,DR$152&lt;=FC289),IFERROR($G289/FD289,0),"")</f>
        <v/>
      </c>
      <c r="DS289" s="110" t="str">
        <f>IF(AND(DS$152&gt;=FB289,DS$152&lt;=FC289),IFERROR($G289/FD289,0),"")</f>
        <v/>
      </c>
      <c r="DT289" s="110" t="str">
        <f>IF(AND(DT$152&gt;=FB289,DT$152&lt;=FC289),IFERROR($G289/FD289,0),"")</f>
        <v/>
      </c>
      <c r="DU289" s="110" t="str">
        <f>IF(AND(DU$152&gt;=FB289,DU$152&lt;=FC289),IFERROR($G289/FD289,0),"")</f>
        <v/>
      </c>
      <c r="DV289" s="110" t="str">
        <f>IF(AND(DV$152&gt;=FB289,DV$152&lt;=FC289),IFERROR($G289/FD289,0),"")</f>
        <v/>
      </c>
      <c r="DW289" s="110" t="str">
        <f>IF(AND(DW$152&gt;=FB289,DW$152&lt;=FC289),IFERROR($G289/FD289,0),"")</f>
        <v/>
      </c>
      <c r="DX289" s="110" t="str">
        <f>IF(AND(DX$152&gt;=FB289,DX$152&lt;=FC289),IFERROR($G289/FD289,0),"")</f>
        <v/>
      </c>
      <c r="DY289" s="110" t="str">
        <f>IF(AND(DY$152&gt;=FB289,DY$152&lt;=FC289),IFERROR($G289/FD289,0),"")</f>
        <v/>
      </c>
      <c r="DZ289" s="110" t="str">
        <f>IF(AND(DZ$152&gt;=FB289,DZ$152&lt;=FC289),IFERROR($G289/FD289,0),"")</f>
        <v/>
      </c>
      <c r="EA289" s="110" t="str">
        <f>IF(AND(EA$152&gt;=FB289,EA$152&lt;=FC289),IFERROR($G289/FD289,0),"")</f>
        <v/>
      </c>
      <c r="EB289" s="110" t="str">
        <f>IF(AND(EB$152&gt;=FB289,EB$152&lt;=FC289),IFERROR($G289/FD289,0),"")</f>
        <v/>
      </c>
      <c r="EC289" s="110" t="str">
        <f>IF(AND(EC$152&gt;=FB289,EC$152&lt;=FC289),IFERROR($G289/FD289,0),"")</f>
        <v/>
      </c>
      <c r="ED289" s="110" t="str">
        <f>IF(AND(ED$152&gt;=FB289,ED$152&lt;=FC289),IFERROR($G289/FD289,0),"")</f>
        <v/>
      </c>
      <c r="EE289" s="110" t="str">
        <f>IF(AND(EE$152&gt;=FB289,EE$152&lt;=FC289),IFERROR($G289/FD289,0),"")</f>
        <v/>
      </c>
      <c r="EF289" s="110" t="str">
        <f>IF(AND(EF$152&gt;=FB289,EF$152&lt;=FC289),IFERROR($G289/FD289,0),"")</f>
        <v/>
      </c>
      <c r="EG289" s="110" t="str">
        <f>IF(AND(EG$152&gt;=FB289,EG$152&lt;=FC289),IFERROR($G289/FD289,0),"")</f>
        <v/>
      </c>
      <c r="EH289" s="110" t="str">
        <f>IF(AND(EH$152&gt;=FB289,EH$152&lt;=FC289),IFERROR($G289/FD289,0),"")</f>
        <v/>
      </c>
      <c r="EI289" s="110" t="str">
        <f>IF(AND(EI$152&gt;=FB289,EI$152&lt;=FC289),IFERROR($G289/FD289,0),"")</f>
        <v/>
      </c>
      <c r="EJ289" s="110" t="str">
        <f>IF(AND(EJ$152&gt;=FB289,EJ$152&lt;=FC289),IFERROR($G289/FD289,0),"")</f>
        <v/>
      </c>
      <c r="EK289" s="110" t="str">
        <f>IF(AND(EK$152&gt;=FB289,EK$152&lt;=FC289),IFERROR($G289/FD289,0),"")</f>
        <v/>
      </c>
      <c r="EL289" s="110" t="str">
        <f>IF(AND(EL$152&gt;=FB289,EL$152&lt;=FC289),IFERROR($G289/FD289,0),"")</f>
        <v/>
      </c>
      <c r="EM289" s="110" t="str">
        <f>IF(AND(EM$152&gt;=FB289,EM$152&lt;=FC289),IFERROR($G289/FD289,0),"")</f>
        <v/>
      </c>
      <c r="EN289" s="110" t="str">
        <f>IF(AND(EN$152&gt;=FB289,EN$152&lt;=FC289),IFERROR($G289/FD289,0),"")</f>
        <v/>
      </c>
      <c r="EO289" s="110" t="str">
        <f>IF(AND(EO$152&gt;=FB289,EO$152&lt;=FC289),IFERROR($G289/FD289,0),"")</f>
        <v/>
      </c>
      <c r="EP289" s="110" t="str">
        <f>IF(AND(EP$152&gt;=FB289,EP$152&lt;=FC289),IFERROR($G289/FD289,0),"")</f>
        <v/>
      </c>
      <c r="EQ289" s="110" t="str">
        <f>IF(AND(EQ$152&gt;=FB289,EQ$152&lt;=FC289),IFERROR($G289/FD289,0),"")</f>
        <v/>
      </c>
      <c r="ER289" s="110" t="str">
        <f>IF(AND(ER$152&gt;=FB289,ER$152&lt;=FC289),IFERROR($G289/FD289,0),"")</f>
        <v/>
      </c>
      <c r="ES289" s="110" t="str">
        <f>IF(AND(ES$152&gt;=FB289,ES$152&lt;=FC289),IFERROR($G289/FD289,0),"")</f>
        <v/>
      </c>
      <c r="ET289" s="110" t="str">
        <f>IF(AND(ET$152&gt;=FB289,ET$152&lt;=FC289),IFERROR($G289/FD289,0),"")</f>
        <v/>
      </c>
      <c r="EU289" s="110" t="str">
        <f>IF(AND(EU$152&gt;=FB289,EU$152&lt;=FC289),IFERROR($G289/FD289,0),"")</f>
        <v/>
      </c>
      <c r="EV289" s="110" t="str">
        <f>IF(AND(EV$152&gt;=FB289,EV$152&lt;=FC289),IFERROR($G289/FD289,0),"")</f>
        <v/>
      </c>
      <c r="EW289" s="110" t="str">
        <f>IF(AND(EW$152&gt;=FB289,EW$152&lt;=FC289),IFERROR($G289/FD289,0),"")</f>
        <v/>
      </c>
      <c r="EX289" s="110" t="str">
        <f>IF(AND(EX$152&gt;=FB289,EX$152&lt;=FC289),IFERROR($G289/FD289,0),"")</f>
        <v/>
      </c>
      <c r="EY289" s="110" t="str">
        <f>IF(AND(EY$152&gt;=FB289,EY$152&lt;=FC289),IFERROR($G289/FD289,0),"")</f>
        <v/>
      </c>
      <c r="EZ289" s="110" t="str">
        <f>IF(AND(EZ$152&gt;=FB289,EZ$152&lt;=FC289),IFERROR($G289/FD289,0),"")</f>
        <v/>
      </c>
      <c r="FA289" s="110" t="str">
        <f>IF(AND(FA$152&gt;=FB289,FA$152&lt;=FC289),IFERROR($G289/FD289,0),"")</f>
        <v/>
      </c>
      <c r="FB289">
        <f>'06_Presupuesto'!J306-'02_Rendimientos'!$B$79+1</f>
        <v>82</v>
      </c>
      <c r="FC289">
        <f>'06_Presupuesto'!K306-'02_Rendimientos'!$B$79+1</f>
        <v>97</v>
      </c>
      <c r="FD289">
        <f>FC289-FB289+1</f>
        <v>16</v>
      </c>
    </row>
    <row r="290" spans="2:160">
      <c r="B290" s="107" t="s">
        <v>1072</v>
      </c>
      <c r="C290" s="107"/>
      <c r="D290" s="107"/>
      <c r="E290" s="107"/>
      <c r="F290" s="107"/>
      <c r="G290" s="107"/>
      <c r="H290" s="107"/>
      <c r="I290" s="107"/>
      <c r="J290" s="107" t="str">
        <f t="shared" si="1072"/>
        <v/>
      </c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  <c r="AI290" s="107"/>
      <c r="AJ290" s="107"/>
      <c r="AK290" s="107"/>
      <c r="AL290" s="107"/>
      <c r="AM290" s="107"/>
      <c r="AN290" s="107"/>
      <c r="AO290" s="107"/>
      <c r="AP290" s="107"/>
      <c r="AQ290" s="107"/>
      <c r="AR290" s="107"/>
      <c r="AS290" s="107"/>
      <c r="AT290" s="107"/>
      <c r="AU290" s="107"/>
      <c r="AV290" s="107"/>
      <c r="AW290" s="107"/>
      <c r="AX290" s="107"/>
      <c r="AY290" s="107"/>
      <c r="AZ290" s="107"/>
      <c r="BA290" s="107"/>
      <c r="BB290" s="107"/>
      <c r="BC290" s="107"/>
      <c r="BD290" s="107"/>
      <c r="BE290" s="107"/>
      <c r="BF290" s="107"/>
      <c r="BG290" s="107"/>
      <c r="BH290" s="107"/>
      <c r="BI290" s="107"/>
      <c r="BJ290" s="107"/>
      <c r="BK290" s="107"/>
      <c r="BL290" s="107"/>
      <c r="BM290" s="107"/>
      <c r="BN290" s="107"/>
      <c r="BO290" s="107"/>
      <c r="BP290" s="107"/>
      <c r="BQ290" s="107"/>
      <c r="BR290" s="107"/>
      <c r="BS290" s="107"/>
      <c r="BT290" s="107"/>
      <c r="BU290" s="107"/>
      <c r="BV290" s="107"/>
      <c r="BW290" s="107"/>
      <c r="BX290" s="107"/>
      <c r="BY290" s="107"/>
      <c r="BZ290" s="107"/>
      <c r="CA290" s="107"/>
      <c r="CB290" s="107"/>
      <c r="CC290" s="107"/>
      <c r="CD290" s="107"/>
      <c r="CE290" s="107"/>
      <c r="CF290" s="107"/>
      <c r="CG290" s="107"/>
      <c r="CH290" s="107"/>
      <c r="CI290" s="107"/>
      <c r="CJ290" s="107"/>
      <c r="CK290" s="107"/>
      <c r="CL290" s="107"/>
      <c r="CM290" s="107"/>
      <c r="CN290" s="107"/>
      <c r="CO290" s="107"/>
      <c r="CP290" s="107"/>
      <c r="CQ290" s="107"/>
      <c r="CR290" s="107"/>
      <c r="CS290" s="107"/>
      <c r="CT290" s="107"/>
      <c r="CU290" s="107"/>
      <c r="CV290" s="107"/>
      <c r="CW290" s="107"/>
      <c r="CX290" s="107"/>
      <c r="CY290" s="107"/>
      <c r="CZ290" s="107"/>
      <c r="DA290" s="107"/>
      <c r="DB290" s="107"/>
      <c r="DC290" s="107"/>
      <c r="DD290" s="107"/>
      <c r="DE290" s="107"/>
      <c r="DF290" s="107"/>
      <c r="DG290" s="107"/>
      <c r="DH290" s="107"/>
      <c r="DI290" s="107"/>
      <c r="DJ290" s="107"/>
      <c r="DK290" s="107"/>
      <c r="DL290" s="107"/>
      <c r="DM290" s="107"/>
      <c r="DN290" s="107"/>
      <c r="DO290" s="107"/>
      <c r="DP290" s="107"/>
      <c r="DQ290" s="107"/>
      <c r="DR290" s="107"/>
      <c r="DS290" s="107"/>
      <c r="DT290" s="107"/>
      <c r="DU290" s="107"/>
      <c r="DV290" s="107"/>
      <c r="DW290" s="107"/>
      <c r="DX290" s="107"/>
      <c r="DY290" s="107"/>
      <c r="DZ290" s="107"/>
      <c r="EA290" s="107"/>
      <c r="EB290" s="107"/>
      <c r="EC290" s="107"/>
      <c r="ED290" s="107"/>
      <c r="EE290" s="107"/>
      <c r="EF290" s="107"/>
      <c r="EG290" s="107"/>
      <c r="EH290" s="107"/>
      <c r="EI290" s="107"/>
      <c r="EJ290" s="107"/>
      <c r="EK290" s="107"/>
      <c r="EL290" s="107"/>
      <c r="EM290" s="107"/>
      <c r="EN290" s="107"/>
      <c r="EO290" s="107"/>
      <c r="EP290" s="107"/>
      <c r="EQ290" s="107"/>
      <c r="ER290" s="107"/>
      <c r="ES290" s="107"/>
      <c r="ET290" s="107"/>
      <c r="EU290" s="107"/>
      <c r="EV290" s="107"/>
      <c r="EW290" s="107"/>
      <c r="EX290" s="107"/>
      <c r="EY290" s="107"/>
      <c r="EZ290" s="107"/>
      <c r="FA290" s="107"/>
    </row>
    <row r="291" spans="2:160">
      <c r="B291" t="str">
        <f>'06_Presupuesto'!K141</f>
        <v>F.1</v>
      </c>
      <c r="C291" t="str">
        <f>'06_Presupuesto'!L141</f>
        <v>PREPARACIÓN DE SUELO</v>
      </c>
      <c r="D291" t="str">
        <f>'06_Presupuesto'!M141</f>
        <v>M2</v>
      </c>
      <c r="E291" s="90">
        <f>'06_Presupuesto'!N141</f>
        <v>210</v>
      </c>
      <c r="F291" s="90">
        <f>'06_Presupuesto'!O141</f>
        <v>4875</v>
      </c>
      <c r="G291" s="90">
        <f>'06_Presupuesto'!P141</f>
        <v>1023750</v>
      </c>
      <c r="H291" s="90" t="str">
        <f t="shared" ref="H291:H296" si="1075">IF(AND(H$152&gt;=FB291,H$152&lt;=FC291),IFERROR($G291/FD291,0),"")</f>
        <v/>
      </c>
      <c r="I291" s="90" t="str">
        <f t="shared" ref="I291:I296" si="1076">IF(AND(I$152&gt;=FB291,I$152&lt;=FC291),IFERROR($G291/FD291,0),"")</f>
        <v/>
      </c>
      <c r="J291" s="90" t="str">
        <f t="shared" ref="J291:J300" si="1077">IF(AND(J$152&gt;=FB291,J$152&lt;=FC291),IFERROR($G291/FD291,0),"")</f>
        <v/>
      </c>
      <c r="K291" s="90" t="str">
        <f t="shared" ref="K291:K296" si="1078">IF(AND(K$152&gt;=FB291,K$152&lt;=FC291),IFERROR($G291/FD291,0),"")</f>
        <v/>
      </c>
      <c r="L291" s="90" t="str">
        <f t="shared" ref="L291:L296" si="1079">IF(AND(L$152&gt;=FB291,L$152&lt;=FC291),IFERROR($G291/FD291,0),"")</f>
        <v/>
      </c>
      <c r="M291" s="90" t="str">
        <f t="shared" ref="M291:M296" si="1080">IF(AND(M$152&gt;=FB291,M$152&lt;=FC291),IFERROR($G291/FD291,0),"")</f>
        <v/>
      </c>
      <c r="N291" s="90" t="str">
        <f t="shared" ref="N291:N296" si="1081">IF(AND(N$152&gt;=FB291,N$152&lt;=FC291),IFERROR($G291/FD291,0),"")</f>
        <v/>
      </c>
      <c r="O291" s="90" t="str">
        <f t="shared" ref="O291:O296" si="1082">IF(AND(O$152&gt;=FB291,O$152&lt;=FC291),IFERROR($G291/FD291,0),"")</f>
        <v/>
      </c>
      <c r="P291" s="90" t="str">
        <f t="shared" ref="P291:P296" si="1083">IF(AND(P$152&gt;=FB291,P$152&lt;=FC291),IFERROR($G291/FD291,0),"")</f>
        <v/>
      </c>
      <c r="Q291" s="90" t="str">
        <f t="shared" ref="Q291:Q296" si="1084">IF(AND(Q$152&gt;=FB291,Q$152&lt;=FC291),IFERROR($G291/FD291,0),"")</f>
        <v/>
      </c>
      <c r="R291" s="90" t="str">
        <f t="shared" ref="R291:R296" si="1085">IF(AND(R$152&gt;=FB291,R$152&lt;=FC291),IFERROR($G291/FD291,0),"")</f>
        <v/>
      </c>
      <c r="S291" s="90" t="str">
        <f t="shared" ref="S291:S296" si="1086">IF(AND(S$152&gt;=FB291,S$152&lt;=FC291),IFERROR($G291/FD291,0),"")</f>
        <v/>
      </c>
      <c r="T291" s="90" t="str">
        <f t="shared" ref="T291:T296" si="1087">IF(AND(T$152&gt;=FB291,T$152&lt;=FC291),IFERROR($G291/FD291,0),"")</f>
        <v/>
      </c>
      <c r="U291" s="90" t="str">
        <f t="shared" ref="U291:U296" si="1088">IF(AND(U$152&gt;=FB291,U$152&lt;=FC291),IFERROR($G291/FD291,0),"")</f>
        <v/>
      </c>
      <c r="V291" s="90" t="str">
        <f t="shared" ref="V291:V296" si="1089">IF(AND(V$152&gt;=FB291,V$152&lt;=FC291),IFERROR($G291/FD291,0),"")</f>
        <v/>
      </c>
      <c r="W291" s="90" t="str">
        <f t="shared" ref="W291:W296" si="1090">IF(AND(W$152&gt;=FB291,W$152&lt;=FC291),IFERROR($G291/FD291,0),"")</f>
        <v/>
      </c>
      <c r="X291" s="90" t="str">
        <f t="shared" ref="X291:X296" si="1091">IF(AND(X$152&gt;=FB291,X$152&lt;=FC291),IFERROR($G291/FD291,0),"")</f>
        <v/>
      </c>
      <c r="Y291" s="90" t="str">
        <f t="shared" ref="Y291:Y296" si="1092">IF(AND(Y$152&gt;=FB291,Y$152&lt;=FC291),IFERROR($G291/FD291,0),"")</f>
        <v/>
      </c>
      <c r="Z291" s="90" t="str">
        <f t="shared" ref="Z291:Z296" si="1093">IF(AND(Z$152&gt;=FB291,Z$152&lt;=FC291),IFERROR($G291/FD291,0),"")</f>
        <v/>
      </c>
      <c r="AA291" s="90" t="str">
        <f t="shared" ref="AA291:AA296" si="1094">IF(AND(AA$152&gt;=FB291,AA$152&lt;=FC291),IFERROR($G291/FD291,0),"")</f>
        <v/>
      </c>
      <c r="AB291" s="90" t="str">
        <f t="shared" ref="AB291:AB296" si="1095">IF(AND(AB$152&gt;=FB291,AB$152&lt;=FC291),IFERROR($G291/FD291,0),"")</f>
        <v/>
      </c>
      <c r="AC291" s="90" t="str">
        <f t="shared" ref="AC291:AC296" si="1096">IF(AND(AC$152&gt;=FB291,AC$152&lt;=FC291),IFERROR($G291/FD291,0),"")</f>
        <v/>
      </c>
      <c r="AD291" s="90" t="str">
        <f t="shared" ref="AD291:AD296" si="1097">IF(AND(AD$152&gt;=FB291,AD$152&lt;=FC291),IFERROR($G291/FD291,0),"")</f>
        <v/>
      </c>
      <c r="AE291" s="90" t="str">
        <f t="shared" ref="AE291:AE296" si="1098">IF(AND(AE$152&gt;=FB291,AE$152&lt;=FC291),IFERROR($G291/FD291,0),"")</f>
        <v/>
      </c>
      <c r="AF291" s="90" t="str">
        <f t="shared" ref="AF291:AF296" si="1099">IF(AND(AF$152&gt;=FB291,AF$152&lt;=FC291),IFERROR($G291/FD291,0),"")</f>
        <v/>
      </c>
      <c r="AG291" s="90" t="str">
        <f t="shared" ref="AG291:AG296" si="1100">IF(AND(AG$152&gt;=FB291,AG$152&lt;=FC291),IFERROR($G291/FD291,0),"")</f>
        <v/>
      </c>
      <c r="AH291" s="90" t="str">
        <f t="shared" ref="AH291:AH296" si="1101">IF(AND(AH$152&gt;=FB291,AH$152&lt;=FC291),IFERROR($G291/FD291,0),"")</f>
        <v/>
      </c>
      <c r="AI291" s="90" t="str">
        <f t="shared" ref="AI291:AI296" si="1102">IF(AND(AI$152&gt;=FB291,AI$152&lt;=FC291),IFERROR($G291/FD291,0),"")</f>
        <v/>
      </c>
      <c r="AJ291" s="90" t="str">
        <f t="shared" ref="AJ291:AJ296" si="1103">IF(AND(AJ$152&gt;=FB291,AJ$152&lt;=FC291),IFERROR($G291/FD291,0),"")</f>
        <v/>
      </c>
      <c r="AK291" s="90" t="str">
        <f t="shared" ref="AK291:AK296" si="1104">IF(AND(AK$152&gt;=FB291,AK$152&lt;=FC291),IFERROR($G291/FD291,0),"")</f>
        <v/>
      </c>
      <c r="AL291" s="90" t="str">
        <f t="shared" ref="AL291:AL296" si="1105">IF(AND(AL$152&gt;=FB291,AL$152&lt;=FC291),IFERROR($G291/FD291,0),"")</f>
        <v/>
      </c>
      <c r="AM291" s="90" t="str">
        <f t="shared" ref="AM291:AM296" si="1106">IF(AND(AM$152&gt;=FB291,AM$152&lt;=FC291),IFERROR($G291/FD291,0),"")</f>
        <v/>
      </c>
      <c r="AN291" s="90" t="str">
        <f t="shared" ref="AN291:AN296" si="1107">IF(AND(AN$152&gt;=FB291,AN$152&lt;=FC291),IFERROR($G291/FD291,0),"")</f>
        <v/>
      </c>
      <c r="AO291" s="90" t="str">
        <f t="shared" ref="AO291:AO296" si="1108">IF(AND(AO$152&gt;=FB291,AO$152&lt;=FC291),IFERROR($G291/FD291,0),"")</f>
        <v/>
      </c>
      <c r="AP291" s="90" t="str">
        <f t="shared" ref="AP291:AP296" si="1109">IF(AND(AP$152&gt;=FB291,AP$152&lt;=FC291),IFERROR($G291/FD291,0),"")</f>
        <v/>
      </c>
      <c r="AQ291" s="90" t="str">
        <f t="shared" ref="AQ291:AQ296" si="1110">IF(AND(AQ$152&gt;=FB291,AQ$152&lt;=FC291),IFERROR($G291/FD291,0),"")</f>
        <v/>
      </c>
      <c r="AR291" s="90" t="str">
        <f t="shared" ref="AR291:AR296" si="1111">IF(AND(AR$152&gt;=FB291,AR$152&lt;=FC291),IFERROR($G291/FD291,0),"")</f>
        <v/>
      </c>
      <c r="AS291" s="90" t="str">
        <f t="shared" ref="AS291:AS296" si="1112">IF(AND(AS$152&gt;=FB291,AS$152&lt;=FC291),IFERROR($G291/FD291,0),"")</f>
        <v/>
      </c>
      <c r="AT291" s="90" t="str">
        <f t="shared" ref="AT291:AT296" si="1113">IF(AND(AT$152&gt;=FB291,AT$152&lt;=FC291),IFERROR($G291/FD291,0),"")</f>
        <v/>
      </c>
      <c r="AU291" s="90" t="str">
        <f t="shared" ref="AU291:AU296" si="1114">IF(AND(AU$152&gt;=FB291,AU$152&lt;=FC291),IFERROR($G291/FD291,0),"")</f>
        <v/>
      </c>
      <c r="AV291" s="90" t="str">
        <f t="shared" ref="AV291:AV296" si="1115">IF(AND(AV$152&gt;=FB291,AV$152&lt;=FC291),IFERROR($G291/FD291,0),"")</f>
        <v/>
      </c>
      <c r="AW291" s="90" t="str">
        <f t="shared" ref="AW291:AW296" si="1116">IF(AND(AW$152&gt;=FB291,AW$152&lt;=FC291),IFERROR($G291/FD291,0),"")</f>
        <v/>
      </c>
      <c r="AX291" s="90" t="str">
        <f t="shared" ref="AX291:AX296" si="1117">IF(AND(AX$152&gt;=FB291,AX$152&lt;=FC291),IFERROR($G291/FD291,0),"")</f>
        <v/>
      </c>
      <c r="AY291" s="90" t="str">
        <f t="shared" ref="AY291:AY296" si="1118">IF(AND(AY$152&gt;=FB291,AY$152&lt;=FC291),IFERROR($G291/FD291,0),"")</f>
        <v/>
      </c>
      <c r="AZ291" s="90" t="str">
        <f t="shared" ref="AZ291:AZ296" si="1119">IF(AND(AZ$152&gt;=FB291,AZ$152&lt;=FC291),IFERROR($G291/FD291,0),"")</f>
        <v/>
      </c>
      <c r="BA291" s="90" t="str">
        <f t="shared" ref="BA291:BA296" si="1120">IF(AND(BA$152&gt;=FB291,BA$152&lt;=FC291),IFERROR($G291/FD291,0),"")</f>
        <v/>
      </c>
      <c r="BB291" s="90" t="str">
        <f t="shared" ref="BB291:BB296" si="1121">IF(AND(BB$152&gt;=FB291,BB$152&lt;=FC291),IFERROR($G291/FD291,0),"")</f>
        <v/>
      </c>
      <c r="BC291" s="90" t="str">
        <f t="shared" ref="BC291:BC296" si="1122">IF(AND(BC$152&gt;=FB291,BC$152&lt;=FC291),IFERROR($G291/FD291,0),"")</f>
        <v/>
      </c>
      <c r="BD291" s="90" t="str">
        <f t="shared" ref="BD291:BD296" si="1123">IF(AND(BD$152&gt;=FB291,BD$152&lt;=FC291),IFERROR($G291/FD291,0),"")</f>
        <v/>
      </c>
      <c r="BE291" s="90" t="str">
        <f t="shared" ref="BE291:BE296" si="1124">IF(AND(BE$152&gt;=FB291,BE$152&lt;=FC291),IFERROR($G291/FD291,0),"")</f>
        <v/>
      </c>
      <c r="BF291" s="90" t="str">
        <f t="shared" ref="BF291:BF296" si="1125">IF(AND(BF$152&gt;=FB291,BF$152&lt;=FC291),IFERROR($G291/FD291,0),"")</f>
        <v/>
      </c>
      <c r="BG291" s="90" t="str">
        <f t="shared" ref="BG291:BG296" si="1126">IF(AND(BG$152&gt;=FB291,BG$152&lt;=FC291),IFERROR($G291/FD291,0),"")</f>
        <v/>
      </c>
      <c r="BH291" s="90" t="str">
        <f t="shared" ref="BH291:BH296" si="1127">IF(AND(BH$152&gt;=FB291,BH$152&lt;=FC291),IFERROR($G291/FD291,0),"")</f>
        <v/>
      </c>
      <c r="BI291" s="90" t="str">
        <f t="shared" ref="BI291:BI296" si="1128">IF(AND(BI$152&gt;=FB291,BI$152&lt;=FC291),IFERROR($G291/FD291,0),"")</f>
        <v/>
      </c>
      <c r="BJ291" s="90" t="str">
        <f t="shared" ref="BJ291:BJ296" si="1129">IF(AND(BJ$152&gt;=FB291,BJ$152&lt;=FC291),IFERROR($G291/FD291,0),"")</f>
        <v/>
      </c>
      <c r="BK291" s="90" t="str">
        <f t="shared" ref="BK291:BK296" si="1130">IF(AND(BK$152&gt;=FB291,BK$152&lt;=FC291),IFERROR($G291/FD291,0),"")</f>
        <v/>
      </c>
      <c r="BL291" s="90" t="str">
        <f t="shared" ref="BL291:BL296" si="1131">IF(AND(BL$152&gt;=FB291,BL$152&lt;=FC291),IFERROR($G291/FD291,0),"")</f>
        <v/>
      </c>
      <c r="BM291" s="90" t="str">
        <f t="shared" ref="BM291:BM296" si="1132">IF(AND(BM$152&gt;=FB291,BM$152&lt;=FC291),IFERROR($G291/FD291,0),"")</f>
        <v/>
      </c>
      <c r="BN291" s="90" t="str">
        <f t="shared" ref="BN291:BN296" si="1133">IF(AND(BN$152&gt;=FB291,BN$152&lt;=FC291),IFERROR($G291/FD291,0),"")</f>
        <v/>
      </c>
      <c r="BO291" s="90" t="str">
        <f t="shared" ref="BO291:BO296" si="1134">IF(AND(BO$152&gt;=FB291,BO$152&lt;=FC291),IFERROR($G291/FD291,0),"")</f>
        <v/>
      </c>
      <c r="BP291" s="90" t="str">
        <f t="shared" ref="BP291:BP296" si="1135">IF(AND(BP$152&gt;=FB291,BP$152&lt;=FC291),IFERROR($G291/FD291,0),"")</f>
        <v/>
      </c>
      <c r="BQ291" s="90" t="str">
        <f t="shared" ref="BQ291:BQ296" si="1136">IF(AND(BQ$152&gt;=FB291,BQ$152&lt;=FC291),IFERROR($G291/FD291,0),"")</f>
        <v/>
      </c>
      <c r="BR291" s="90" t="str">
        <f t="shared" ref="BR291:BR296" si="1137">IF(AND(BR$152&gt;=FB291,BR$152&lt;=FC291),IFERROR($G291/FD291,0),"")</f>
        <v/>
      </c>
      <c r="BS291" s="90" t="str">
        <f t="shared" ref="BS291:BS296" si="1138">IF(AND(BS$152&gt;=FB291,BS$152&lt;=FC291),IFERROR($G291/FD291,0),"")</f>
        <v/>
      </c>
      <c r="BT291" s="90" t="str">
        <f t="shared" ref="BT291:BT296" si="1139">IF(AND(BT$152&gt;=FB291,BT$152&lt;=FC291),IFERROR($G291/FD291,0),"")</f>
        <v/>
      </c>
      <c r="BU291" s="90" t="str">
        <f t="shared" ref="BU291:BU296" si="1140">IF(AND(BU$152&gt;=FB291,BU$152&lt;=FC291),IFERROR($G291/FD291,0),"")</f>
        <v/>
      </c>
      <c r="BV291" s="90" t="str">
        <f t="shared" ref="BV291:BV296" si="1141">IF(AND(BV$152&gt;=FB291,BV$152&lt;=FC291),IFERROR($G291/FD291,0),"")</f>
        <v/>
      </c>
      <c r="BW291" s="90" t="str">
        <f t="shared" ref="BW291:BW296" si="1142">IF(AND(BW$152&gt;=FB291,BW$152&lt;=FC291),IFERROR($G291/FD291,0),"")</f>
        <v/>
      </c>
      <c r="BX291" s="90" t="str">
        <f t="shared" ref="BX291:BX296" si="1143">IF(AND(BX$152&gt;=FB291,BX$152&lt;=FC291),IFERROR($G291/FD291,0),"")</f>
        <v/>
      </c>
      <c r="BY291" s="90" t="str">
        <f t="shared" ref="BY291:BY296" si="1144">IF(AND(BY$152&gt;=FB291,BY$152&lt;=FC291),IFERROR($G291/FD291,0),"")</f>
        <v/>
      </c>
      <c r="BZ291" s="90" t="str">
        <f t="shared" ref="BZ291:BZ296" si="1145">IF(AND(BZ$152&gt;=FB291,BZ$152&lt;=FC291),IFERROR($G291/FD291,0),"")</f>
        <v/>
      </c>
      <c r="CA291" s="90" t="str">
        <f t="shared" ref="CA291:CA296" si="1146">IF(AND(CA$152&gt;=FB291,CA$152&lt;=FC291),IFERROR($G291/FD291,0),"")</f>
        <v/>
      </c>
      <c r="CB291" s="90" t="str">
        <f t="shared" ref="CB291:CB296" si="1147">IF(AND(CB$152&gt;=FB291,CB$152&lt;=FC291),IFERROR($G291/FD291,0),"")</f>
        <v/>
      </c>
      <c r="CC291" s="90" t="str">
        <f t="shared" ref="CC291:CC296" si="1148">IF(AND(CC$152&gt;=FB291,CC$152&lt;=FC291),IFERROR($G291/FD291,0),"")</f>
        <v/>
      </c>
      <c r="CD291" s="90" t="str">
        <f t="shared" ref="CD291:CD296" si="1149">IF(AND(CD$152&gt;=FB291,CD$152&lt;=FC291),IFERROR($G291/FD291,0),"")</f>
        <v/>
      </c>
      <c r="CE291" s="90" t="str">
        <f t="shared" ref="CE291:CE296" si="1150">IF(AND(CE$152&gt;=FB291,CE$152&lt;=FC291),IFERROR($G291/FD291,0),"")</f>
        <v/>
      </c>
      <c r="CF291" s="90" t="str">
        <f t="shared" ref="CF291:CF296" si="1151">IF(AND(CF$152&gt;=FB291,CF$152&lt;=FC291),IFERROR($G291/FD291,0),"")</f>
        <v/>
      </c>
      <c r="CG291" s="90" t="str">
        <f t="shared" ref="CG291:CG296" si="1152">IF(AND(CG$152&gt;=FB291,CG$152&lt;=FC291),IFERROR($G291/FD291,0),"")</f>
        <v/>
      </c>
      <c r="CH291" s="90" t="str">
        <f t="shared" ref="CH291:CH296" si="1153">IF(AND(CH$152&gt;=FB291,CH$152&lt;=FC291),IFERROR($G291/FD291,0),"")</f>
        <v/>
      </c>
      <c r="CI291" s="90" t="str">
        <f t="shared" ref="CI291:CI296" si="1154">IF(AND(CI$152&gt;=FB291,CI$152&lt;=FC291),IFERROR($G291/FD291,0),"")</f>
        <v/>
      </c>
      <c r="CJ291" s="90" t="str">
        <f t="shared" ref="CJ291:CJ296" si="1155">IF(AND(CJ$152&gt;=FB291,CJ$152&lt;=FC291),IFERROR($G291/FD291,0),"")</f>
        <v/>
      </c>
      <c r="CK291" s="90" t="str">
        <f t="shared" ref="CK291:CK296" si="1156">IF(AND(CK$152&gt;=FB291,CK$152&lt;=FC291),IFERROR($G291/FD291,0),"")</f>
        <v/>
      </c>
      <c r="CL291" s="90" t="str">
        <f t="shared" ref="CL291:CL296" si="1157">IF(AND(CL$152&gt;=FB291,CL$152&lt;=FC291),IFERROR($G291/FD291,0),"")</f>
        <v/>
      </c>
      <c r="CM291" s="90" t="str">
        <f t="shared" ref="CM291:CM296" si="1158">IF(AND(CM$152&gt;=FB291,CM$152&lt;=FC291),IFERROR($G291/FD291,0),"")</f>
        <v/>
      </c>
      <c r="CN291" s="90" t="str">
        <f t="shared" ref="CN291:CN296" si="1159">IF(AND(CN$152&gt;=FB291,CN$152&lt;=FC291),IFERROR($G291/FD291,0),"")</f>
        <v/>
      </c>
      <c r="CO291" s="90" t="str">
        <f t="shared" ref="CO291:CO296" si="1160">IF(AND(CO$152&gt;=FB291,CO$152&lt;=FC291),IFERROR($G291/FD291,0),"")</f>
        <v/>
      </c>
      <c r="CP291" s="90" t="str">
        <f t="shared" ref="CP291:CP296" si="1161">IF(AND(CP$152&gt;=FB291,CP$152&lt;=FC291),IFERROR($G291/FD291,0),"")</f>
        <v/>
      </c>
      <c r="CQ291" s="90" t="str">
        <f t="shared" ref="CQ291:CQ296" si="1162">IF(AND(CQ$152&gt;=FB291,CQ$152&lt;=FC291),IFERROR($G291/FD291,0),"")</f>
        <v/>
      </c>
      <c r="CR291" s="90" t="str">
        <f t="shared" ref="CR291:CR296" si="1163">IF(AND(CR$152&gt;=FB291,CR$152&lt;=FC291),IFERROR($G291/FD291,0),"")</f>
        <v/>
      </c>
      <c r="CS291" s="90" t="str">
        <f t="shared" ref="CS291:CS296" si="1164">IF(AND(CS$152&gt;=FB291,CS$152&lt;=FC291),IFERROR($G291/FD291,0),"")</f>
        <v/>
      </c>
      <c r="CT291" s="90" t="str">
        <f t="shared" ref="CT291:CT296" si="1165">IF(AND(CT$152&gt;=FB291,CT$152&lt;=FC291),IFERROR($G291/FD291,0),"")</f>
        <v/>
      </c>
      <c r="CU291" s="90" t="str">
        <f t="shared" ref="CU291:CU296" si="1166">IF(AND(CU$152&gt;=FB291,CU$152&lt;=FC291),IFERROR($G291/FD291,0),"")</f>
        <v/>
      </c>
      <c r="CV291" s="90" t="str">
        <f t="shared" ref="CV291:CV296" si="1167">IF(AND(CV$152&gt;=FB291,CV$152&lt;=FC291),IFERROR($G291/FD291,0),"")</f>
        <v/>
      </c>
      <c r="CW291" s="90" t="str">
        <f t="shared" ref="CW291:CW296" si="1168">IF(AND(CW$152&gt;=FB291,CW$152&lt;=FC291),IFERROR($G291/FD291,0),"")</f>
        <v/>
      </c>
      <c r="CX291" s="90" t="str">
        <f t="shared" ref="CX291:CX296" si="1169">IF(AND(CX$152&gt;=FB291,CX$152&lt;=FC291),IFERROR($G291/FD291,0),"")</f>
        <v/>
      </c>
      <c r="CY291" s="90" t="str">
        <f t="shared" ref="CY291:CY296" si="1170">IF(AND(CY$152&gt;=FB291,CY$152&lt;=FC291),IFERROR($G291/FD291,0),"")</f>
        <v/>
      </c>
      <c r="CZ291" s="90" t="str">
        <f t="shared" ref="CZ291:CZ296" si="1171">IF(AND(CZ$152&gt;=FB291,CZ$152&lt;=FC291),IFERROR($G291/FD291,0),"")</f>
        <v/>
      </c>
      <c r="DA291" s="90" t="str">
        <f t="shared" ref="DA291:DA296" si="1172">IF(AND(DA$152&gt;=FB291,DA$152&lt;=FC291),IFERROR($G291/FD291,0),"")</f>
        <v/>
      </c>
      <c r="DB291" s="90" t="str">
        <f t="shared" ref="DB291:DB296" si="1173">IF(AND(DB$152&gt;=FB291,DB$152&lt;=FC291),IFERROR($G291/FD291,0),"")</f>
        <v/>
      </c>
      <c r="DC291" s="90" t="str">
        <f t="shared" ref="DC291:DC296" si="1174">IF(AND(DC$152&gt;=FB291,DC$152&lt;=FC291),IFERROR($G291/FD291,0),"")</f>
        <v/>
      </c>
      <c r="DD291" s="90" t="str">
        <f t="shared" ref="DD291:DD296" si="1175">IF(AND(DD$152&gt;=FB291,DD$152&lt;=FC291),IFERROR($G291/FD291,0),"")</f>
        <v/>
      </c>
      <c r="DE291" s="90" t="str">
        <f t="shared" ref="DE291:DE296" si="1176">IF(AND(DE$152&gt;=FB291,DE$152&lt;=FC291),IFERROR($G291/FD291,0),"")</f>
        <v/>
      </c>
      <c r="DF291" s="90" t="str">
        <f t="shared" ref="DF291:DF296" si="1177">IF(AND(DF$152&gt;=FB291,DF$152&lt;=FC291),IFERROR($G291/FD291,0),"")</f>
        <v/>
      </c>
      <c r="DG291" s="90" t="str">
        <f t="shared" ref="DG291:DG296" si="1178">IF(AND(DG$152&gt;=FB291,DG$152&lt;=FC291),IFERROR($G291/FD291,0),"")</f>
        <v/>
      </c>
      <c r="DH291" s="90" t="str">
        <f t="shared" ref="DH291:DH296" si="1179">IF(AND(DH$152&gt;=FB291,DH$152&lt;=FC291),IFERROR($G291/FD291,0),"")</f>
        <v/>
      </c>
      <c r="DI291" s="90" t="str">
        <f t="shared" ref="DI291:DI296" si="1180">IF(AND(DI$152&gt;=FB291,DI$152&lt;=FC291),IFERROR($G291/FD291,0),"")</f>
        <v/>
      </c>
      <c r="DJ291" s="90" t="str">
        <f t="shared" ref="DJ291:DJ296" si="1181">IF(AND(DJ$152&gt;=FB291,DJ$152&lt;=FC291),IFERROR($G291/FD291,0),"")</f>
        <v/>
      </c>
      <c r="DK291" s="90" t="str">
        <f t="shared" ref="DK291:DK296" si="1182">IF(AND(DK$152&gt;=FB291,DK$152&lt;=FC291),IFERROR($G291/FD291,0),"")</f>
        <v/>
      </c>
      <c r="DL291" s="90" t="str">
        <f t="shared" ref="DL291:DL296" si="1183">IF(AND(DL$152&gt;=FB291,DL$152&lt;=FC291),IFERROR($G291/FD291,0),"")</f>
        <v/>
      </c>
      <c r="DM291" s="90" t="str">
        <f t="shared" ref="DM291:DM296" si="1184">IF(AND(DM$152&gt;=FB291,DM$152&lt;=FC291),IFERROR($G291/FD291,0),"")</f>
        <v/>
      </c>
      <c r="DN291" s="90" t="str">
        <f t="shared" ref="DN291:DN296" si="1185">IF(AND(DN$152&gt;=FB291,DN$152&lt;=FC291),IFERROR($G291/FD291,0),"")</f>
        <v/>
      </c>
      <c r="DO291" s="90">
        <f t="shared" ref="DO291:DO296" si="1186">IF(AND(DO$152&gt;=FB291,DO$152&lt;=FC291),IFERROR($G291/FD291,0),"")</f>
        <v>102375</v>
      </c>
      <c r="DP291" s="90">
        <f t="shared" ref="DP291:DP296" si="1187">IF(AND(DP$152&gt;=FB291,DP$152&lt;=FC291),IFERROR($G291/FD291,0),"")</f>
        <v>102375</v>
      </c>
      <c r="DQ291" s="90">
        <f t="shared" ref="DQ291:DQ296" si="1188">IF(AND(DQ$152&gt;=FB291,DQ$152&lt;=FC291),IFERROR($G291/FD291,0),"")</f>
        <v>102375</v>
      </c>
      <c r="DR291" s="90">
        <f t="shared" ref="DR291:DR296" si="1189">IF(AND(DR$152&gt;=FB291,DR$152&lt;=FC291),IFERROR($G291/FD291,0),"")</f>
        <v>102375</v>
      </c>
      <c r="DS291" s="90">
        <f t="shared" ref="DS291:DS296" si="1190">IF(AND(DS$152&gt;=FB291,DS$152&lt;=FC291),IFERROR($G291/FD291,0),"")</f>
        <v>102375</v>
      </c>
      <c r="DT291" s="90">
        <f t="shared" ref="DT291:DT296" si="1191">IF(AND(DT$152&gt;=FB291,DT$152&lt;=FC291),IFERROR($G291/FD291,0),"")</f>
        <v>102375</v>
      </c>
      <c r="DU291" s="90">
        <f t="shared" ref="DU291:DU296" si="1192">IF(AND(DU$152&gt;=FB291,DU$152&lt;=FC291),IFERROR($G291/FD291,0),"")</f>
        <v>102375</v>
      </c>
      <c r="DV291" s="90">
        <f t="shared" ref="DV291:DV296" si="1193">IF(AND(DV$152&gt;=FB291,DV$152&lt;=FC291),IFERROR($G291/FD291,0),"")</f>
        <v>102375</v>
      </c>
      <c r="DW291" s="90">
        <f t="shared" ref="DW291:DW296" si="1194">IF(AND(DW$152&gt;=FB291,DW$152&lt;=FC291),IFERROR($G291/FD291,0),"")</f>
        <v>102375</v>
      </c>
      <c r="DX291" s="90">
        <f t="shared" ref="DX291:DX296" si="1195">IF(AND(DX$152&gt;=FB291,DX$152&lt;=FC291),IFERROR($G291/FD291,0),"")</f>
        <v>102375</v>
      </c>
      <c r="DY291" s="90" t="str">
        <f t="shared" ref="DY291:DY296" si="1196">IF(AND(DY$152&gt;=FB291,DY$152&lt;=FC291),IFERROR($G291/FD291,0),"")</f>
        <v/>
      </c>
      <c r="DZ291" s="90" t="str">
        <f t="shared" ref="DZ291:DZ296" si="1197">IF(AND(DZ$152&gt;=FB291,DZ$152&lt;=FC291),IFERROR($G291/FD291,0),"")</f>
        <v/>
      </c>
      <c r="EA291" s="90" t="str">
        <f t="shared" ref="EA291:EA296" si="1198">IF(AND(EA$152&gt;=FB291,EA$152&lt;=FC291),IFERROR($G291/FD291,0),"")</f>
        <v/>
      </c>
      <c r="EB291" s="90" t="str">
        <f t="shared" ref="EB291:EB296" si="1199">IF(AND(EB$152&gt;=FB291,EB$152&lt;=FC291),IFERROR($G291/FD291,0),"")</f>
        <v/>
      </c>
      <c r="EC291" s="90" t="str">
        <f t="shared" ref="EC291:EC296" si="1200">IF(AND(EC$152&gt;=FB291,EC$152&lt;=FC291),IFERROR($G291/FD291,0),"")</f>
        <v/>
      </c>
      <c r="ED291" s="90" t="str">
        <f t="shared" ref="ED291:ED296" si="1201">IF(AND(ED$152&gt;=FB291,ED$152&lt;=FC291),IFERROR($G291/FD291,0),"")</f>
        <v/>
      </c>
      <c r="EE291" s="90" t="str">
        <f t="shared" ref="EE291:EE296" si="1202">IF(AND(EE$152&gt;=FB291,EE$152&lt;=FC291),IFERROR($G291/FD291,0),"")</f>
        <v/>
      </c>
      <c r="EF291" s="90" t="str">
        <f t="shared" ref="EF291:EF296" si="1203">IF(AND(EF$152&gt;=FB291,EF$152&lt;=FC291),IFERROR($G291/FD291,0),"")</f>
        <v/>
      </c>
      <c r="EG291" s="90" t="str">
        <f t="shared" ref="EG291:EG296" si="1204">IF(AND(EG$152&gt;=FB291,EG$152&lt;=FC291),IFERROR($G291/FD291,0),"")</f>
        <v/>
      </c>
      <c r="EH291" s="90" t="str">
        <f t="shared" ref="EH291:EH296" si="1205">IF(AND(EH$152&gt;=FB291,EH$152&lt;=FC291),IFERROR($G291/FD291,0),"")</f>
        <v/>
      </c>
      <c r="EI291" s="90" t="str">
        <f t="shared" ref="EI291:EI296" si="1206">IF(AND(EI$152&gt;=FB291,EI$152&lt;=FC291),IFERROR($G291/FD291,0),"")</f>
        <v/>
      </c>
      <c r="EJ291" s="90" t="str">
        <f t="shared" ref="EJ291:EJ296" si="1207">IF(AND(EJ$152&gt;=FB291,EJ$152&lt;=FC291),IFERROR($G291/FD291,0),"")</f>
        <v/>
      </c>
      <c r="EK291" s="90" t="str">
        <f t="shared" ref="EK291:EK296" si="1208">IF(AND(EK$152&gt;=FB291,EK$152&lt;=FC291),IFERROR($G291/FD291,0),"")</f>
        <v/>
      </c>
      <c r="EL291" s="90" t="str">
        <f t="shared" ref="EL291:EL296" si="1209">IF(AND(EL$152&gt;=FB291,EL$152&lt;=FC291),IFERROR($G291/FD291,0),"")</f>
        <v/>
      </c>
      <c r="EM291" s="90" t="str">
        <f t="shared" ref="EM291:EM296" si="1210">IF(AND(EM$152&gt;=FB291,EM$152&lt;=FC291),IFERROR($G291/FD291,0),"")</f>
        <v/>
      </c>
      <c r="EN291" s="90" t="str">
        <f t="shared" ref="EN291:EN296" si="1211">IF(AND(EN$152&gt;=FB291,EN$152&lt;=FC291),IFERROR($G291/FD291,0),"")</f>
        <v/>
      </c>
      <c r="EO291" s="90" t="str">
        <f t="shared" ref="EO291:EO296" si="1212">IF(AND(EO$152&gt;=FB291,EO$152&lt;=FC291),IFERROR($G291/FD291,0),"")</f>
        <v/>
      </c>
      <c r="EP291" s="90" t="str">
        <f t="shared" ref="EP291:EP296" si="1213">IF(AND(EP$152&gt;=FB291,EP$152&lt;=FC291),IFERROR($G291/FD291,0),"")</f>
        <v/>
      </c>
      <c r="EQ291" s="90" t="str">
        <f t="shared" ref="EQ291:EQ296" si="1214">IF(AND(EQ$152&gt;=FB291,EQ$152&lt;=FC291),IFERROR($G291/FD291,0),"")</f>
        <v/>
      </c>
      <c r="ER291" s="90" t="str">
        <f t="shared" ref="ER291:ER296" si="1215">IF(AND(ER$152&gt;=FB291,ER$152&lt;=FC291),IFERROR($G291/FD291,0),"")</f>
        <v/>
      </c>
      <c r="ES291" s="90" t="str">
        <f t="shared" ref="ES291:ES296" si="1216">IF(AND(ES$152&gt;=FB291,ES$152&lt;=FC291),IFERROR($G291/FD291,0),"")</f>
        <v/>
      </c>
      <c r="ET291" s="90" t="str">
        <f t="shared" ref="ET291:ET296" si="1217">IF(AND(ET$152&gt;=FB291,ET$152&lt;=FC291),IFERROR($G291/FD291,0),"")</f>
        <v/>
      </c>
      <c r="EU291" s="90" t="str">
        <f t="shared" ref="EU291:EU296" si="1218">IF(AND(EU$152&gt;=FB291,EU$152&lt;=FC291),IFERROR($G291/FD291,0),"")</f>
        <v/>
      </c>
      <c r="EV291" s="90" t="str">
        <f t="shared" ref="EV291:EV296" si="1219">IF(AND(EV$152&gt;=FB291,EV$152&lt;=FC291),IFERROR($G291/FD291,0),"")</f>
        <v/>
      </c>
      <c r="EW291" s="90" t="str">
        <f t="shared" ref="EW291:EW296" si="1220">IF(AND(EW$152&gt;=FB291,EW$152&lt;=FC291),IFERROR($G291/FD291,0),"")</f>
        <v/>
      </c>
      <c r="EX291" s="90" t="str">
        <f t="shared" ref="EX291:EX296" si="1221">IF(AND(EX$152&gt;=FB291,EX$152&lt;=FC291),IFERROR($G291/FD291,0),"")</f>
        <v/>
      </c>
      <c r="EY291" s="90" t="str">
        <f t="shared" ref="EY291:EY296" si="1222">IF(AND(EY$152&gt;=FB291,EY$152&lt;=FC291),IFERROR($G291/FD291,0),"")</f>
        <v/>
      </c>
      <c r="EZ291" s="90" t="str">
        <f t="shared" ref="EZ291:EZ296" si="1223">IF(AND(EZ$152&gt;=FB291,EZ$152&lt;=FC291),IFERROR($G291/FD291,0),"")</f>
        <v/>
      </c>
      <c r="FA291" s="90" t="str">
        <f t="shared" ref="FA291:FA296" si="1224">IF(AND(FA$152&gt;=FB291,FA$152&lt;=FC291),IFERROR($G291/FD291,0),"")</f>
        <v/>
      </c>
      <c r="FB291">
        <f>'06_Presupuesto'!J307-'02_Rendimientos'!$B$79+1</f>
        <v>112</v>
      </c>
      <c r="FC291">
        <f>'06_Presupuesto'!K307-'02_Rendimientos'!$B$79+1</f>
        <v>121</v>
      </c>
      <c r="FD291">
        <f t="shared" ref="FD291:FD296" si="1225">FC291-FB291+1</f>
        <v>10</v>
      </c>
    </row>
    <row r="292" spans="2:160">
      <c r="B292" s="109" t="str">
        <f>'06_Presupuesto'!K142</f>
        <v>F.2</v>
      </c>
      <c r="C292" s="109" t="str">
        <f>'06_Presupuesto'!L142</f>
        <v>AGAVE ATTENUATA</v>
      </c>
      <c r="D292" s="109" t="str">
        <f>'06_Presupuesto'!M142</f>
        <v>UNI</v>
      </c>
      <c r="E292" s="110">
        <f>'06_Presupuesto'!N142</f>
        <v>12</v>
      </c>
      <c r="F292" s="110">
        <f>'06_Presupuesto'!O142</f>
        <v>23125</v>
      </c>
      <c r="G292" s="110">
        <f>'06_Presupuesto'!P142</f>
        <v>277500</v>
      </c>
      <c r="H292" s="110" t="str">
        <f t="shared" si="1075"/>
        <v/>
      </c>
      <c r="I292" s="110" t="str">
        <f t="shared" si="1076"/>
        <v/>
      </c>
      <c r="J292" s="110" t="str">
        <f t="shared" si="1077"/>
        <v/>
      </c>
      <c r="K292" s="110" t="str">
        <f t="shared" si="1078"/>
        <v/>
      </c>
      <c r="L292" s="110" t="str">
        <f t="shared" si="1079"/>
        <v/>
      </c>
      <c r="M292" s="110" t="str">
        <f t="shared" si="1080"/>
        <v/>
      </c>
      <c r="N292" s="110" t="str">
        <f t="shared" si="1081"/>
        <v/>
      </c>
      <c r="O292" s="110" t="str">
        <f t="shared" si="1082"/>
        <v/>
      </c>
      <c r="P292" s="110" t="str">
        <f t="shared" si="1083"/>
        <v/>
      </c>
      <c r="Q292" s="110" t="str">
        <f t="shared" si="1084"/>
        <v/>
      </c>
      <c r="R292" s="110" t="str">
        <f t="shared" si="1085"/>
        <v/>
      </c>
      <c r="S292" s="110" t="str">
        <f t="shared" si="1086"/>
        <v/>
      </c>
      <c r="T292" s="110" t="str">
        <f t="shared" si="1087"/>
        <v/>
      </c>
      <c r="U292" s="110" t="str">
        <f t="shared" si="1088"/>
        <v/>
      </c>
      <c r="V292" s="110" t="str">
        <f t="shared" si="1089"/>
        <v/>
      </c>
      <c r="W292" s="110" t="str">
        <f t="shared" si="1090"/>
        <v/>
      </c>
      <c r="X292" s="110" t="str">
        <f t="shared" si="1091"/>
        <v/>
      </c>
      <c r="Y292" s="110" t="str">
        <f t="shared" si="1092"/>
        <v/>
      </c>
      <c r="Z292" s="110" t="str">
        <f t="shared" si="1093"/>
        <v/>
      </c>
      <c r="AA292" s="110" t="str">
        <f t="shared" si="1094"/>
        <v/>
      </c>
      <c r="AB292" s="110" t="str">
        <f t="shared" si="1095"/>
        <v/>
      </c>
      <c r="AC292" s="110" t="str">
        <f t="shared" si="1096"/>
        <v/>
      </c>
      <c r="AD292" s="110" t="str">
        <f t="shared" si="1097"/>
        <v/>
      </c>
      <c r="AE292" s="110" t="str">
        <f t="shared" si="1098"/>
        <v/>
      </c>
      <c r="AF292" s="110" t="str">
        <f t="shared" si="1099"/>
        <v/>
      </c>
      <c r="AG292" s="110" t="str">
        <f t="shared" si="1100"/>
        <v/>
      </c>
      <c r="AH292" s="110" t="str">
        <f t="shared" si="1101"/>
        <v/>
      </c>
      <c r="AI292" s="110" t="str">
        <f t="shared" si="1102"/>
        <v/>
      </c>
      <c r="AJ292" s="110" t="str">
        <f t="shared" si="1103"/>
        <v/>
      </c>
      <c r="AK292" s="110" t="str">
        <f t="shared" si="1104"/>
        <v/>
      </c>
      <c r="AL292" s="110" t="str">
        <f t="shared" si="1105"/>
        <v/>
      </c>
      <c r="AM292" s="110" t="str">
        <f t="shared" si="1106"/>
        <v/>
      </c>
      <c r="AN292" s="110" t="str">
        <f t="shared" si="1107"/>
        <v/>
      </c>
      <c r="AO292" s="110" t="str">
        <f t="shared" si="1108"/>
        <v/>
      </c>
      <c r="AP292" s="110" t="str">
        <f t="shared" si="1109"/>
        <v/>
      </c>
      <c r="AQ292" s="110" t="str">
        <f t="shared" si="1110"/>
        <v/>
      </c>
      <c r="AR292" s="110" t="str">
        <f t="shared" si="1111"/>
        <v/>
      </c>
      <c r="AS292" s="110" t="str">
        <f t="shared" si="1112"/>
        <v/>
      </c>
      <c r="AT292" s="110" t="str">
        <f t="shared" si="1113"/>
        <v/>
      </c>
      <c r="AU292" s="110" t="str">
        <f t="shared" si="1114"/>
        <v/>
      </c>
      <c r="AV292" s="110" t="str">
        <f t="shared" si="1115"/>
        <v/>
      </c>
      <c r="AW292" s="110" t="str">
        <f t="shared" si="1116"/>
        <v/>
      </c>
      <c r="AX292" s="110" t="str">
        <f t="shared" si="1117"/>
        <v/>
      </c>
      <c r="AY292" s="110" t="str">
        <f t="shared" si="1118"/>
        <v/>
      </c>
      <c r="AZ292" s="110" t="str">
        <f t="shared" si="1119"/>
        <v/>
      </c>
      <c r="BA292" s="110" t="str">
        <f t="shared" si="1120"/>
        <v/>
      </c>
      <c r="BB292" s="110" t="str">
        <f t="shared" si="1121"/>
        <v/>
      </c>
      <c r="BC292" s="110" t="str">
        <f t="shared" si="1122"/>
        <v/>
      </c>
      <c r="BD292" s="110" t="str">
        <f t="shared" si="1123"/>
        <v/>
      </c>
      <c r="BE292" s="110" t="str">
        <f t="shared" si="1124"/>
        <v/>
      </c>
      <c r="BF292" s="110" t="str">
        <f t="shared" si="1125"/>
        <v/>
      </c>
      <c r="BG292" s="110" t="str">
        <f t="shared" si="1126"/>
        <v/>
      </c>
      <c r="BH292" s="110" t="str">
        <f t="shared" si="1127"/>
        <v/>
      </c>
      <c r="BI292" s="110" t="str">
        <f t="shared" si="1128"/>
        <v/>
      </c>
      <c r="BJ292" s="110" t="str">
        <f t="shared" si="1129"/>
        <v/>
      </c>
      <c r="BK292" s="110" t="str">
        <f t="shared" si="1130"/>
        <v/>
      </c>
      <c r="BL292" s="110" t="str">
        <f t="shared" si="1131"/>
        <v/>
      </c>
      <c r="BM292" s="110" t="str">
        <f t="shared" si="1132"/>
        <v/>
      </c>
      <c r="BN292" s="110" t="str">
        <f t="shared" si="1133"/>
        <v/>
      </c>
      <c r="BO292" s="110" t="str">
        <f t="shared" si="1134"/>
        <v/>
      </c>
      <c r="BP292" s="110" t="str">
        <f t="shared" si="1135"/>
        <v/>
      </c>
      <c r="BQ292" s="110" t="str">
        <f t="shared" si="1136"/>
        <v/>
      </c>
      <c r="BR292" s="110" t="str">
        <f t="shared" si="1137"/>
        <v/>
      </c>
      <c r="BS292" s="110" t="str">
        <f t="shared" si="1138"/>
        <v/>
      </c>
      <c r="BT292" s="110" t="str">
        <f t="shared" si="1139"/>
        <v/>
      </c>
      <c r="BU292" s="110" t="str">
        <f t="shared" si="1140"/>
        <v/>
      </c>
      <c r="BV292" s="110" t="str">
        <f t="shared" si="1141"/>
        <v/>
      </c>
      <c r="BW292" s="110" t="str">
        <f t="shared" si="1142"/>
        <v/>
      </c>
      <c r="BX292" s="110" t="str">
        <f t="shared" si="1143"/>
        <v/>
      </c>
      <c r="BY292" s="110" t="str">
        <f t="shared" si="1144"/>
        <v/>
      </c>
      <c r="BZ292" s="110" t="str">
        <f t="shared" si="1145"/>
        <v/>
      </c>
      <c r="CA292" s="110" t="str">
        <f t="shared" si="1146"/>
        <v/>
      </c>
      <c r="CB292" s="110" t="str">
        <f t="shared" si="1147"/>
        <v/>
      </c>
      <c r="CC292" s="110" t="str">
        <f t="shared" si="1148"/>
        <v/>
      </c>
      <c r="CD292" s="110" t="str">
        <f t="shared" si="1149"/>
        <v/>
      </c>
      <c r="CE292" s="110" t="str">
        <f t="shared" si="1150"/>
        <v/>
      </c>
      <c r="CF292" s="110" t="str">
        <f t="shared" si="1151"/>
        <v/>
      </c>
      <c r="CG292" s="110" t="str">
        <f t="shared" si="1152"/>
        <v/>
      </c>
      <c r="CH292" s="110" t="str">
        <f t="shared" si="1153"/>
        <v/>
      </c>
      <c r="CI292" s="110" t="str">
        <f t="shared" si="1154"/>
        <v/>
      </c>
      <c r="CJ292" s="110" t="str">
        <f t="shared" si="1155"/>
        <v/>
      </c>
      <c r="CK292" s="110" t="str">
        <f t="shared" si="1156"/>
        <v/>
      </c>
      <c r="CL292" s="110" t="str">
        <f t="shared" si="1157"/>
        <v/>
      </c>
      <c r="CM292" s="110" t="str">
        <f t="shared" si="1158"/>
        <v/>
      </c>
      <c r="CN292" s="110" t="str">
        <f t="shared" si="1159"/>
        <v/>
      </c>
      <c r="CO292" s="110" t="str">
        <f t="shared" si="1160"/>
        <v/>
      </c>
      <c r="CP292" s="110" t="str">
        <f t="shared" si="1161"/>
        <v/>
      </c>
      <c r="CQ292" s="110" t="str">
        <f t="shared" si="1162"/>
        <v/>
      </c>
      <c r="CR292" s="110" t="str">
        <f t="shared" si="1163"/>
        <v/>
      </c>
      <c r="CS292" s="110" t="str">
        <f t="shared" si="1164"/>
        <v/>
      </c>
      <c r="CT292" s="110" t="str">
        <f t="shared" si="1165"/>
        <v/>
      </c>
      <c r="CU292" s="110" t="str">
        <f t="shared" si="1166"/>
        <v/>
      </c>
      <c r="CV292" s="110" t="str">
        <f t="shared" si="1167"/>
        <v/>
      </c>
      <c r="CW292" s="110" t="str">
        <f t="shared" si="1168"/>
        <v/>
      </c>
      <c r="CX292" s="110" t="str">
        <f t="shared" si="1169"/>
        <v/>
      </c>
      <c r="CY292" s="110" t="str">
        <f t="shared" si="1170"/>
        <v/>
      </c>
      <c r="CZ292" s="110" t="str">
        <f t="shared" si="1171"/>
        <v/>
      </c>
      <c r="DA292" s="110" t="str">
        <f t="shared" si="1172"/>
        <v/>
      </c>
      <c r="DB292" s="110" t="str">
        <f t="shared" si="1173"/>
        <v/>
      </c>
      <c r="DC292" s="110" t="str">
        <f t="shared" si="1174"/>
        <v/>
      </c>
      <c r="DD292" s="110" t="str">
        <f t="shared" si="1175"/>
        <v/>
      </c>
      <c r="DE292" s="110" t="str">
        <f t="shared" si="1176"/>
        <v/>
      </c>
      <c r="DF292" s="110" t="str">
        <f t="shared" si="1177"/>
        <v/>
      </c>
      <c r="DG292" s="110" t="str">
        <f t="shared" si="1178"/>
        <v/>
      </c>
      <c r="DH292" s="110" t="str">
        <f t="shared" si="1179"/>
        <v/>
      </c>
      <c r="DI292" s="110" t="str">
        <f t="shared" si="1180"/>
        <v/>
      </c>
      <c r="DJ292" s="110" t="str">
        <f t="shared" si="1181"/>
        <v/>
      </c>
      <c r="DK292" s="110" t="str">
        <f t="shared" si="1182"/>
        <v/>
      </c>
      <c r="DL292" s="110" t="str">
        <f t="shared" si="1183"/>
        <v/>
      </c>
      <c r="DM292" s="110" t="str">
        <f t="shared" si="1184"/>
        <v/>
      </c>
      <c r="DN292" s="110" t="str">
        <f t="shared" si="1185"/>
        <v/>
      </c>
      <c r="DO292" s="110" t="str">
        <f t="shared" si="1186"/>
        <v/>
      </c>
      <c r="DP292" s="110" t="str">
        <f t="shared" si="1187"/>
        <v/>
      </c>
      <c r="DQ292" s="110" t="str">
        <f t="shared" si="1188"/>
        <v/>
      </c>
      <c r="DR292" s="110" t="str">
        <f t="shared" si="1189"/>
        <v/>
      </c>
      <c r="DS292" s="110" t="str">
        <f t="shared" si="1190"/>
        <v/>
      </c>
      <c r="DT292" s="110" t="str">
        <f t="shared" si="1191"/>
        <v/>
      </c>
      <c r="DU292" s="110" t="str">
        <f t="shared" si="1192"/>
        <v/>
      </c>
      <c r="DV292" s="110" t="str">
        <f t="shared" si="1193"/>
        <v/>
      </c>
      <c r="DW292" s="110" t="str">
        <f t="shared" si="1194"/>
        <v/>
      </c>
      <c r="DX292" s="110" t="str">
        <f t="shared" si="1195"/>
        <v/>
      </c>
      <c r="DY292" s="110" t="str">
        <f t="shared" si="1196"/>
        <v/>
      </c>
      <c r="DZ292" s="110" t="str">
        <f t="shared" si="1197"/>
        <v/>
      </c>
      <c r="EA292" s="110" t="str">
        <f t="shared" si="1198"/>
        <v/>
      </c>
      <c r="EB292" s="110" t="str">
        <f t="shared" si="1199"/>
        <v/>
      </c>
      <c r="EC292" s="110" t="str">
        <f t="shared" si="1200"/>
        <v/>
      </c>
      <c r="ED292" s="110" t="str">
        <f t="shared" si="1201"/>
        <v/>
      </c>
      <c r="EE292" s="110" t="str">
        <f t="shared" si="1202"/>
        <v/>
      </c>
      <c r="EF292" s="110" t="str">
        <f t="shared" si="1203"/>
        <v/>
      </c>
      <c r="EG292" s="110" t="str">
        <f t="shared" si="1204"/>
        <v/>
      </c>
      <c r="EH292" s="110" t="str">
        <f t="shared" si="1205"/>
        <v/>
      </c>
      <c r="EI292" s="110" t="str">
        <f t="shared" si="1206"/>
        <v/>
      </c>
      <c r="EJ292" s="110" t="str">
        <f t="shared" si="1207"/>
        <v/>
      </c>
      <c r="EK292" s="110" t="str">
        <f t="shared" si="1208"/>
        <v/>
      </c>
      <c r="EL292" s="110" t="str">
        <f t="shared" si="1209"/>
        <v/>
      </c>
      <c r="EM292" s="110" t="str">
        <f t="shared" si="1210"/>
        <v/>
      </c>
      <c r="EN292" s="110" t="str">
        <f t="shared" si="1211"/>
        <v/>
      </c>
      <c r="EO292" s="110" t="str">
        <f t="shared" si="1212"/>
        <v/>
      </c>
      <c r="EP292" s="110" t="str">
        <f t="shared" si="1213"/>
        <v/>
      </c>
      <c r="EQ292" s="110" t="str">
        <f t="shared" si="1214"/>
        <v/>
      </c>
      <c r="ER292" s="110" t="str">
        <f t="shared" si="1215"/>
        <v/>
      </c>
      <c r="ES292" s="110" t="str">
        <f t="shared" si="1216"/>
        <v/>
      </c>
      <c r="ET292" s="110" t="str">
        <f t="shared" si="1217"/>
        <v/>
      </c>
      <c r="EU292" s="110">
        <f t="shared" si="1218"/>
        <v>39642.857142857145</v>
      </c>
      <c r="EV292" s="110">
        <f t="shared" si="1219"/>
        <v>39642.857142857145</v>
      </c>
      <c r="EW292" s="110">
        <f t="shared" si="1220"/>
        <v>39642.857142857145</v>
      </c>
      <c r="EX292" s="110">
        <f t="shared" si="1221"/>
        <v>39642.857142857145</v>
      </c>
      <c r="EY292" s="110">
        <f t="shared" si="1222"/>
        <v>39642.857142857145</v>
      </c>
      <c r="EZ292" s="110">
        <f t="shared" si="1223"/>
        <v>39642.857142857145</v>
      </c>
      <c r="FA292" s="110">
        <f t="shared" si="1224"/>
        <v>39642.857142857145</v>
      </c>
      <c r="FB292">
        <f>'06_Presupuesto'!J308-'02_Rendimientos'!$B$79+1</f>
        <v>144</v>
      </c>
      <c r="FC292">
        <f>'06_Presupuesto'!K308-'02_Rendimientos'!$B$79+1</f>
        <v>150</v>
      </c>
      <c r="FD292">
        <f t="shared" si="1225"/>
        <v>7</v>
      </c>
    </row>
    <row r="293" spans="2:160">
      <c r="B293" t="str">
        <f>'06_Presupuesto'!K143</f>
        <v>F.3</v>
      </c>
      <c r="C293" t="str">
        <f>'06_Presupuesto'!L143</f>
        <v>CARDENAL</v>
      </c>
      <c r="D293" t="str">
        <f>'06_Presupuesto'!M143</f>
        <v>UNI</v>
      </c>
      <c r="E293" s="90">
        <f>'06_Presupuesto'!N143</f>
        <v>9</v>
      </c>
      <c r="F293" s="90">
        <f>'06_Presupuesto'!O143</f>
        <v>8625</v>
      </c>
      <c r="G293" s="90">
        <f>'06_Presupuesto'!P143</f>
        <v>77625</v>
      </c>
      <c r="H293" s="90" t="str">
        <f t="shared" si="1075"/>
        <v/>
      </c>
      <c r="I293" s="90" t="str">
        <f t="shared" si="1076"/>
        <v/>
      </c>
      <c r="J293" s="90" t="str">
        <f t="shared" si="1077"/>
        <v/>
      </c>
      <c r="K293" s="90" t="str">
        <f t="shared" si="1078"/>
        <v/>
      </c>
      <c r="L293" s="90" t="str">
        <f t="shared" si="1079"/>
        <v/>
      </c>
      <c r="M293" s="90" t="str">
        <f t="shared" si="1080"/>
        <v/>
      </c>
      <c r="N293" s="90" t="str">
        <f t="shared" si="1081"/>
        <v/>
      </c>
      <c r="O293" s="90" t="str">
        <f t="shared" si="1082"/>
        <v/>
      </c>
      <c r="P293" s="90" t="str">
        <f t="shared" si="1083"/>
        <v/>
      </c>
      <c r="Q293" s="90" t="str">
        <f t="shared" si="1084"/>
        <v/>
      </c>
      <c r="R293" s="90" t="str">
        <f t="shared" si="1085"/>
        <v/>
      </c>
      <c r="S293" s="90" t="str">
        <f t="shared" si="1086"/>
        <v/>
      </c>
      <c r="T293" s="90" t="str">
        <f t="shared" si="1087"/>
        <v/>
      </c>
      <c r="U293" s="90" t="str">
        <f t="shared" si="1088"/>
        <v/>
      </c>
      <c r="V293" s="90" t="str">
        <f t="shared" si="1089"/>
        <v/>
      </c>
      <c r="W293" s="90" t="str">
        <f t="shared" si="1090"/>
        <v/>
      </c>
      <c r="X293" s="90" t="str">
        <f t="shared" si="1091"/>
        <v/>
      </c>
      <c r="Y293" s="90" t="str">
        <f t="shared" si="1092"/>
        <v/>
      </c>
      <c r="Z293" s="90" t="str">
        <f t="shared" si="1093"/>
        <v/>
      </c>
      <c r="AA293" s="90" t="str">
        <f t="shared" si="1094"/>
        <v/>
      </c>
      <c r="AB293" s="90" t="str">
        <f t="shared" si="1095"/>
        <v/>
      </c>
      <c r="AC293" s="90" t="str">
        <f t="shared" si="1096"/>
        <v/>
      </c>
      <c r="AD293" s="90" t="str">
        <f t="shared" si="1097"/>
        <v/>
      </c>
      <c r="AE293" s="90" t="str">
        <f t="shared" si="1098"/>
        <v/>
      </c>
      <c r="AF293" s="90" t="str">
        <f t="shared" si="1099"/>
        <v/>
      </c>
      <c r="AG293" s="90" t="str">
        <f t="shared" si="1100"/>
        <v/>
      </c>
      <c r="AH293" s="90" t="str">
        <f t="shared" si="1101"/>
        <v/>
      </c>
      <c r="AI293" s="90" t="str">
        <f t="shared" si="1102"/>
        <v/>
      </c>
      <c r="AJ293" s="90" t="str">
        <f t="shared" si="1103"/>
        <v/>
      </c>
      <c r="AK293" s="90" t="str">
        <f t="shared" si="1104"/>
        <v/>
      </c>
      <c r="AL293" s="90" t="str">
        <f t="shared" si="1105"/>
        <v/>
      </c>
      <c r="AM293" s="90" t="str">
        <f t="shared" si="1106"/>
        <v/>
      </c>
      <c r="AN293" s="90" t="str">
        <f t="shared" si="1107"/>
        <v/>
      </c>
      <c r="AO293" s="90" t="str">
        <f t="shared" si="1108"/>
        <v/>
      </c>
      <c r="AP293" s="90" t="str">
        <f t="shared" si="1109"/>
        <v/>
      </c>
      <c r="AQ293" s="90" t="str">
        <f t="shared" si="1110"/>
        <v/>
      </c>
      <c r="AR293" s="90" t="str">
        <f t="shared" si="1111"/>
        <v/>
      </c>
      <c r="AS293" s="90" t="str">
        <f t="shared" si="1112"/>
        <v/>
      </c>
      <c r="AT293" s="90" t="str">
        <f t="shared" si="1113"/>
        <v/>
      </c>
      <c r="AU293" s="90" t="str">
        <f t="shared" si="1114"/>
        <v/>
      </c>
      <c r="AV293" s="90" t="str">
        <f t="shared" si="1115"/>
        <v/>
      </c>
      <c r="AW293" s="90" t="str">
        <f t="shared" si="1116"/>
        <v/>
      </c>
      <c r="AX293" s="90" t="str">
        <f t="shared" si="1117"/>
        <v/>
      </c>
      <c r="AY293" s="90" t="str">
        <f t="shared" si="1118"/>
        <v/>
      </c>
      <c r="AZ293" s="90" t="str">
        <f t="shared" si="1119"/>
        <v/>
      </c>
      <c r="BA293" s="90" t="str">
        <f t="shared" si="1120"/>
        <v/>
      </c>
      <c r="BB293" s="90" t="str">
        <f t="shared" si="1121"/>
        <v/>
      </c>
      <c r="BC293" s="90" t="str">
        <f t="shared" si="1122"/>
        <v/>
      </c>
      <c r="BD293" s="90" t="str">
        <f t="shared" si="1123"/>
        <v/>
      </c>
      <c r="BE293" s="90" t="str">
        <f t="shared" si="1124"/>
        <v/>
      </c>
      <c r="BF293" s="90" t="str">
        <f t="shared" si="1125"/>
        <v/>
      </c>
      <c r="BG293" s="90" t="str">
        <f t="shared" si="1126"/>
        <v/>
      </c>
      <c r="BH293" s="90" t="str">
        <f t="shared" si="1127"/>
        <v/>
      </c>
      <c r="BI293" s="90" t="str">
        <f t="shared" si="1128"/>
        <v/>
      </c>
      <c r="BJ293" s="90" t="str">
        <f t="shared" si="1129"/>
        <v/>
      </c>
      <c r="BK293" s="90" t="str">
        <f t="shared" si="1130"/>
        <v/>
      </c>
      <c r="BL293" s="90" t="str">
        <f t="shared" si="1131"/>
        <v/>
      </c>
      <c r="BM293" s="90" t="str">
        <f t="shared" si="1132"/>
        <v/>
      </c>
      <c r="BN293" s="90" t="str">
        <f t="shared" si="1133"/>
        <v/>
      </c>
      <c r="BO293" s="90" t="str">
        <f t="shared" si="1134"/>
        <v/>
      </c>
      <c r="BP293" s="90" t="str">
        <f t="shared" si="1135"/>
        <v/>
      </c>
      <c r="BQ293" s="90" t="str">
        <f t="shared" si="1136"/>
        <v/>
      </c>
      <c r="BR293" s="90" t="str">
        <f t="shared" si="1137"/>
        <v/>
      </c>
      <c r="BS293" s="90" t="str">
        <f t="shared" si="1138"/>
        <v/>
      </c>
      <c r="BT293" s="90" t="str">
        <f t="shared" si="1139"/>
        <v/>
      </c>
      <c r="BU293" s="90" t="str">
        <f t="shared" si="1140"/>
        <v/>
      </c>
      <c r="BV293" s="90" t="str">
        <f t="shared" si="1141"/>
        <v/>
      </c>
      <c r="BW293" s="90" t="str">
        <f t="shared" si="1142"/>
        <v/>
      </c>
      <c r="BX293" s="90" t="str">
        <f t="shared" si="1143"/>
        <v/>
      </c>
      <c r="BY293" s="90" t="str">
        <f t="shared" si="1144"/>
        <v/>
      </c>
      <c r="BZ293" s="90" t="str">
        <f t="shared" si="1145"/>
        <v/>
      </c>
      <c r="CA293" s="90" t="str">
        <f t="shared" si="1146"/>
        <v/>
      </c>
      <c r="CB293" s="90" t="str">
        <f t="shared" si="1147"/>
        <v/>
      </c>
      <c r="CC293" s="90" t="str">
        <f t="shared" si="1148"/>
        <v/>
      </c>
      <c r="CD293" s="90" t="str">
        <f t="shared" si="1149"/>
        <v/>
      </c>
      <c r="CE293" s="90" t="str">
        <f t="shared" si="1150"/>
        <v/>
      </c>
      <c r="CF293" s="90" t="str">
        <f t="shared" si="1151"/>
        <v/>
      </c>
      <c r="CG293" s="90" t="str">
        <f t="shared" si="1152"/>
        <v/>
      </c>
      <c r="CH293" s="90" t="str">
        <f t="shared" si="1153"/>
        <v/>
      </c>
      <c r="CI293" s="90" t="str">
        <f t="shared" si="1154"/>
        <v/>
      </c>
      <c r="CJ293" s="90" t="str">
        <f t="shared" si="1155"/>
        <v/>
      </c>
      <c r="CK293" s="90" t="str">
        <f t="shared" si="1156"/>
        <v/>
      </c>
      <c r="CL293" s="90" t="str">
        <f t="shared" si="1157"/>
        <v/>
      </c>
      <c r="CM293" s="90" t="str">
        <f t="shared" si="1158"/>
        <v/>
      </c>
      <c r="CN293" s="90" t="str">
        <f t="shared" si="1159"/>
        <v/>
      </c>
      <c r="CO293" s="90" t="str">
        <f t="shared" si="1160"/>
        <v/>
      </c>
      <c r="CP293" s="90" t="str">
        <f t="shared" si="1161"/>
        <v/>
      </c>
      <c r="CQ293" s="90" t="str">
        <f t="shared" si="1162"/>
        <v/>
      </c>
      <c r="CR293" s="90" t="str">
        <f t="shared" si="1163"/>
        <v/>
      </c>
      <c r="CS293" s="90" t="str">
        <f t="shared" si="1164"/>
        <v/>
      </c>
      <c r="CT293" s="90" t="str">
        <f t="shared" si="1165"/>
        <v/>
      </c>
      <c r="CU293" s="90" t="str">
        <f t="shared" si="1166"/>
        <v/>
      </c>
      <c r="CV293" s="90" t="str">
        <f t="shared" si="1167"/>
        <v/>
      </c>
      <c r="CW293" s="90" t="str">
        <f t="shared" si="1168"/>
        <v/>
      </c>
      <c r="CX293" s="90" t="str">
        <f t="shared" si="1169"/>
        <v/>
      </c>
      <c r="CY293" s="90" t="str">
        <f t="shared" si="1170"/>
        <v/>
      </c>
      <c r="CZ293" s="90" t="str">
        <f t="shared" si="1171"/>
        <v/>
      </c>
      <c r="DA293" s="90" t="str">
        <f t="shared" si="1172"/>
        <v/>
      </c>
      <c r="DB293" s="90" t="str">
        <f t="shared" si="1173"/>
        <v/>
      </c>
      <c r="DC293" s="90" t="str">
        <f t="shared" si="1174"/>
        <v/>
      </c>
      <c r="DD293" s="90" t="str">
        <f t="shared" si="1175"/>
        <v/>
      </c>
      <c r="DE293" s="90" t="str">
        <f t="shared" si="1176"/>
        <v/>
      </c>
      <c r="DF293" s="90" t="str">
        <f t="shared" si="1177"/>
        <v/>
      </c>
      <c r="DG293" s="90" t="str">
        <f t="shared" si="1178"/>
        <v/>
      </c>
      <c r="DH293" s="90" t="str">
        <f t="shared" si="1179"/>
        <v/>
      </c>
      <c r="DI293" s="90" t="str">
        <f t="shared" si="1180"/>
        <v/>
      </c>
      <c r="DJ293" s="90" t="str">
        <f t="shared" si="1181"/>
        <v/>
      </c>
      <c r="DK293" s="90" t="str">
        <f t="shared" si="1182"/>
        <v/>
      </c>
      <c r="DL293" s="90" t="str">
        <f t="shared" si="1183"/>
        <v/>
      </c>
      <c r="DM293" s="90" t="str">
        <f t="shared" si="1184"/>
        <v/>
      </c>
      <c r="DN293" s="90" t="str">
        <f t="shared" si="1185"/>
        <v/>
      </c>
      <c r="DO293" s="90" t="str">
        <f t="shared" si="1186"/>
        <v/>
      </c>
      <c r="DP293" s="90" t="str">
        <f t="shared" si="1187"/>
        <v/>
      </c>
      <c r="DQ293" s="90" t="str">
        <f t="shared" si="1188"/>
        <v/>
      </c>
      <c r="DR293" s="90" t="str">
        <f t="shared" si="1189"/>
        <v/>
      </c>
      <c r="DS293" s="90" t="str">
        <f t="shared" si="1190"/>
        <v/>
      </c>
      <c r="DT293" s="90" t="str">
        <f t="shared" si="1191"/>
        <v/>
      </c>
      <c r="DU293" s="90" t="str">
        <f t="shared" si="1192"/>
        <v/>
      </c>
      <c r="DV293" s="90" t="str">
        <f t="shared" si="1193"/>
        <v/>
      </c>
      <c r="DW293" s="90" t="str">
        <f t="shared" si="1194"/>
        <v/>
      </c>
      <c r="DX293" s="90" t="str">
        <f t="shared" si="1195"/>
        <v/>
      </c>
      <c r="DY293" s="90" t="str">
        <f t="shared" si="1196"/>
        <v/>
      </c>
      <c r="DZ293" s="90" t="str">
        <f t="shared" si="1197"/>
        <v/>
      </c>
      <c r="EA293" s="90" t="str">
        <f t="shared" si="1198"/>
        <v/>
      </c>
      <c r="EB293" s="90" t="str">
        <f t="shared" si="1199"/>
        <v/>
      </c>
      <c r="EC293" s="90" t="str">
        <f t="shared" si="1200"/>
        <v/>
      </c>
      <c r="ED293" s="90" t="str">
        <f t="shared" si="1201"/>
        <v/>
      </c>
      <c r="EE293" s="90" t="str">
        <f t="shared" si="1202"/>
        <v/>
      </c>
      <c r="EF293" s="90" t="str">
        <f t="shared" si="1203"/>
        <v/>
      </c>
      <c r="EG293" s="90" t="str">
        <f t="shared" si="1204"/>
        <v/>
      </c>
      <c r="EH293" s="90" t="str">
        <f t="shared" si="1205"/>
        <v/>
      </c>
      <c r="EI293" s="90" t="str">
        <f t="shared" si="1206"/>
        <v/>
      </c>
      <c r="EJ293" s="90" t="str">
        <f t="shared" si="1207"/>
        <v/>
      </c>
      <c r="EK293" s="90" t="str">
        <f t="shared" si="1208"/>
        <v/>
      </c>
      <c r="EL293" s="90" t="str">
        <f t="shared" si="1209"/>
        <v/>
      </c>
      <c r="EM293" s="90" t="str">
        <f t="shared" si="1210"/>
        <v/>
      </c>
      <c r="EN293" s="90" t="str">
        <f t="shared" si="1211"/>
        <v/>
      </c>
      <c r="EO293" s="90" t="str">
        <f t="shared" si="1212"/>
        <v/>
      </c>
      <c r="EP293" s="90" t="str">
        <f t="shared" si="1213"/>
        <v/>
      </c>
      <c r="EQ293" s="90" t="str">
        <f t="shared" si="1214"/>
        <v/>
      </c>
      <c r="ER293" s="90" t="str">
        <f t="shared" si="1215"/>
        <v/>
      </c>
      <c r="ES293" s="90" t="str">
        <f t="shared" si="1216"/>
        <v/>
      </c>
      <c r="ET293" s="90" t="str">
        <f t="shared" si="1217"/>
        <v/>
      </c>
      <c r="EU293" s="90">
        <f t="shared" si="1218"/>
        <v>11089.285714285714</v>
      </c>
      <c r="EV293" s="90">
        <f t="shared" si="1219"/>
        <v>11089.285714285714</v>
      </c>
      <c r="EW293" s="90">
        <f t="shared" si="1220"/>
        <v>11089.285714285714</v>
      </c>
      <c r="EX293" s="90">
        <f t="shared" si="1221"/>
        <v>11089.285714285714</v>
      </c>
      <c r="EY293" s="90">
        <f t="shared" si="1222"/>
        <v>11089.285714285714</v>
      </c>
      <c r="EZ293" s="90">
        <f t="shared" si="1223"/>
        <v>11089.285714285714</v>
      </c>
      <c r="FA293" s="90">
        <f t="shared" si="1224"/>
        <v>11089.285714285714</v>
      </c>
      <c r="FB293">
        <f>'06_Presupuesto'!J309-'02_Rendimientos'!$B$79+1</f>
        <v>144</v>
      </c>
      <c r="FC293">
        <f>'06_Presupuesto'!K309-'02_Rendimientos'!$B$79+1</f>
        <v>150</v>
      </c>
      <c r="FD293">
        <f t="shared" si="1225"/>
        <v>7</v>
      </c>
    </row>
    <row r="294" spans="2:160">
      <c r="B294" s="109" t="str">
        <f>'06_Presupuesto'!K144</f>
        <v>F.4</v>
      </c>
      <c r="C294" s="109" t="str">
        <f>'06_Presupuesto'!L144</f>
        <v>ADELFA</v>
      </c>
      <c r="D294" s="109" t="str">
        <f>'06_Presupuesto'!M144</f>
        <v>UNI</v>
      </c>
      <c r="E294" s="110">
        <f>'06_Presupuesto'!N144</f>
        <v>4</v>
      </c>
      <c r="F294" s="110">
        <f>'06_Presupuesto'!O144</f>
        <v>15624.999999999998</v>
      </c>
      <c r="G294" s="110">
        <f>'06_Presupuesto'!P144</f>
        <v>62499.999999999993</v>
      </c>
      <c r="H294" s="110" t="str">
        <f t="shared" si="1075"/>
        <v/>
      </c>
      <c r="I294" s="110" t="str">
        <f t="shared" si="1076"/>
        <v/>
      </c>
      <c r="J294" s="110" t="str">
        <f t="shared" si="1077"/>
        <v/>
      </c>
      <c r="K294" s="110" t="str">
        <f t="shared" si="1078"/>
        <v/>
      </c>
      <c r="L294" s="110" t="str">
        <f t="shared" si="1079"/>
        <v/>
      </c>
      <c r="M294" s="110" t="str">
        <f t="shared" si="1080"/>
        <v/>
      </c>
      <c r="N294" s="110" t="str">
        <f t="shared" si="1081"/>
        <v/>
      </c>
      <c r="O294" s="110" t="str">
        <f t="shared" si="1082"/>
        <v/>
      </c>
      <c r="P294" s="110" t="str">
        <f t="shared" si="1083"/>
        <v/>
      </c>
      <c r="Q294" s="110" t="str">
        <f t="shared" si="1084"/>
        <v/>
      </c>
      <c r="R294" s="110" t="str">
        <f t="shared" si="1085"/>
        <v/>
      </c>
      <c r="S294" s="110" t="str">
        <f t="shared" si="1086"/>
        <v/>
      </c>
      <c r="T294" s="110" t="str">
        <f t="shared" si="1087"/>
        <v/>
      </c>
      <c r="U294" s="110" t="str">
        <f t="shared" si="1088"/>
        <v/>
      </c>
      <c r="V294" s="110" t="str">
        <f t="shared" si="1089"/>
        <v/>
      </c>
      <c r="W294" s="110" t="str">
        <f t="shared" si="1090"/>
        <v/>
      </c>
      <c r="X294" s="110" t="str">
        <f t="shared" si="1091"/>
        <v/>
      </c>
      <c r="Y294" s="110" t="str">
        <f t="shared" si="1092"/>
        <v/>
      </c>
      <c r="Z294" s="110" t="str">
        <f t="shared" si="1093"/>
        <v/>
      </c>
      <c r="AA294" s="110" t="str">
        <f t="shared" si="1094"/>
        <v/>
      </c>
      <c r="AB294" s="110" t="str">
        <f t="shared" si="1095"/>
        <v/>
      </c>
      <c r="AC294" s="110" t="str">
        <f t="shared" si="1096"/>
        <v/>
      </c>
      <c r="AD294" s="110" t="str">
        <f t="shared" si="1097"/>
        <v/>
      </c>
      <c r="AE294" s="110" t="str">
        <f t="shared" si="1098"/>
        <v/>
      </c>
      <c r="AF294" s="110" t="str">
        <f t="shared" si="1099"/>
        <v/>
      </c>
      <c r="AG294" s="110" t="str">
        <f t="shared" si="1100"/>
        <v/>
      </c>
      <c r="AH294" s="110" t="str">
        <f t="shared" si="1101"/>
        <v/>
      </c>
      <c r="AI294" s="110" t="str">
        <f t="shared" si="1102"/>
        <v/>
      </c>
      <c r="AJ294" s="110" t="str">
        <f t="shared" si="1103"/>
        <v/>
      </c>
      <c r="AK294" s="110" t="str">
        <f t="shared" si="1104"/>
        <v/>
      </c>
      <c r="AL294" s="110" t="str">
        <f t="shared" si="1105"/>
        <v/>
      </c>
      <c r="AM294" s="110" t="str">
        <f t="shared" si="1106"/>
        <v/>
      </c>
      <c r="AN294" s="110" t="str">
        <f t="shared" si="1107"/>
        <v/>
      </c>
      <c r="AO294" s="110" t="str">
        <f t="shared" si="1108"/>
        <v/>
      </c>
      <c r="AP294" s="110" t="str">
        <f t="shared" si="1109"/>
        <v/>
      </c>
      <c r="AQ294" s="110" t="str">
        <f t="shared" si="1110"/>
        <v/>
      </c>
      <c r="AR294" s="110" t="str">
        <f t="shared" si="1111"/>
        <v/>
      </c>
      <c r="AS294" s="110" t="str">
        <f t="shared" si="1112"/>
        <v/>
      </c>
      <c r="AT294" s="110" t="str">
        <f t="shared" si="1113"/>
        <v/>
      </c>
      <c r="AU294" s="110" t="str">
        <f t="shared" si="1114"/>
        <v/>
      </c>
      <c r="AV294" s="110" t="str">
        <f t="shared" si="1115"/>
        <v/>
      </c>
      <c r="AW294" s="110" t="str">
        <f t="shared" si="1116"/>
        <v/>
      </c>
      <c r="AX294" s="110" t="str">
        <f t="shared" si="1117"/>
        <v/>
      </c>
      <c r="AY294" s="110" t="str">
        <f t="shared" si="1118"/>
        <v/>
      </c>
      <c r="AZ294" s="110" t="str">
        <f t="shared" si="1119"/>
        <v/>
      </c>
      <c r="BA294" s="110" t="str">
        <f t="shared" si="1120"/>
        <v/>
      </c>
      <c r="BB294" s="110" t="str">
        <f t="shared" si="1121"/>
        <v/>
      </c>
      <c r="BC294" s="110" t="str">
        <f t="shared" si="1122"/>
        <v/>
      </c>
      <c r="BD294" s="110" t="str">
        <f t="shared" si="1123"/>
        <v/>
      </c>
      <c r="BE294" s="110" t="str">
        <f t="shared" si="1124"/>
        <v/>
      </c>
      <c r="BF294" s="110" t="str">
        <f t="shared" si="1125"/>
        <v/>
      </c>
      <c r="BG294" s="110" t="str">
        <f t="shared" si="1126"/>
        <v/>
      </c>
      <c r="BH294" s="110" t="str">
        <f t="shared" si="1127"/>
        <v/>
      </c>
      <c r="BI294" s="110" t="str">
        <f t="shared" si="1128"/>
        <v/>
      </c>
      <c r="BJ294" s="110" t="str">
        <f t="shared" si="1129"/>
        <v/>
      </c>
      <c r="BK294" s="110" t="str">
        <f t="shared" si="1130"/>
        <v/>
      </c>
      <c r="BL294" s="110" t="str">
        <f t="shared" si="1131"/>
        <v/>
      </c>
      <c r="BM294" s="110" t="str">
        <f t="shared" si="1132"/>
        <v/>
      </c>
      <c r="BN294" s="110" t="str">
        <f t="shared" si="1133"/>
        <v/>
      </c>
      <c r="BO294" s="110" t="str">
        <f t="shared" si="1134"/>
        <v/>
      </c>
      <c r="BP294" s="110" t="str">
        <f t="shared" si="1135"/>
        <v/>
      </c>
      <c r="BQ294" s="110" t="str">
        <f t="shared" si="1136"/>
        <v/>
      </c>
      <c r="BR294" s="110" t="str">
        <f t="shared" si="1137"/>
        <v/>
      </c>
      <c r="BS294" s="110" t="str">
        <f t="shared" si="1138"/>
        <v/>
      </c>
      <c r="BT294" s="110" t="str">
        <f t="shared" si="1139"/>
        <v/>
      </c>
      <c r="BU294" s="110" t="str">
        <f t="shared" si="1140"/>
        <v/>
      </c>
      <c r="BV294" s="110" t="str">
        <f t="shared" si="1141"/>
        <v/>
      </c>
      <c r="BW294" s="110" t="str">
        <f t="shared" si="1142"/>
        <v/>
      </c>
      <c r="BX294" s="110" t="str">
        <f t="shared" si="1143"/>
        <v/>
      </c>
      <c r="BY294" s="110" t="str">
        <f t="shared" si="1144"/>
        <v/>
      </c>
      <c r="BZ294" s="110" t="str">
        <f t="shared" si="1145"/>
        <v/>
      </c>
      <c r="CA294" s="110" t="str">
        <f t="shared" si="1146"/>
        <v/>
      </c>
      <c r="CB294" s="110" t="str">
        <f t="shared" si="1147"/>
        <v/>
      </c>
      <c r="CC294" s="110" t="str">
        <f t="shared" si="1148"/>
        <v/>
      </c>
      <c r="CD294" s="110" t="str">
        <f t="shared" si="1149"/>
        <v/>
      </c>
      <c r="CE294" s="110" t="str">
        <f t="shared" si="1150"/>
        <v/>
      </c>
      <c r="CF294" s="110" t="str">
        <f t="shared" si="1151"/>
        <v/>
      </c>
      <c r="CG294" s="110" t="str">
        <f t="shared" si="1152"/>
        <v/>
      </c>
      <c r="CH294" s="110" t="str">
        <f t="shared" si="1153"/>
        <v/>
      </c>
      <c r="CI294" s="110" t="str">
        <f t="shared" si="1154"/>
        <v/>
      </c>
      <c r="CJ294" s="110" t="str">
        <f t="shared" si="1155"/>
        <v/>
      </c>
      <c r="CK294" s="110" t="str">
        <f t="shared" si="1156"/>
        <v/>
      </c>
      <c r="CL294" s="110" t="str">
        <f t="shared" si="1157"/>
        <v/>
      </c>
      <c r="CM294" s="110" t="str">
        <f t="shared" si="1158"/>
        <v/>
      </c>
      <c r="CN294" s="110" t="str">
        <f t="shared" si="1159"/>
        <v/>
      </c>
      <c r="CO294" s="110" t="str">
        <f t="shared" si="1160"/>
        <v/>
      </c>
      <c r="CP294" s="110" t="str">
        <f t="shared" si="1161"/>
        <v/>
      </c>
      <c r="CQ294" s="110" t="str">
        <f t="shared" si="1162"/>
        <v/>
      </c>
      <c r="CR294" s="110" t="str">
        <f t="shared" si="1163"/>
        <v/>
      </c>
      <c r="CS294" s="110" t="str">
        <f t="shared" si="1164"/>
        <v/>
      </c>
      <c r="CT294" s="110" t="str">
        <f t="shared" si="1165"/>
        <v/>
      </c>
      <c r="CU294" s="110" t="str">
        <f t="shared" si="1166"/>
        <v/>
      </c>
      <c r="CV294" s="110" t="str">
        <f t="shared" si="1167"/>
        <v/>
      </c>
      <c r="CW294" s="110" t="str">
        <f t="shared" si="1168"/>
        <v/>
      </c>
      <c r="CX294" s="110" t="str">
        <f t="shared" si="1169"/>
        <v/>
      </c>
      <c r="CY294" s="110" t="str">
        <f t="shared" si="1170"/>
        <v/>
      </c>
      <c r="CZ294" s="110" t="str">
        <f t="shared" si="1171"/>
        <v/>
      </c>
      <c r="DA294" s="110" t="str">
        <f t="shared" si="1172"/>
        <v/>
      </c>
      <c r="DB294" s="110" t="str">
        <f t="shared" si="1173"/>
        <v/>
      </c>
      <c r="DC294" s="110" t="str">
        <f t="shared" si="1174"/>
        <v/>
      </c>
      <c r="DD294" s="110" t="str">
        <f t="shared" si="1175"/>
        <v/>
      </c>
      <c r="DE294" s="110" t="str">
        <f t="shared" si="1176"/>
        <v/>
      </c>
      <c r="DF294" s="110" t="str">
        <f t="shared" si="1177"/>
        <v/>
      </c>
      <c r="DG294" s="110" t="str">
        <f t="shared" si="1178"/>
        <v/>
      </c>
      <c r="DH294" s="110" t="str">
        <f t="shared" si="1179"/>
        <v/>
      </c>
      <c r="DI294" s="110" t="str">
        <f t="shared" si="1180"/>
        <v/>
      </c>
      <c r="DJ294" s="110" t="str">
        <f t="shared" si="1181"/>
        <v/>
      </c>
      <c r="DK294" s="110" t="str">
        <f t="shared" si="1182"/>
        <v/>
      </c>
      <c r="DL294" s="110" t="str">
        <f t="shared" si="1183"/>
        <v/>
      </c>
      <c r="DM294" s="110" t="str">
        <f t="shared" si="1184"/>
        <v/>
      </c>
      <c r="DN294" s="110" t="str">
        <f t="shared" si="1185"/>
        <v/>
      </c>
      <c r="DO294" s="110" t="str">
        <f t="shared" si="1186"/>
        <v/>
      </c>
      <c r="DP294" s="110" t="str">
        <f t="shared" si="1187"/>
        <v/>
      </c>
      <c r="DQ294" s="110" t="str">
        <f t="shared" si="1188"/>
        <v/>
      </c>
      <c r="DR294" s="110" t="str">
        <f t="shared" si="1189"/>
        <v/>
      </c>
      <c r="DS294" s="110" t="str">
        <f t="shared" si="1190"/>
        <v/>
      </c>
      <c r="DT294" s="110" t="str">
        <f t="shared" si="1191"/>
        <v/>
      </c>
      <c r="DU294" s="110" t="str">
        <f t="shared" si="1192"/>
        <v/>
      </c>
      <c r="DV294" s="110" t="str">
        <f t="shared" si="1193"/>
        <v/>
      </c>
      <c r="DW294" s="110" t="str">
        <f t="shared" si="1194"/>
        <v/>
      </c>
      <c r="DX294" s="110" t="str">
        <f t="shared" si="1195"/>
        <v/>
      </c>
      <c r="DY294" s="110" t="str">
        <f t="shared" si="1196"/>
        <v/>
      </c>
      <c r="DZ294" s="110" t="str">
        <f t="shared" si="1197"/>
        <v/>
      </c>
      <c r="EA294" s="110" t="str">
        <f t="shared" si="1198"/>
        <v/>
      </c>
      <c r="EB294" s="110" t="str">
        <f t="shared" si="1199"/>
        <v/>
      </c>
      <c r="EC294" s="110" t="str">
        <f t="shared" si="1200"/>
        <v/>
      </c>
      <c r="ED294" s="110" t="str">
        <f t="shared" si="1201"/>
        <v/>
      </c>
      <c r="EE294" s="110" t="str">
        <f t="shared" si="1202"/>
        <v/>
      </c>
      <c r="EF294" s="110" t="str">
        <f t="shared" si="1203"/>
        <v/>
      </c>
      <c r="EG294" s="110" t="str">
        <f t="shared" si="1204"/>
        <v/>
      </c>
      <c r="EH294" s="110" t="str">
        <f t="shared" si="1205"/>
        <v/>
      </c>
      <c r="EI294" s="110" t="str">
        <f t="shared" si="1206"/>
        <v/>
      </c>
      <c r="EJ294" s="110" t="str">
        <f t="shared" si="1207"/>
        <v/>
      </c>
      <c r="EK294" s="110" t="str">
        <f t="shared" si="1208"/>
        <v/>
      </c>
      <c r="EL294" s="110" t="str">
        <f t="shared" si="1209"/>
        <v/>
      </c>
      <c r="EM294" s="110" t="str">
        <f t="shared" si="1210"/>
        <v/>
      </c>
      <c r="EN294" s="110" t="str">
        <f t="shared" si="1211"/>
        <v/>
      </c>
      <c r="EO294" s="110" t="str">
        <f t="shared" si="1212"/>
        <v/>
      </c>
      <c r="EP294" s="110" t="str">
        <f t="shared" si="1213"/>
        <v/>
      </c>
      <c r="EQ294" s="110" t="str">
        <f t="shared" si="1214"/>
        <v/>
      </c>
      <c r="ER294" s="110" t="str">
        <f t="shared" si="1215"/>
        <v/>
      </c>
      <c r="ES294" s="110" t="str">
        <f t="shared" si="1216"/>
        <v/>
      </c>
      <c r="ET294" s="110" t="str">
        <f t="shared" si="1217"/>
        <v/>
      </c>
      <c r="EU294" s="110">
        <f t="shared" si="1218"/>
        <v>8928.5714285714275</v>
      </c>
      <c r="EV294" s="110">
        <f t="shared" si="1219"/>
        <v>8928.5714285714275</v>
      </c>
      <c r="EW294" s="110">
        <f t="shared" si="1220"/>
        <v>8928.5714285714275</v>
      </c>
      <c r="EX294" s="110">
        <f t="shared" si="1221"/>
        <v>8928.5714285714275</v>
      </c>
      <c r="EY294" s="110">
        <f t="shared" si="1222"/>
        <v>8928.5714285714275</v>
      </c>
      <c r="EZ294" s="110">
        <f t="shared" si="1223"/>
        <v>8928.5714285714275</v>
      </c>
      <c r="FA294" s="110">
        <f t="shared" si="1224"/>
        <v>8928.5714285714275</v>
      </c>
      <c r="FB294">
        <f>'06_Presupuesto'!J310-'02_Rendimientos'!$B$79+1</f>
        <v>144</v>
      </c>
      <c r="FC294">
        <f>'06_Presupuesto'!K310-'02_Rendimientos'!$B$79+1</f>
        <v>150</v>
      </c>
      <c r="FD294">
        <f t="shared" si="1225"/>
        <v>7</v>
      </c>
    </row>
    <row r="295" spans="2:160">
      <c r="B295" t="str">
        <f>'06_Presupuesto'!K145</f>
        <v>F.5</v>
      </c>
      <c r="C295" t="str">
        <f>'06_Presupuesto'!L145</f>
        <v>VISCOTE</v>
      </c>
      <c r="D295" t="str">
        <f>'06_Presupuesto'!M145</f>
        <v>UNI</v>
      </c>
      <c r="E295" s="90">
        <f>'06_Presupuesto'!N145</f>
        <v>5</v>
      </c>
      <c r="F295" s="90">
        <f>'06_Presupuesto'!O145</f>
        <v>21874.999999999996</v>
      </c>
      <c r="G295" s="90">
        <f>'06_Presupuesto'!P145</f>
        <v>109374.99999999999</v>
      </c>
      <c r="H295" s="90" t="str">
        <f t="shared" si="1075"/>
        <v/>
      </c>
      <c r="I295" s="90" t="str">
        <f t="shared" si="1076"/>
        <v/>
      </c>
      <c r="J295" s="90" t="str">
        <f t="shared" si="1077"/>
        <v/>
      </c>
      <c r="K295" s="90" t="str">
        <f t="shared" si="1078"/>
        <v/>
      </c>
      <c r="L295" s="90" t="str">
        <f t="shared" si="1079"/>
        <v/>
      </c>
      <c r="M295" s="90" t="str">
        <f t="shared" si="1080"/>
        <v/>
      </c>
      <c r="N295" s="90" t="str">
        <f t="shared" si="1081"/>
        <v/>
      </c>
      <c r="O295" s="90" t="str">
        <f t="shared" si="1082"/>
        <v/>
      </c>
      <c r="P295" s="90" t="str">
        <f t="shared" si="1083"/>
        <v/>
      </c>
      <c r="Q295" s="90" t="str">
        <f t="shared" si="1084"/>
        <v/>
      </c>
      <c r="R295" s="90" t="str">
        <f t="shared" si="1085"/>
        <v/>
      </c>
      <c r="S295" s="90" t="str">
        <f t="shared" si="1086"/>
        <v/>
      </c>
      <c r="T295" s="90" t="str">
        <f t="shared" si="1087"/>
        <v/>
      </c>
      <c r="U295" s="90" t="str">
        <f t="shared" si="1088"/>
        <v/>
      </c>
      <c r="V295" s="90" t="str">
        <f t="shared" si="1089"/>
        <v/>
      </c>
      <c r="W295" s="90" t="str">
        <f t="shared" si="1090"/>
        <v/>
      </c>
      <c r="X295" s="90" t="str">
        <f t="shared" si="1091"/>
        <v/>
      </c>
      <c r="Y295" s="90" t="str">
        <f t="shared" si="1092"/>
        <v/>
      </c>
      <c r="Z295" s="90" t="str">
        <f t="shared" si="1093"/>
        <v/>
      </c>
      <c r="AA295" s="90" t="str">
        <f t="shared" si="1094"/>
        <v/>
      </c>
      <c r="AB295" s="90" t="str">
        <f t="shared" si="1095"/>
        <v/>
      </c>
      <c r="AC295" s="90" t="str">
        <f t="shared" si="1096"/>
        <v/>
      </c>
      <c r="AD295" s="90" t="str">
        <f t="shared" si="1097"/>
        <v/>
      </c>
      <c r="AE295" s="90" t="str">
        <f t="shared" si="1098"/>
        <v/>
      </c>
      <c r="AF295" s="90" t="str">
        <f t="shared" si="1099"/>
        <v/>
      </c>
      <c r="AG295" s="90" t="str">
        <f t="shared" si="1100"/>
        <v/>
      </c>
      <c r="AH295" s="90" t="str">
        <f t="shared" si="1101"/>
        <v/>
      </c>
      <c r="AI295" s="90" t="str">
        <f t="shared" si="1102"/>
        <v/>
      </c>
      <c r="AJ295" s="90" t="str">
        <f t="shared" si="1103"/>
        <v/>
      </c>
      <c r="AK295" s="90" t="str">
        <f t="shared" si="1104"/>
        <v/>
      </c>
      <c r="AL295" s="90" t="str">
        <f t="shared" si="1105"/>
        <v/>
      </c>
      <c r="AM295" s="90" t="str">
        <f t="shared" si="1106"/>
        <v/>
      </c>
      <c r="AN295" s="90" t="str">
        <f t="shared" si="1107"/>
        <v/>
      </c>
      <c r="AO295" s="90" t="str">
        <f t="shared" si="1108"/>
        <v/>
      </c>
      <c r="AP295" s="90" t="str">
        <f t="shared" si="1109"/>
        <v/>
      </c>
      <c r="AQ295" s="90" t="str">
        <f t="shared" si="1110"/>
        <v/>
      </c>
      <c r="AR295" s="90" t="str">
        <f t="shared" si="1111"/>
        <v/>
      </c>
      <c r="AS295" s="90" t="str">
        <f t="shared" si="1112"/>
        <v/>
      </c>
      <c r="AT295" s="90" t="str">
        <f t="shared" si="1113"/>
        <v/>
      </c>
      <c r="AU295" s="90" t="str">
        <f t="shared" si="1114"/>
        <v/>
      </c>
      <c r="AV295" s="90" t="str">
        <f t="shared" si="1115"/>
        <v/>
      </c>
      <c r="AW295" s="90" t="str">
        <f t="shared" si="1116"/>
        <v/>
      </c>
      <c r="AX295" s="90" t="str">
        <f t="shared" si="1117"/>
        <v/>
      </c>
      <c r="AY295" s="90" t="str">
        <f t="shared" si="1118"/>
        <v/>
      </c>
      <c r="AZ295" s="90" t="str">
        <f t="shared" si="1119"/>
        <v/>
      </c>
      <c r="BA295" s="90" t="str">
        <f t="shared" si="1120"/>
        <v/>
      </c>
      <c r="BB295" s="90" t="str">
        <f t="shared" si="1121"/>
        <v/>
      </c>
      <c r="BC295" s="90" t="str">
        <f t="shared" si="1122"/>
        <v/>
      </c>
      <c r="BD295" s="90" t="str">
        <f t="shared" si="1123"/>
        <v/>
      </c>
      <c r="BE295" s="90" t="str">
        <f t="shared" si="1124"/>
        <v/>
      </c>
      <c r="BF295" s="90" t="str">
        <f t="shared" si="1125"/>
        <v/>
      </c>
      <c r="BG295" s="90" t="str">
        <f t="shared" si="1126"/>
        <v/>
      </c>
      <c r="BH295" s="90" t="str">
        <f t="shared" si="1127"/>
        <v/>
      </c>
      <c r="BI295" s="90" t="str">
        <f t="shared" si="1128"/>
        <v/>
      </c>
      <c r="BJ295" s="90" t="str">
        <f t="shared" si="1129"/>
        <v/>
      </c>
      <c r="BK295" s="90" t="str">
        <f t="shared" si="1130"/>
        <v/>
      </c>
      <c r="BL295" s="90" t="str">
        <f t="shared" si="1131"/>
        <v/>
      </c>
      <c r="BM295" s="90" t="str">
        <f t="shared" si="1132"/>
        <v/>
      </c>
      <c r="BN295" s="90" t="str">
        <f t="shared" si="1133"/>
        <v/>
      </c>
      <c r="BO295" s="90" t="str">
        <f t="shared" si="1134"/>
        <v/>
      </c>
      <c r="BP295" s="90" t="str">
        <f t="shared" si="1135"/>
        <v/>
      </c>
      <c r="BQ295" s="90" t="str">
        <f t="shared" si="1136"/>
        <v/>
      </c>
      <c r="BR295" s="90" t="str">
        <f t="shared" si="1137"/>
        <v/>
      </c>
      <c r="BS295" s="90" t="str">
        <f t="shared" si="1138"/>
        <v/>
      </c>
      <c r="BT295" s="90" t="str">
        <f t="shared" si="1139"/>
        <v/>
      </c>
      <c r="BU295" s="90" t="str">
        <f t="shared" si="1140"/>
        <v/>
      </c>
      <c r="BV295" s="90" t="str">
        <f t="shared" si="1141"/>
        <v/>
      </c>
      <c r="BW295" s="90" t="str">
        <f t="shared" si="1142"/>
        <v/>
      </c>
      <c r="BX295" s="90" t="str">
        <f t="shared" si="1143"/>
        <v/>
      </c>
      <c r="BY295" s="90" t="str">
        <f t="shared" si="1144"/>
        <v/>
      </c>
      <c r="BZ295" s="90" t="str">
        <f t="shared" si="1145"/>
        <v/>
      </c>
      <c r="CA295" s="90" t="str">
        <f t="shared" si="1146"/>
        <v/>
      </c>
      <c r="CB295" s="90" t="str">
        <f t="shared" si="1147"/>
        <v/>
      </c>
      <c r="CC295" s="90" t="str">
        <f t="shared" si="1148"/>
        <v/>
      </c>
      <c r="CD295" s="90" t="str">
        <f t="shared" si="1149"/>
        <v/>
      </c>
      <c r="CE295" s="90" t="str">
        <f t="shared" si="1150"/>
        <v/>
      </c>
      <c r="CF295" s="90" t="str">
        <f t="shared" si="1151"/>
        <v/>
      </c>
      <c r="CG295" s="90" t="str">
        <f t="shared" si="1152"/>
        <v/>
      </c>
      <c r="CH295" s="90" t="str">
        <f t="shared" si="1153"/>
        <v/>
      </c>
      <c r="CI295" s="90" t="str">
        <f t="shared" si="1154"/>
        <v/>
      </c>
      <c r="CJ295" s="90" t="str">
        <f t="shared" si="1155"/>
        <v/>
      </c>
      <c r="CK295" s="90" t="str">
        <f t="shared" si="1156"/>
        <v/>
      </c>
      <c r="CL295" s="90" t="str">
        <f t="shared" si="1157"/>
        <v/>
      </c>
      <c r="CM295" s="90" t="str">
        <f t="shared" si="1158"/>
        <v/>
      </c>
      <c r="CN295" s="90" t="str">
        <f t="shared" si="1159"/>
        <v/>
      </c>
      <c r="CO295" s="90" t="str">
        <f t="shared" si="1160"/>
        <v/>
      </c>
      <c r="CP295" s="90" t="str">
        <f t="shared" si="1161"/>
        <v/>
      </c>
      <c r="CQ295" s="90" t="str">
        <f t="shared" si="1162"/>
        <v/>
      </c>
      <c r="CR295" s="90" t="str">
        <f t="shared" si="1163"/>
        <v/>
      </c>
      <c r="CS295" s="90" t="str">
        <f t="shared" si="1164"/>
        <v/>
      </c>
      <c r="CT295" s="90" t="str">
        <f t="shared" si="1165"/>
        <v/>
      </c>
      <c r="CU295" s="90" t="str">
        <f t="shared" si="1166"/>
        <v/>
      </c>
      <c r="CV295" s="90" t="str">
        <f t="shared" si="1167"/>
        <v/>
      </c>
      <c r="CW295" s="90" t="str">
        <f t="shared" si="1168"/>
        <v/>
      </c>
      <c r="CX295" s="90" t="str">
        <f t="shared" si="1169"/>
        <v/>
      </c>
      <c r="CY295" s="90" t="str">
        <f t="shared" si="1170"/>
        <v/>
      </c>
      <c r="CZ295" s="90" t="str">
        <f t="shared" si="1171"/>
        <v/>
      </c>
      <c r="DA295" s="90" t="str">
        <f t="shared" si="1172"/>
        <v/>
      </c>
      <c r="DB295" s="90" t="str">
        <f t="shared" si="1173"/>
        <v/>
      </c>
      <c r="DC295" s="90" t="str">
        <f t="shared" si="1174"/>
        <v/>
      </c>
      <c r="DD295" s="90" t="str">
        <f t="shared" si="1175"/>
        <v/>
      </c>
      <c r="DE295" s="90" t="str">
        <f t="shared" si="1176"/>
        <v/>
      </c>
      <c r="DF295" s="90" t="str">
        <f t="shared" si="1177"/>
        <v/>
      </c>
      <c r="DG295" s="90" t="str">
        <f t="shared" si="1178"/>
        <v/>
      </c>
      <c r="DH295" s="90" t="str">
        <f t="shared" si="1179"/>
        <v/>
      </c>
      <c r="DI295" s="90" t="str">
        <f t="shared" si="1180"/>
        <v/>
      </c>
      <c r="DJ295" s="90" t="str">
        <f t="shared" si="1181"/>
        <v/>
      </c>
      <c r="DK295" s="90" t="str">
        <f t="shared" si="1182"/>
        <v/>
      </c>
      <c r="DL295" s="90" t="str">
        <f t="shared" si="1183"/>
        <v/>
      </c>
      <c r="DM295" s="90" t="str">
        <f t="shared" si="1184"/>
        <v/>
      </c>
      <c r="DN295" s="90" t="str">
        <f t="shared" si="1185"/>
        <v/>
      </c>
      <c r="DO295" s="90" t="str">
        <f t="shared" si="1186"/>
        <v/>
      </c>
      <c r="DP295" s="90" t="str">
        <f t="shared" si="1187"/>
        <v/>
      </c>
      <c r="DQ295" s="90" t="str">
        <f t="shared" si="1188"/>
        <v/>
      </c>
      <c r="DR295" s="90" t="str">
        <f t="shared" si="1189"/>
        <v/>
      </c>
      <c r="DS295" s="90" t="str">
        <f t="shared" si="1190"/>
        <v/>
      </c>
      <c r="DT295" s="90" t="str">
        <f t="shared" si="1191"/>
        <v/>
      </c>
      <c r="DU295" s="90" t="str">
        <f t="shared" si="1192"/>
        <v/>
      </c>
      <c r="DV295" s="90" t="str">
        <f t="shared" si="1193"/>
        <v/>
      </c>
      <c r="DW295" s="90" t="str">
        <f t="shared" si="1194"/>
        <v/>
      </c>
      <c r="DX295" s="90" t="str">
        <f t="shared" si="1195"/>
        <v/>
      </c>
      <c r="DY295" s="90" t="str">
        <f t="shared" si="1196"/>
        <v/>
      </c>
      <c r="DZ295" s="90" t="str">
        <f t="shared" si="1197"/>
        <v/>
      </c>
      <c r="EA295" s="90" t="str">
        <f t="shared" si="1198"/>
        <v/>
      </c>
      <c r="EB295" s="90" t="str">
        <f t="shared" si="1199"/>
        <v/>
      </c>
      <c r="EC295" s="90" t="str">
        <f t="shared" si="1200"/>
        <v/>
      </c>
      <c r="ED295" s="90" t="str">
        <f t="shared" si="1201"/>
        <v/>
      </c>
      <c r="EE295" s="90" t="str">
        <f t="shared" si="1202"/>
        <v/>
      </c>
      <c r="EF295" s="90" t="str">
        <f t="shared" si="1203"/>
        <v/>
      </c>
      <c r="EG295" s="90" t="str">
        <f t="shared" si="1204"/>
        <v/>
      </c>
      <c r="EH295" s="90" t="str">
        <f t="shared" si="1205"/>
        <v/>
      </c>
      <c r="EI295" s="90" t="str">
        <f t="shared" si="1206"/>
        <v/>
      </c>
      <c r="EJ295" s="90" t="str">
        <f t="shared" si="1207"/>
        <v/>
      </c>
      <c r="EK295" s="90" t="str">
        <f t="shared" si="1208"/>
        <v/>
      </c>
      <c r="EL295" s="90" t="str">
        <f t="shared" si="1209"/>
        <v/>
      </c>
      <c r="EM295" s="90" t="str">
        <f t="shared" si="1210"/>
        <v/>
      </c>
      <c r="EN295" s="90" t="str">
        <f t="shared" si="1211"/>
        <v/>
      </c>
      <c r="EO295" s="90" t="str">
        <f t="shared" si="1212"/>
        <v/>
      </c>
      <c r="EP295" s="90" t="str">
        <f t="shared" si="1213"/>
        <v/>
      </c>
      <c r="EQ295" s="90" t="str">
        <f t="shared" si="1214"/>
        <v/>
      </c>
      <c r="ER295" s="90" t="str">
        <f t="shared" si="1215"/>
        <v/>
      </c>
      <c r="ES295" s="90" t="str">
        <f t="shared" si="1216"/>
        <v/>
      </c>
      <c r="ET295" s="90" t="str">
        <f t="shared" si="1217"/>
        <v/>
      </c>
      <c r="EU295" s="90">
        <f t="shared" si="1218"/>
        <v>15624.999999999998</v>
      </c>
      <c r="EV295" s="90">
        <f t="shared" si="1219"/>
        <v>15624.999999999998</v>
      </c>
      <c r="EW295" s="90">
        <f t="shared" si="1220"/>
        <v>15624.999999999998</v>
      </c>
      <c r="EX295" s="90">
        <f t="shared" si="1221"/>
        <v>15624.999999999998</v>
      </c>
      <c r="EY295" s="90">
        <f t="shared" si="1222"/>
        <v>15624.999999999998</v>
      </c>
      <c r="EZ295" s="90">
        <f t="shared" si="1223"/>
        <v>15624.999999999998</v>
      </c>
      <c r="FA295" s="90">
        <f t="shared" si="1224"/>
        <v>15624.999999999998</v>
      </c>
      <c r="FB295">
        <f>'06_Presupuesto'!J311-'02_Rendimientos'!$B$79+1</f>
        <v>144</v>
      </c>
      <c r="FC295">
        <f>'06_Presupuesto'!K311-'02_Rendimientos'!$B$79+1</f>
        <v>150</v>
      </c>
      <c r="FD295">
        <f t="shared" si="1225"/>
        <v>7</v>
      </c>
    </row>
    <row r="296" spans="2:160">
      <c r="B296" s="109" t="str">
        <f>'06_Presupuesto'!K146</f>
        <v>F.6</v>
      </c>
      <c r="C296" s="109" t="str">
        <f>'06_Presupuesto'!L146</f>
        <v>JACARANDÁ</v>
      </c>
      <c r="D296" s="109" t="str">
        <f>'06_Presupuesto'!M146</f>
        <v>UNI</v>
      </c>
      <c r="E296" s="110">
        <f>'06_Presupuesto'!N146</f>
        <v>4</v>
      </c>
      <c r="F296" s="110">
        <f>'06_Presupuesto'!O146</f>
        <v>47500</v>
      </c>
      <c r="G296" s="110">
        <f>'06_Presupuesto'!P146</f>
        <v>190000</v>
      </c>
      <c r="H296" s="110" t="str">
        <f t="shared" si="1075"/>
        <v/>
      </c>
      <c r="I296" s="110" t="str">
        <f t="shared" si="1076"/>
        <v/>
      </c>
      <c r="J296" s="110" t="str">
        <f t="shared" si="1077"/>
        <v/>
      </c>
      <c r="K296" s="110" t="str">
        <f t="shared" si="1078"/>
        <v/>
      </c>
      <c r="L296" s="110" t="str">
        <f t="shared" si="1079"/>
        <v/>
      </c>
      <c r="M296" s="110" t="str">
        <f t="shared" si="1080"/>
        <v/>
      </c>
      <c r="N296" s="110" t="str">
        <f t="shared" si="1081"/>
        <v/>
      </c>
      <c r="O296" s="110" t="str">
        <f t="shared" si="1082"/>
        <v/>
      </c>
      <c r="P296" s="110" t="str">
        <f t="shared" si="1083"/>
        <v/>
      </c>
      <c r="Q296" s="110" t="str">
        <f t="shared" si="1084"/>
        <v/>
      </c>
      <c r="R296" s="110" t="str">
        <f t="shared" si="1085"/>
        <v/>
      </c>
      <c r="S296" s="110" t="str">
        <f t="shared" si="1086"/>
        <v/>
      </c>
      <c r="T296" s="110" t="str">
        <f t="shared" si="1087"/>
        <v/>
      </c>
      <c r="U296" s="110" t="str">
        <f t="shared" si="1088"/>
        <v/>
      </c>
      <c r="V296" s="110" t="str">
        <f t="shared" si="1089"/>
        <v/>
      </c>
      <c r="W296" s="110" t="str">
        <f t="shared" si="1090"/>
        <v/>
      </c>
      <c r="X296" s="110" t="str">
        <f t="shared" si="1091"/>
        <v/>
      </c>
      <c r="Y296" s="110" t="str">
        <f t="shared" si="1092"/>
        <v/>
      </c>
      <c r="Z296" s="110" t="str">
        <f t="shared" si="1093"/>
        <v/>
      </c>
      <c r="AA296" s="110" t="str">
        <f t="shared" si="1094"/>
        <v/>
      </c>
      <c r="AB296" s="110" t="str">
        <f t="shared" si="1095"/>
        <v/>
      </c>
      <c r="AC296" s="110" t="str">
        <f t="shared" si="1096"/>
        <v/>
      </c>
      <c r="AD296" s="110" t="str">
        <f t="shared" si="1097"/>
        <v/>
      </c>
      <c r="AE296" s="110" t="str">
        <f t="shared" si="1098"/>
        <v/>
      </c>
      <c r="AF296" s="110" t="str">
        <f t="shared" si="1099"/>
        <v/>
      </c>
      <c r="AG296" s="110" t="str">
        <f t="shared" si="1100"/>
        <v/>
      </c>
      <c r="AH296" s="110" t="str">
        <f t="shared" si="1101"/>
        <v/>
      </c>
      <c r="AI296" s="110" t="str">
        <f t="shared" si="1102"/>
        <v/>
      </c>
      <c r="AJ296" s="110" t="str">
        <f t="shared" si="1103"/>
        <v/>
      </c>
      <c r="AK296" s="110" t="str">
        <f t="shared" si="1104"/>
        <v/>
      </c>
      <c r="AL296" s="110" t="str">
        <f t="shared" si="1105"/>
        <v/>
      </c>
      <c r="AM296" s="110" t="str">
        <f t="shared" si="1106"/>
        <v/>
      </c>
      <c r="AN296" s="110" t="str">
        <f t="shared" si="1107"/>
        <v/>
      </c>
      <c r="AO296" s="110" t="str">
        <f t="shared" si="1108"/>
        <v/>
      </c>
      <c r="AP296" s="110" t="str">
        <f t="shared" si="1109"/>
        <v/>
      </c>
      <c r="AQ296" s="110" t="str">
        <f t="shared" si="1110"/>
        <v/>
      </c>
      <c r="AR296" s="110" t="str">
        <f t="shared" si="1111"/>
        <v/>
      </c>
      <c r="AS296" s="110" t="str">
        <f t="shared" si="1112"/>
        <v/>
      </c>
      <c r="AT296" s="110" t="str">
        <f t="shared" si="1113"/>
        <v/>
      </c>
      <c r="AU296" s="110" t="str">
        <f t="shared" si="1114"/>
        <v/>
      </c>
      <c r="AV296" s="110" t="str">
        <f t="shared" si="1115"/>
        <v/>
      </c>
      <c r="AW296" s="110" t="str">
        <f t="shared" si="1116"/>
        <v/>
      </c>
      <c r="AX296" s="110" t="str">
        <f t="shared" si="1117"/>
        <v/>
      </c>
      <c r="AY296" s="110" t="str">
        <f t="shared" si="1118"/>
        <v/>
      </c>
      <c r="AZ296" s="110" t="str">
        <f t="shared" si="1119"/>
        <v/>
      </c>
      <c r="BA296" s="110" t="str">
        <f t="shared" si="1120"/>
        <v/>
      </c>
      <c r="BB296" s="110" t="str">
        <f t="shared" si="1121"/>
        <v/>
      </c>
      <c r="BC296" s="110" t="str">
        <f t="shared" si="1122"/>
        <v/>
      </c>
      <c r="BD296" s="110" t="str">
        <f t="shared" si="1123"/>
        <v/>
      </c>
      <c r="BE296" s="110" t="str">
        <f t="shared" si="1124"/>
        <v/>
      </c>
      <c r="BF296" s="110" t="str">
        <f t="shared" si="1125"/>
        <v/>
      </c>
      <c r="BG296" s="110" t="str">
        <f t="shared" si="1126"/>
        <v/>
      </c>
      <c r="BH296" s="110" t="str">
        <f t="shared" si="1127"/>
        <v/>
      </c>
      <c r="BI296" s="110" t="str">
        <f t="shared" si="1128"/>
        <v/>
      </c>
      <c r="BJ296" s="110" t="str">
        <f t="shared" si="1129"/>
        <v/>
      </c>
      <c r="BK296" s="110" t="str">
        <f t="shared" si="1130"/>
        <v/>
      </c>
      <c r="BL296" s="110" t="str">
        <f t="shared" si="1131"/>
        <v/>
      </c>
      <c r="BM296" s="110" t="str">
        <f t="shared" si="1132"/>
        <v/>
      </c>
      <c r="BN296" s="110" t="str">
        <f t="shared" si="1133"/>
        <v/>
      </c>
      <c r="BO296" s="110" t="str">
        <f t="shared" si="1134"/>
        <v/>
      </c>
      <c r="BP296" s="110" t="str">
        <f t="shared" si="1135"/>
        <v/>
      </c>
      <c r="BQ296" s="110" t="str">
        <f t="shared" si="1136"/>
        <v/>
      </c>
      <c r="BR296" s="110" t="str">
        <f t="shared" si="1137"/>
        <v/>
      </c>
      <c r="BS296" s="110" t="str">
        <f t="shared" si="1138"/>
        <v/>
      </c>
      <c r="BT296" s="110" t="str">
        <f t="shared" si="1139"/>
        <v/>
      </c>
      <c r="BU296" s="110" t="str">
        <f t="shared" si="1140"/>
        <v/>
      </c>
      <c r="BV296" s="110" t="str">
        <f t="shared" si="1141"/>
        <v/>
      </c>
      <c r="BW296" s="110" t="str">
        <f t="shared" si="1142"/>
        <v/>
      </c>
      <c r="BX296" s="110" t="str">
        <f t="shared" si="1143"/>
        <v/>
      </c>
      <c r="BY296" s="110" t="str">
        <f t="shared" si="1144"/>
        <v/>
      </c>
      <c r="BZ296" s="110" t="str">
        <f t="shared" si="1145"/>
        <v/>
      </c>
      <c r="CA296" s="110" t="str">
        <f t="shared" si="1146"/>
        <v/>
      </c>
      <c r="CB296" s="110" t="str">
        <f t="shared" si="1147"/>
        <v/>
      </c>
      <c r="CC296" s="110" t="str">
        <f t="shared" si="1148"/>
        <v/>
      </c>
      <c r="CD296" s="110" t="str">
        <f t="shared" si="1149"/>
        <v/>
      </c>
      <c r="CE296" s="110" t="str">
        <f t="shared" si="1150"/>
        <v/>
      </c>
      <c r="CF296" s="110" t="str">
        <f t="shared" si="1151"/>
        <v/>
      </c>
      <c r="CG296" s="110" t="str">
        <f t="shared" si="1152"/>
        <v/>
      </c>
      <c r="CH296" s="110" t="str">
        <f t="shared" si="1153"/>
        <v/>
      </c>
      <c r="CI296" s="110" t="str">
        <f t="shared" si="1154"/>
        <v/>
      </c>
      <c r="CJ296" s="110" t="str">
        <f t="shared" si="1155"/>
        <v/>
      </c>
      <c r="CK296" s="110" t="str">
        <f t="shared" si="1156"/>
        <v/>
      </c>
      <c r="CL296" s="110" t="str">
        <f t="shared" si="1157"/>
        <v/>
      </c>
      <c r="CM296" s="110" t="str">
        <f t="shared" si="1158"/>
        <v/>
      </c>
      <c r="CN296" s="110" t="str">
        <f t="shared" si="1159"/>
        <v/>
      </c>
      <c r="CO296" s="110" t="str">
        <f t="shared" si="1160"/>
        <v/>
      </c>
      <c r="CP296" s="110" t="str">
        <f t="shared" si="1161"/>
        <v/>
      </c>
      <c r="CQ296" s="110" t="str">
        <f t="shared" si="1162"/>
        <v/>
      </c>
      <c r="CR296" s="110" t="str">
        <f t="shared" si="1163"/>
        <v/>
      </c>
      <c r="CS296" s="110" t="str">
        <f t="shared" si="1164"/>
        <v/>
      </c>
      <c r="CT296" s="110" t="str">
        <f t="shared" si="1165"/>
        <v/>
      </c>
      <c r="CU296" s="110" t="str">
        <f t="shared" si="1166"/>
        <v/>
      </c>
      <c r="CV296" s="110" t="str">
        <f t="shared" si="1167"/>
        <v/>
      </c>
      <c r="CW296" s="110" t="str">
        <f t="shared" si="1168"/>
        <v/>
      </c>
      <c r="CX296" s="110" t="str">
        <f t="shared" si="1169"/>
        <v/>
      </c>
      <c r="CY296" s="110" t="str">
        <f t="shared" si="1170"/>
        <v/>
      </c>
      <c r="CZ296" s="110" t="str">
        <f t="shared" si="1171"/>
        <v/>
      </c>
      <c r="DA296" s="110" t="str">
        <f t="shared" si="1172"/>
        <v/>
      </c>
      <c r="DB296" s="110" t="str">
        <f t="shared" si="1173"/>
        <v/>
      </c>
      <c r="DC296" s="110" t="str">
        <f t="shared" si="1174"/>
        <v/>
      </c>
      <c r="DD296" s="110" t="str">
        <f t="shared" si="1175"/>
        <v/>
      </c>
      <c r="DE296" s="110" t="str">
        <f t="shared" si="1176"/>
        <v/>
      </c>
      <c r="DF296" s="110" t="str">
        <f t="shared" si="1177"/>
        <v/>
      </c>
      <c r="DG296" s="110" t="str">
        <f t="shared" si="1178"/>
        <v/>
      </c>
      <c r="DH296" s="110" t="str">
        <f t="shared" si="1179"/>
        <v/>
      </c>
      <c r="DI296" s="110" t="str">
        <f t="shared" si="1180"/>
        <v/>
      </c>
      <c r="DJ296" s="110" t="str">
        <f t="shared" si="1181"/>
        <v/>
      </c>
      <c r="DK296" s="110" t="str">
        <f t="shared" si="1182"/>
        <v/>
      </c>
      <c r="DL296" s="110" t="str">
        <f t="shared" si="1183"/>
        <v/>
      </c>
      <c r="DM296" s="110" t="str">
        <f t="shared" si="1184"/>
        <v/>
      </c>
      <c r="DN296" s="110" t="str">
        <f t="shared" si="1185"/>
        <v/>
      </c>
      <c r="DO296" s="110" t="str">
        <f t="shared" si="1186"/>
        <v/>
      </c>
      <c r="DP296" s="110" t="str">
        <f t="shared" si="1187"/>
        <v/>
      </c>
      <c r="DQ296" s="110" t="str">
        <f t="shared" si="1188"/>
        <v/>
      </c>
      <c r="DR296" s="110" t="str">
        <f t="shared" si="1189"/>
        <v/>
      </c>
      <c r="DS296" s="110" t="str">
        <f t="shared" si="1190"/>
        <v/>
      </c>
      <c r="DT296" s="110" t="str">
        <f t="shared" si="1191"/>
        <v/>
      </c>
      <c r="DU296" s="110" t="str">
        <f t="shared" si="1192"/>
        <v/>
      </c>
      <c r="DV296" s="110" t="str">
        <f t="shared" si="1193"/>
        <v/>
      </c>
      <c r="DW296" s="110" t="str">
        <f t="shared" si="1194"/>
        <v/>
      </c>
      <c r="DX296" s="110" t="str">
        <f t="shared" si="1195"/>
        <v/>
      </c>
      <c r="DY296" s="110" t="str">
        <f t="shared" si="1196"/>
        <v/>
      </c>
      <c r="DZ296" s="110" t="str">
        <f t="shared" si="1197"/>
        <v/>
      </c>
      <c r="EA296" s="110" t="str">
        <f t="shared" si="1198"/>
        <v/>
      </c>
      <c r="EB296" s="110" t="str">
        <f t="shared" si="1199"/>
        <v/>
      </c>
      <c r="EC296" s="110" t="str">
        <f t="shared" si="1200"/>
        <v/>
      </c>
      <c r="ED296" s="110" t="str">
        <f t="shared" si="1201"/>
        <v/>
      </c>
      <c r="EE296" s="110" t="str">
        <f t="shared" si="1202"/>
        <v/>
      </c>
      <c r="EF296" s="110" t="str">
        <f t="shared" si="1203"/>
        <v/>
      </c>
      <c r="EG296" s="110" t="str">
        <f t="shared" si="1204"/>
        <v/>
      </c>
      <c r="EH296" s="110" t="str">
        <f t="shared" si="1205"/>
        <v/>
      </c>
      <c r="EI296" s="110" t="str">
        <f t="shared" si="1206"/>
        <v/>
      </c>
      <c r="EJ296" s="110" t="str">
        <f t="shared" si="1207"/>
        <v/>
      </c>
      <c r="EK296" s="110" t="str">
        <f t="shared" si="1208"/>
        <v/>
      </c>
      <c r="EL296" s="110" t="str">
        <f t="shared" si="1209"/>
        <v/>
      </c>
      <c r="EM296" s="110" t="str">
        <f t="shared" si="1210"/>
        <v/>
      </c>
      <c r="EN296" s="110" t="str">
        <f t="shared" si="1211"/>
        <v/>
      </c>
      <c r="EO296" s="110" t="str">
        <f t="shared" si="1212"/>
        <v/>
      </c>
      <c r="EP296" s="110" t="str">
        <f t="shared" si="1213"/>
        <v/>
      </c>
      <c r="EQ296" s="110" t="str">
        <f t="shared" si="1214"/>
        <v/>
      </c>
      <c r="ER296" s="110" t="str">
        <f t="shared" si="1215"/>
        <v/>
      </c>
      <c r="ES296" s="110" t="str">
        <f t="shared" si="1216"/>
        <v/>
      </c>
      <c r="ET296" s="110" t="str">
        <f t="shared" si="1217"/>
        <v/>
      </c>
      <c r="EU296" s="110">
        <f t="shared" si="1218"/>
        <v>27142.857142857141</v>
      </c>
      <c r="EV296" s="110">
        <f t="shared" si="1219"/>
        <v>27142.857142857141</v>
      </c>
      <c r="EW296" s="110">
        <f t="shared" si="1220"/>
        <v>27142.857142857141</v>
      </c>
      <c r="EX296" s="110">
        <f t="shared" si="1221"/>
        <v>27142.857142857141</v>
      </c>
      <c r="EY296" s="110">
        <f t="shared" si="1222"/>
        <v>27142.857142857141</v>
      </c>
      <c r="EZ296" s="110">
        <f t="shared" si="1223"/>
        <v>27142.857142857141</v>
      </c>
      <c r="FA296" s="110">
        <f t="shared" si="1224"/>
        <v>27142.857142857141</v>
      </c>
      <c r="FB296">
        <f>'06_Presupuesto'!J312-'02_Rendimientos'!$B$79+1</f>
        <v>144</v>
      </c>
      <c r="FC296">
        <f>'06_Presupuesto'!K312-'02_Rendimientos'!$B$79+1</f>
        <v>150</v>
      </c>
      <c r="FD296">
        <f t="shared" si="1225"/>
        <v>7</v>
      </c>
    </row>
    <row r="297" spans="2:160">
      <c r="B297" s="107" t="s">
        <v>1073</v>
      </c>
      <c r="C297" s="107"/>
      <c r="D297" s="107"/>
      <c r="E297" s="107"/>
      <c r="F297" s="107"/>
      <c r="G297" s="107"/>
      <c r="H297" s="107"/>
      <c r="I297" s="107"/>
      <c r="J297" s="107" t="str">
        <f t="shared" si="1077"/>
        <v/>
      </c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7"/>
      <c r="AM297" s="107"/>
      <c r="AN297" s="107"/>
      <c r="AO297" s="107"/>
      <c r="AP297" s="107"/>
      <c r="AQ297" s="107"/>
      <c r="AR297" s="107"/>
      <c r="AS297" s="107"/>
      <c r="AT297" s="107"/>
      <c r="AU297" s="107"/>
      <c r="AV297" s="107"/>
      <c r="AW297" s="107"/>
      <c r="AX297" s="107"/>
      <c r="AY297" s="107"/>
      <c r="AZ297" s="107"/>
      <c r="BA297" s="107"/>
      <c r="BB297" s="107"/>
      <c r="BC297" s="107"/>
      <c r="BD297" s="107"/>
      <c r="BE297" s="107"/>
      <c r="BF297" s="107"/>
      <c r="BG297" s="107"/>
      <c r="BH297" s="107"/>
      <c r="BI297" s="107"/>
      <c r="BJ297" s="107"/>
      <c r="BK297" s="107"/>
      <c r="BL297" s="107"/>
      <c r="BM297" s="107"/>
      <c r="BN297" s="107"/>
      <c r="BO297" s="107"/>
      <c r="BP297" s="107"/>
      <c r="BQ297" s="107"/>
      <c r="BR297" s="107"/>
      <c r="BS297" s="107"/>
      <c r="BT297" s="107"/>
      <c r="BU297" s="107"/>
      <c r="BV297" s="107"/>
      <c r="BW297" s="107"/>
      <c r="BX297" s="107"/>
      <c r="BY297" s="107"/>
      <c r="BZ297" s="107"/>
      <c r="CA297" s="107"/>
      <c r="CB297" s="107"/>
      <c r="CC297" s="107"/>
      <c r="CD297" s="107"/>
      <c r="CE297" s="107"/>
      <c r="CF297" s="107"/>
      <c r="CG297" s="107"/>
      <c r="CH297" s="107"/>
      <c r="CI297" s="107"/>
      <c r="CJ297" s="107"/>
      <c r="CK297" s="107"/>
      <c r="CL297" s="107"/>
      <c r="CM297" s="107"/>
      <c r="CN297" s="107"/>
      <c r="CO297" s="107"/>
      <c r="CP297" s="107"/>
      <c r="CQ297" s="107"/>
      <c r="CR297" s="107"/>
      <c r="CS297" s="107"/>
      <c r="CT297" s="107"/>
      <c r="CU297" s="107"/>
      <c r="CV297" s="107"/>
      <c r="CW297" s="107"/>
      <c r="CX297" s="107"/>
      <c r="CY297" s="107"/>
      <c r="CZ297" s="107"/>
      <c r="DA297" s="107"/>
      <c r="DB297" s="107"/>
      <c r="DC297" s="107"/>
      <c r="DD297" s="107"/>
      <c r="DE297" s="107"/>
      <c r="DF297" s="107"/>
      <c r="DG297" s="107"/>
      <c r="DH297" s="107"/>
      <c r="DI297" s="107"/>
      <c r="DJ297" s="107"/>
      <c r="DK297" s="107"/>
      <c r="DL297" s="107"/>
      <c r="DM297" s="107"/>
      <c r="DN297" s="107"/>
      <c r="DO297" s="107"/>
      <c r="DP297" s="107"/>
      <c r="DQ297" s="107"/>
      <c r="DR297" s="107"/>
      <c r="DS297" s="107"/>
      <c r="DT297" s="107"/>
      <c r="DU297" s="107"/>
      <c r="DV297" s="107"/>
      <c r="DW297" s="107"/>
      <c r="DX297" s="107"/>
      <c r="DY297" s="107"/>
      <c r="DZ297" s="107"/>
      <c r="EA297" s="107"/>
      <c r="EB297" s="107"/>
      <c r="EC297" s="107"/>
      <c r="ED297" s="107"/>
      <c r="EE297" s="107"/>
      <c r="EF297" s="107"/>
      <c r="EG297" s="107"/>
      <c r="EH297" s="107"/>
      <c r="EI297" s="107"/>
      <c r="EJ297" s="107"/>
      <c r="EK297" s="107"/>
      <c r="EL297" s="107"/>
      <c r="EM297" s="107"/>
      <c r="EN297" s="107"/>
      <c r="EO297" s="107"/>
      <c r="EP297" s="107"/>
      <c r="EQ297" s="107"/>
      <c r="ER297" s="107"/>
      <c r="ES297" s="107"/>
      <c r="ET297" s="107"/>
      <c r="EU297" s="107"/>
      <c r="EV297" s="107"/>
      <c r="EW297" s="107"/>
      <c r="EX297" s="107"/>
      <c r="EY297" s="107"/>
      <c r="EZ297" s="107"/>
      <c r="FA297" s="107"/>
    </row>
    <row r="298" spans="2:160">
      <c r="B298" t="str">
        <f>'06_Presupuesto'!K147</f>
        <v>G.1</v>
      </c>
      <c r="C298" t="str">
        <f>'06_Presupuesto'!L147</f>
        <v>INSTALACIÓN PLACA RECORDATORIA</v>
      </c>
      <c r="D298" t="str">
        <f>'06_Presupuesto'!M147</f>
        <v>UNI</v>
      </c>
      <c r="E298" s="90">
        <f>'06_Presupuesto'!N147</f>
        <v>1</v>
      </c>
      <c r="F298" s="90">
        <f>'06_Presupuesto'!O147</f>
        <v>362499.99999999994</v>
      </c>
      <c r="G298" s="90">
        <f>'06_Presupuesto'!P147</f>
        <v>362499.99999999994</v>
      </c>
      <c r="H298" s="90" t="str">
        <f>IF(AND(H$152&gt;=FB298,H$152&lt;=FC298),IFERROR($G298/FD298,0),"")</f>
        <v/>
      </c>
      <c r="I298" s="90" t="str">
        <f>IF(AND(I$152&gt;=FB298,I$152&lt;=FC298),IFERROR($G298/FD298,0),"")</f>
        <v/>
      </c>
      <c r="J298" s="90" t="str">
        <f t="shared" si="1077"/>
        <v/>
      </c>
      <c r="K298" s="90" t="str">
        <f>IF(AND(K$152&gt;=FB298,K$152&lt;=FC298),IFERROR($G298/FD298,0),"")</f>
        <v/>
      </c>
      <c r="L298" s="90" t="str">
        <f>IF(AND(L$152&gt;=FB298,L$152&lt;=FC298),IFERROR($G298/FD298,0),"")</f>
        <v/>
      </c>
      <c r="M298" s="90" t="str">
        <f>IF(AND(M$152&gt;=FB298,M$152&lt;=FC298),IFERROR($G298/FD298,0),"")</f>
        <v/>
      </c>
      <c r="N298" s="90" t="str">
        <f>IF(AND(N$152&gt;=FB298,N$152&lt;=FC298),IFERROR($G298/FD298,0),"")</f>
        <v/>
      </c>
      <c r="O298" s="90" t="str">
        <f>IF(AND(O$152&gt;=FB298,O$152&lt;=FC298),IFERROR($G298/FD298,0),"")</f>
        <v/>
      </c>
      <c r="P298" s="90" t="str">
        <f>IF(AND(P$152&gt;=FB298,P$152&lt;=FC298),IFERROR($G298/FD298,0),"")</f>
        <v/>
      </c>
      <c r="Q298" s="90" t="str">
        <f>IF(AND(Q$152&gt;=FB298,Q$152&lt;=FC298),IFERROR($G298/FD298,0),"")</f>
        <v/>
      </c>
      <c r="R298" s="90" t="str">
        <f>IF(AND(R$152&gt;=FB298,R$152&lt;=FC298),IFERROR($G298/FD298,0),"")</f>
        <v/>
      </c>
      <c r="S298" s="90" t="str">
        <f>IF(AND(S$152&gt;=FB298,S$152&lt;=FC298),IFERROR($G298/FD298,0),"")</f>
        <v/>
      </c>
      <c r="T298" s="90" t="str">
        <f>IF(AND(T$152&gt;=FB298,T$152&lt;=FC298),IFERROR($G298/FD298,0),"")</f>
        <v/>
      </c>
      <c r="U298" s="90" t="str">
        <f>IF(AND(U$152&gt;=FB298,U$152&lt;=FC298),IFERROR($G298/FD298,0),"")</f>
        <v/>
      </c>
      <c r="V298" s="90" t="str">
        <f>IF(AND(V$152&gt;=FB298,V$152&lt;=FC298),IFERROR($G298/FD298,0),"")</f>
        <v/>
      </c>
      <c r="W298" s="90" t="str">
        <f>IF(AND(W$152&gt;=FB298,W$152&lt;=FC298),IFERROR($G298/FD298,0),"")</f>
        <v/>
      </c>
      <c r="X298" s="90" t="str">
        <f>IF(AND(X$152&gt;=FB298,X$152&lt;=FC298),IFERROR($G298/FD298,0),"")</f>
        <v/>
      </c>
      <c r="Y298" s="90" t="str">
        <f>IF(AND(Y$152&gt;=FB298,Y$152&lt;=FC298),IFERROR($G298/FD298,0),"")</f>
        <v/>
      </c>
      <c r="Z298" s="90" t="str">
        <f>IF(AND(Z$152&gt;=FB298,Z$152&lt;=FC298),IFERROR($G298/FD298,0),"")</f>
        <v/>
      </c>
      <c r="AA298" s="90" t="str">
        <f>IF(AND(AA$152&gt;=FB298,AA$152&lt;=FC298),IFERROR($G298/FD298,0),"")</f>
        <v/>
      </c>
      <c r="AB298" s="90" t="str">
        <f>IF(AND(AB$152&gt;=FB298,AB$152&lt;=FC298),IFERROR($G298/FD298,0),"")</f>
        <v/>
      </c>
      <c r="AC298" s="90" t="str">
        <f>IF(AND(AC$152&gt;=FB298,AC$152&lt;=FC298),IFERROR($G298/FD298,0),"")</f>
        <v/>
      </c>
      <c r="AD298" s="90" t="str">
        <f>IF(AND(AD$152&gt;=FB298,AD$152&lt;=FC298),IFERROR($G298/FD298,0),"")</f>
        <v/>
      </c>
      <c r="AE298" s="90" t="str">
        <f>IF(AND(AE$152&gt;=FB298,AE$152&lt;=FC298),IFERROR($G298/FD298,0),"")</f>
        <v/>
      </c>
      <c r="AF298" s="90" t="str">
        <f>IF(AND(AF$152&gt;=FB298,AF$152&lt;=FC298),IFERROR($G298/FD298,0),"")</f>
        <v/>
      </c>
      <c r="AG298" s="90" t="str">
        <f>IF(AND(AG$152&gt;=FB298,AG$152&lt;=FC298),IFERROR($G298/FD298,0),"")</f>
        <v/>
      </c>
      <c r="AH298" s="90" t="str">
        <f>IF(AND(AH$152&gt;=FB298,AH$152&lt;=FC298),IFERROR($G298/FD298,0),"")</f>
        <v/>
      </c>
      <c r="AI298" s="90" t="str">
        <f>IF(AND(AI$152&gt;=FB298,AI$152&lt;=FC298),IFERROR($G298/FD298,0),"")</f>
        <v/>
      </c>
      <c r="AJ298" s="90" t="str">
        <f>IF(AND(AJ$152&gt;=FB298,AJ$152&lt;=FC298),IFERROR($G298/FD298,0),"")</f>
        <v/>
      </c>
      <c r="AK298" s="90" t="str">
        <f>IF(AND(AK$152&gt;=FB298,AK$152&lt;=FC298),IFERROR($G298/FD298,0),"")</f>
        <v/>
      </c>
      <c r="AL298" s="90" t="str">
        <f>IF(AND(AL$152&gt;=FB298,AL$152&lt;=FC298),IFERROR($G298/FD298,0),"")</f>
        <v/>
      </c>
      <c r="AM298" s="90" t="str">
        <f>IF(AND(AM$152&gt;=FB298,AM$152&lt;=FC298),IFERROR($G298/FD298,0),"")</f>
        <v/>
      </c>
      <c r="AN298" s="90" t="str">
        <f>IF(AND(AN$152&gt;=FB298,AN$152&lt;=FC298),IFERROR($G298/FD298,0),"")</f>
        <v/>
      </c>
      <c r="AO298" s="90" t="str">
        <f>IF(AND(AO$152&gt;=FB298,AO$152&lt;=FC298),IFERROR($G298/FD298,0),"")</f>
        <v/>
      </c>
      <c r="AP298" s="90" t="str">
        <f>IF(AND(AP$152&gt;=FB298,AP$152&lt;=FC298),IFERROR($G298/FD298,0),"")</f>
        <v/>
      </c>
      <c r="AQ298" s="90" t="str">
        <f>IF(AND(AQ$152&gt;=FB298,AQ$152&lt;=FC298),IFERROR($G298/FD298,0),"")</f>
        <v/>
      </c>
      <c r="AR298" s="90" t="str">
        <f>IF(AND(AR$152&gt;=FB298,AR$152&lt;=FC298),IFERROR($G298/FD298,0),"")</f>
        <v/>
      </c>
      <c r="AS298" s="90" t="str">
        <f>IF(AND(AS$152&gt;=FB298,AS$152&lt;=FC298),IFERROR($G298/FD298,0),"")</f>
        <v/>
      </c>
      <c r="AT298" s="90" t="str">
        <f>IF(AND(AT$152&gt;=FB298,AT$152&lt;=FC298),IFERROR($G298/FD298,0),"")</f>
        <v/>
      </c>
      <c r="AU298" s="90" t="str">
        <f>IF(AND(AU$152&gt;=FB298,AU$152&lt;=FC298),IFERROR($G298/FD298,0),"")</f>
        <v/>
      </c>
      <c r="AV298" s="90" t="str">
        <f>IF(AND(AV$152&gt;=FB298,AV$152&lt;=FC298),IFERROR($G298/FD298,0),"")</f>
        <v/>
      </c>
      <c r="AW298" s="90" t="str">
        <f>IF(AND(AW$152&gt;=FB298,AW$152&lt;=FC298),IFERROR($G298/FD298,0),"")</f>
        <v/>
      </c>
      <c r="AX298" s="90" t="str">
        <f>IF(AND(AX$152&gt;=FB298,AX$152&lt;=FC298),IFERROR($G298/FD298,0),"")</f>
        <v/>
      </c>
      <c r="AY298" s="90" t="str">
        <f>IF(AND(AY$152&gt;=FB298,AY$152&lt;=FC298),IFERROR($G298/FD298,0),"")</f>
        <v/>
      </c>
      <c r="AZ298" s="90" t="str">
        <f>IF(AND(AZ$152&gt;=FB298,AZ$152&lt;=FC298),IFERROR($G298/FD298,0),"")</f>
        <v/>
      </c>
      <c r="BA298" s="90" t="str">
        <f>IF(AND(BA$152&gt;=FB298,BA$152&lt;=FC298),IFERROR($G298/FD298,0),"")</f>
        <v/>
      </c>
      <c r="BB298" s="90" t="str">
        <f>IF(AND(BB$152&gt;=FB298,BB$152&lt;=FC298),IFERROR($G298/FD298,0),"")</f>
        <v/>
      </c>
      <c r="BC298" s="90" t="str">
        <f>IF(AND(BC$152&gt;=FB298,BC$152&lt;=FC298),IFERROR($G298/FD298,0),"")</f>
        <v/>
      </c>
      <c r="BD298" s="90" t="str">
        <f>IF(AND(BD$152&gt;=FB298,BD$152&lt;=FC298),IFERROR($G298/FD298,0),"")</f>
        <v/>
      </c>
      <c r="BE298" s="90" t="str">
        <f>IF(AND(BE$152&gt;=FB298,BE$152&lt;=FC298),IFERROR($G298/FD298,0),"")</f>
        <v/>
      </c>
      <c r="BF298" s="90" t="str">
        <f>IF(AND(BF$152&gt;=FB298,BF$152&lt;=FC298),IFERROR($G298/FD298,0),"")</f>
        <v/>
      </c>
      <c r="BG298" s="90" t="str">
        <f>IF(AND(BG$152&gt;=FB298,BG$152&lt;=FC298),IFERROR($G298/FD298,0),"")</f>
        <v/>
      </c>
      <c r="BH298" s="90" t="str">
        <f>IF(AND(BH$152&gt;=FB298,BH$152&lt;=FC298),IFERROR($G298/FD298,0),"")</f>
        <v/>
      </c>
      <c r="BI298" s="90" t="str">
        <f>IF(AND(BI$152&gt;=FB298,BI$152&lt;=FC298),IFERROR($G298/FD298,0),"")</f>
        <v/>
      </c>
      <c r="BJ298" s="90" t="str">
        <f>IF(AND(BJ$152&gt;=FB298,BJ$152&lt;=FC298),IFERROR($G298/FD298,0),"")</f>
        <v/>
      </c>
      <c r="BK298" s="90" t="str">
        <f>IF(AND(BK$152&gt;=FB298,BK$152&lt;=FC298),IFERROR($G298/FD298,0),"")</f>
        <v/>
      </c>
      <c r="BL298" s="90" t="str">
        <f>IF(AND(BL$152&gt;=FB298,BL$152&lt;=FC298),IFERROR($G298/FD298,0),"")</f>
        <v/>
      </c>
      <c r="BM298" s="90" t="str">
        <f>IF(AND(BM$152&gt;=FB298,BM$152&lt;=FC298),IFERROR($G298/FD298,0),"")</f>
        <v/>
      </c>
      <c r="BN298" s="90" t="str">
        <f>IF(AND(BN$152&gt;=FB298,BN$152&lt;=FC298),IFERROR($G298/FD298,0),"")</f>
        <v/>
      </c>
      <c r="BO298" s="90" t="str">
        <f>IF(AND(BO$152&gt;=FB298,BO$152&lt;=FC298),IFERROR($G298/FD298,0),"")</f>
        <v/>
      </c>
      <c r="BP298" s="90" t="str">
        <f>IF(AND(BP$152&gt;=FB298,BP$152&lt;=FC298),IFERROR($G298/FD298,0),"")</f>
        <v/>
      </c>
      <c r="BQ298" s="90" t="str">
        <f>IF(AND(BQ$152&gt;=FB298,BQ$152&lt;=FC298),IFERROR($G298/FD298,0),"")</f>
        <v/>
      </c>
      <c r="BR298" s="90" t="str">
        <f>IF(AND(BR$152&gt;=FB298,BR$152&lt;=FC298),IFERROR($G298/FD298,0),"")</f>
        <v/>
      </c>
      <c r="BS298" s="90" t="str">
        <f>IF(AND(BS$152&gt;=FB298,BS$152&lt;=FC298),IFERROR($G298/FD298,0),"")</f>
        <v/>
      </c>
      <c r="BT298" s="90" t="str">
        <f>IF(AND(BT$152&gt;=FB298,BT$152&lt;=FC298),IFERROR($G298/FD298,0),"")</f>
        <v/>
      </c>
      <c r="BU298" s="90" t="str">
        <f>IF(AND(BU$152&gt;=FB298,BU$152&lt;=FC298),IFERROR($G298/FD298,0),"")</f>
        <v/>
      </c>
      <c r="BV298" s="90" t="str">
        <f>IF(AND(BV$152&gt;=FB298,BV$152&lt;=FC298),IFERROR($G298/FD298,0),"")</f>
        <v/>
      </c>
      <c r="BW298" s="90" t="str">
        <f>IF(AND(BW$152&gt;=FB298,BW$152&lt;=FC298),IFERROR($G298/FD298,0),"")</f>
        <v/>
      </c>
      <c r="BX298" s="90" t="str">
        <f>IF(AND(BX$152&gt;=FB298,BX$152&lt;=FC298),IFERROR($G298/FD298,0),"")</f>
        <v/>
      </c>
      <c r="BY298" s="90" t="str">
        <f>IF(AND(BY$152&gt;=FB298,BY$152&lt;=FC298),IFERROR($G298/FD298,0),"")</f>
        <v/>
      </c>
      <c r="BZ298" s="90" t="str">
        <f>IF(AND(BZ$152&gt;=FB298,BZ$152&lt;=FC298),IFERROR($G298/FD298,0),"")</f>
        <v/>
      </c>
      <c r="CA298" s="90" t="str">
        <f>IF(AND(CA$152&gt;=FB298,CA$152&lt;=FC298),IFERROR($G298/FD298,0),"")</f>
        <v/>
      </c>
      <c r="CB298" s="90" t="str">
        <f>IF(AND(CB$152&gt;=FB298,CB$152&lt;=FC298),IFERROR($G298/FD298,0),"")</f>
        <v/>
      </c>
      <c r="CC298" s="90" t="str">
        <f>IF(AND(CC$152&gt;=FB298,CC$152&lt;=FC298),IFERROR($G298/FD298,0),"")</f>
        <v/>
      </c>
      <c r="CD298" s="90" t="str">
        <f>IF(AND(CD$152&gt;=FB298,CD$152&lt;=FC298),IFERROR($G298/FD298,0),"")</f>
        <v/>
      </c>
      <c r="CE298" s="90" t="str">
        <f>IF(AND(CE$152&gt;=FB298,CE$152&lt;=FC298),IFERROR($G298/FD298,0),"")</f>
        <v/>
      </c>
      <c r="CF298" s="90" t="str">
        <f>IF(AND(CF$152&gt;=FB298,CF$152&lt;=FC298),IFERROR($G298/FD298,0),"")</f>
        <v/>
      </c>
      <c r="CG298" s="90" t="str">
        <f>IF(AND(CG$152&gt;=FB298,CG$152&lt;=FC298),IFERROR($G298/FD298,0),"")</f>
        <v/>
      </c>
      <c r="CH298" s="90" t="str">
        <f>IF(AND(CH$152&gt;=FB298,CH$152&lt;=FC298),IFERROR($G298/FD298,0),"")</f>
        <v/>
      </c>
      <c r="CI298" s="90" t="str">
        <f>IF(AND(CI$152&gt;=FB298,CI$152&lt;=FC298),IFERROR($G298/FD298,0),"")</f>
        <v/>
      </c>
      <c r="CJ298" s="90" t="str">
        <f>IF(AND(CJ$152&gt;=FB298,CJ$152&lt;=FC298),IFERROR($G298/FD298,0),"")</f>
        <v/>
      </c>
      <c r="CK298" s="90" t="str">
        <f>IF(AND(CK$152&gt;=FB298,CK$152&lt;=FC298),IFERROR($G298/FD298,0),"")</f>
        <v/>
      </c>
      <c r="CL298" s="90" t="str">
        <f>IF(AND(CL$152&gt;=FB298,CL$152&lt;=FC298),IFERROR($G298/FD298,0),"")</f>
        <v/>
      </c>
      <c r="CM298" s="90" t="str">
        <f>IF(AND(CM$152&gt;=FB298,CM$152&lt;=FC298),IFERROR($G298/FD298,0),"")</f>
        <v/>
      </c>
      <c r="CN298" s="90" t="str">
        <f>IF(AND(CN$152&gt;=FB298,CN$152&lt;=FC298),IFERROR($G298/FD298,0),"")</f>
        <v/>
      </c>
      <c r="CO298" s="90" t="str">
        <f>IF(AND(CO$152&gt;=FB298,CO$152&lt;=FC298),IFERROR($G298/FD298,0),"")</f>
        <v/>
      </c>
      <c r="CP298" s="90" t="str">
        <f>IF(AND(CP$152&gt;=FB298,CP$152&lt;=FC298),IFERROR($G298/FD298,0),"")</f>
        <v/>
      </c>
      <c r="CQ298" s="90" t="str">
        <f>IF(AND(CQ$152&gt;=FB298,CQ$152&lt;=FC298),IFERROR($G298/FD298,0),"")</f>
        <v/>
      </c>
      <c r="CR298" s="90" t="str">
        <f>IF(AND(CR$152&gt;=FB298,CR$152&lt;=FC298),IFERROR($G298/FD298,0),"")</f>
        <v/>
      </c>
      <c r="CS298" s="90" t="str">
        <f>IF(AND(CS$152&gt;=FB298,CS$152&lt;=FC298),IFERROR($G298/FD298,0),"")</f>
        <v/>
      </c>
      <c r="CT298" s="90" t="str">
        <f>IF(AND(CT$152&gt;=FB298,CT$152&lt;=FC298),IFERROR($G298/FD298,0),"")</f>
        <v/>
      </c>
      <c r="CU298" s="90" t="str">
        <f>IF(AND(CU$152&gt;=FB298,CU$152&lt;=FC298),IFERROR($G298/FD298,0),"")</f>
        <v/>
      </c>
      <c r="CV298" s="90" t="str">
        <f>IF(AND(CV$152&gt;=FB298,CV$152&lt;=FC298),IFERROR($G298/FD298,0),"")</f>
        <v/>
      </c>
      <c r="CW298" s="90" t="str">
        <f>IF(AND(CW$152&gt;=FB298,CW$152&lt;=FC298),IFERROR($G298/FD298,0),"")</f>
        <v/>
      </c>
      <c r="CX298" s="90" t="str">
        <f>IF(AND(CX$152&gt;=FB298,CX$152&lt;=FC298),IFERROR($G298/FD298,0),"")</f>
        <v/>
      </c>
      <c r="CY298" s="90" t="str">
        <f>IF(AND(CY$152&gt;=FB298,CY$152&lt;=FC298),IFERROR($G298/FD298,0),"")</f>
        <v/>
      </c>
      <c r="CZ298" s="90" t="str">
        <f>IF(AND(CZ$152&gt;=FB298,CZ$152&lt;=FC298),IFERROR($G298/FD298,0),"")</f>
        <v/>
      </c>
      <c r="DA298" s="90" t="str">
        <f>IF(AND(DA$152&gt;=FB298,DA$152&lt;=FC298),IFERROR($G298/FD298,0),"")</f>
        <v/>
      </c>
      <c r="DB298" s="90" t="str">
        <f>IF(AND(DB$152&gt;=FB298,DB$152&lt;=FC298),IFERROR($G298/FD298,0),"")</f>
        <v/>
      </c>
      <c r="DC298" s="90" t="str">
        <f>IF(AND(DC$152&gt;=FB298,DC$152&lt;=FC298),IFERROR($G298/FD298,0),"")</f>
        <v/>
      </c>
      <c r="DD298" s="90" t="str">
        <f>IF(AND(DD$152&gt;=FB298,DD$152&lt;=FC298),IFERROR($G298/FD298,0),"")</f>
        <v/>
      </c>
      <c r="DE298" s="90" t="str">
        <f>IF(AND(DE$152&gt;=FB298,DE$152&lt;=FC298),IFERROR($G298/FD298,0),"")</f>
        <v/>
      </c>
      <c r="DF298" s="90" t="str">
        <f>IF(AND(DF$152&gt;=FB298,DF$152&lt;=FC298),IFERROR($G298/FD298,0),"")</f>
        <v/>
      </c>
      <c r="DG298" s="90" t="str">
        <f>IF(AND(DG$152&gt;=FB298,DG$152&lt;=FC298),IFERROR($G298/FD298,0),"")</f>
        <v/>
      </c>
      <c r="DH298" s="90" t="str">
        <f>IF(AND(DH$152&gt;=FB298,DH$152&lt;=FC298),IFERROR($G298/FD298,0),"")</f>
        <v/>
      </c>
      <c r="DI298" s="90" t="str">
        <f>IF(AND(DI$152&gt;=FB298,DI$152&lt;=FC298),IFERROR($G298/FD298,0),"")</f>
        <v/>
      </c>
      <c r="DJ298" s="90" t="str">
        <f>IF(AND(DJ$152&gt;=FB298,DJ$152&lt;=FC298),IFERROR($G298/FD298,0),"")</f>
        <v/>
      </c>
      <c r="DK298" s="90" t="str">
        <f>IF(AND(DK$152&gt;=FB298,DK$152&lt;=FC298),IFERROR($G298/FD298,0),"")</f>
        <v/>
      </c>
      <c r="DL298" s="90" t="str">
        <f>IF(AND(DL$152&gt;=FB298,DL$152&lt;=FC298),IFERROR($G298/FD298,0),"")</f>
        <v/>
      </c>
      <c r="DM298" s="90" t="str">
        <f>IF(AND(DM$152&gt;=FB298,DM$152&lt;=FC298),IFERROR($G298/FD298,0),"")</f>
        <v/>
      </c>
      <c r="DN298" s="90" t="str">
        <f>IF(AND(DN$152&gt;=FB298,DN$152&lt;=FC298),IFERROR($G298/FD298,0),"")</f>
        <v/>
      </c>
      <c r="DO298" s="90" t="str">
        <f>IF(AND(DO$152&gt;=FB298,DO$152&lt;=FC298),IFERROR($G298/FD298,0),"")</f>
        <v/>
      </c>
      <c r="DP298" s="90" t="str">
        <f>IF(AND(DP$152&gt;=FB298,DP$152&lt;=FC298),IFERROR($G298/FD298,0),"")</f>
        <v/>
      </c>
      <c r="DQ298" s="90" t="str">
        <f>IF(AND(DQ$152&gt;=FB298,DQ$152&lt;=FC298),IFERROR($G298/FD298,0),"")</f>
        <v/>
      </c>
      <c r="DR298" s="90" t="str">
        <f>IF(AND(DR$152&gt;=FB298,DR$152&lt;=FC298),IFERROR($G298/FD298,0),"")</f>
        <v/>
      </c>
      <c r="DS298" s="90" t="str">
        <f>IF(AND(DS$152&gt;=FB298,DS$152&lt;=FC298),IFERROR($G298/FD298,0),"")</f>
        <v/>
      </c>
      <c r="DT298" s="90" t="str">
        <f>IF(AND(DT$152&gt;=FB298,DT$152&lt;=FC298),IFERROR($G298/FD298,0),"")</f>
        <v/>
      </c>
      <c r="DU298" s="90" t="str">
        <f>IF(AND(DU$152&gt;=FB298,DU$152&lt;=FC298),IFERROR($G298/FD298,0),"")</f>
        <v/>
      </c>
      <c r="DV298" s="90" t="str">
        <f>IF(AND(DV$152&gt;=FB298,DV$152&lt;=FC298),IFERROR($G298/FD298,0),"")</f>
        <v/>
      </c>
      <c r="DW298" s="90" t="str">
        <f>IF(AND(DW$152&gt;=FB298,DW$152&lt;=FC298),IFERROR($G298/FD298,0),"")</f>
        <v/>
      </c>
      <c r="DX298" s="90" t="str">
        <f>IF(AND(DX$152&gt;=FB298,DX$152&lt;=FC298),IFERROR($G298/FD298,0),"")</f>
        <v/>
      </c>
      <c r="DY298" s="90" t="str">
        <f>IF(AND(DY$152&gt;=FB298,DY$152&lt;=FC298),IFERROR($G298/FD298,0),"")</f>
        <v/>
      </c>
      <c r="DZ298" s="90" t="str">
        <f>IF(AND(DZ$152&gt;=FB298,DZ$152&lt;=FC298),IFERROR($G298/FD298,0),"")</f>
        <v/>
      </c>
      <c r="EA298" s="90" t="str">
        <f>IF(AND(EA$152&gt;=FB298,EA$152&lt;=FC298),IFERROR($G298/FD298,0),"")</f>
        <v/>
      </c>
      <c r="EB298" s="90" t="str">
        <f>IF(AND(EB$152&gt;=FB298,EB$152&lt;=FC298),IFERROR($G298/FD298,0),"")</f>
        <v/>
      </c>
      <c r="EC298" s="90" t="str">
        <f>IF(AND(EC$152&gt;=FB298,EC$152&lt;=FC298),IFERROR($G298/FD298,0),"")</f>
        <v/>
      </c>
      <c r="ED298" s="90" t="str">
        <f>IF(AND(ED$152&gt;=FB298,ED$152&lt;=FC298),IFERROR($G298/FD298,0),"")</f>
        <v/>
      </c>
      <c r="EE298" s="90" t="str">
        <f>IF(AND(EE$152&gt;=FB298,EE$152&lt;=FC298),IFERROR($G298/FD298,0),"")</f>
        <v/>
      </c>
      <c r="EF298" s="90" t="str">
        <f>IF(AND(EF$152&gt;=FB298,EF$152&lt;=FC298),IFERROR($G298/FD298,0),"")</f>
        <v/>
      </c>
      <c r="EG298" s="90" t="str">
        <f>IF(AND(EG$152&gt;=FB298,EG$152&lt;=FC298),IFERROR($G298/FD298,0),"")</f>
        <v/>
      </c>
      <c r="EH298" s="90" t="str">
        <f>IF(AND(EH$152&gt;=FB298,EH$152&lt;=FC298),IFERROR($G298/FD298,0),"")</f>
        <v/>
      </c>
      <c r="EI298" s="90" t="str">
        <f>IF(AND(EI$152&gt;=FB298,EI$152&lt;=FC298),IFERROR($G298/FD298,0),"")</f>
        <v/>
      </c>
      <c r="EJ298" s="90" t="str">
        <f>IF(AND(EJ$152&gt;=FB298,EJ$152&lt;=FC298),IFERROR($G298/FD298,0),"")</f>
        <v/>
      </c>
      <c r="EK298" s="90" t="str">
        <f>IF(AND(EK$152&gt;=FB298,EK$152&lt;=FC298),IFERROR($G298/FD298,0),"")</f>
        <v/>
      </c>
      <c r="EL298" s="90" t="str">
        <f>IF(AND(EL$152&gt;=FB298,EL$152&lt;=FC298),IFERROR($G298/FD298,0),"")</f>
        <v/>
      </c>
      <c r="EM298" s="90" t="str">
        <f>IF(AND(EM$152&gt;=FB298,EM$152&lt;=FC298),IFERROR($G298/FD298,0),"")</f>
        <v/>
      </c>
      <c r="EN298" s="90" t="str">
        <f>IF(AND(EN$152&gt;=FB298,EN$152&lt;=FC298),IFERROR($G298/FD298,0),"")</f>
        <v/>
      </c>
      <c r="EO298" s="90" t="str">
        <f>IF(AND(EO$152&gt;=FB298,EO$152&lt;=FC298),IFERROR($G298/FD298,0),"")</f>
        <v/>
      </c>
      <c r="EP298" s="90" t="str">
        <f>IF(AND(EP$152&gt;=FB298,EP$152&lt;=FC298),IFERROR($G298/FD298,0),"")</f>
        <v/>
      </c>
      <c r="EQ298" s="90" t="str">
        <f>IF(AND(EQ$152&gt;=FB298,EQ$152&lt;=FC298),IFERROR($G298/FD298,0),"")</f>
        <v/>
      </c>
      <c r="ER298" s="90" t="str">
        <f>IF(AND(ER$152&gt;=FB298,ER$152&lt;=FC298),IFERROR($G298/FD298,0),"")</f>
        <v/>
      </c>
      <c r="ES298" s="90" t="str">
        <f>IF(AND(ES$152&gt;=FB298,ES$152&lt;=FC298),IFERROR($G298/FD298,0),"")</f>
        <v/>
      </c>
      <c r="ET298" s="90" t="str">
        <f>IF(AND(ET$152&gt;=FB298,ET$152&lt;=FC298),IFERROR($G298/FD298,0),"")</f>
        <v/>
      </c>
      <c r="EU298" s="90">
        <f>IF(AND(EU$152&gt;=FB298,EU$152&lt;=FC298),IFERROR($G298/FD298,0),"")</f>
        <v>51785.714285714275</v>
      </c>
      <c r="EV298" s="90">
        <f>IF(AND(EV$152&gt;=FB298,EV$152&lt;=FC298),IFERROR($G298/FD298,0),"")</f>
        <v>51785.714285714275</v>
      </c>
      <c r="EW298" s="90">
        <f>IF(AND(EW$152&gt;=FB298,EW$152&lt;=FC298),IFERROR($G298/FD298,0),"")</f>
        <v>51785.714285714275</v>
      </c>
      <c r="EX298" s="90">
        <f>IF(AND(EX$152&gt;=FB298,EX$152&lt;=FC298),IFERROR($G298/FD298,0),"")</f>
        <v>51785.714285714275</v>
      </c>
      <c r="EY298" s="90">
        <f>IF(AND(EY$152&gt;=FB298,EY$152&lt;=FC298),IFERROR($G298/FD298,0),"")</f>
        <v>51785.714285714275</v>
      </c>
      <c r="EZ298" s="90">
        <f>IF(AND(EZ$152&gt;=FB298,EZ$152&lt;=FC298),IFERROR($G298/FD298,0),"")</f>
        <v>51785.714285714275</v>
      </c>
      <c r="FA298" s="90">
        <f>IF(AND(FA$152&gt;=FB298,FA$152&lt;=FC298),IFERROR($G298/FD298,0),"")</f>
        <v>51785.714285714275</v>
      </c>
      <c r="FB298">
        <f>'06_Presupuesto'!J313-'02_Rendimientos'!$B$79+1</f>
        <v>144</v>
      </c>
      <c r="FC298">
        <f>'06_Presupuesto'!K313-'02_Rendimientos'!$B$79+1</f>
        <v>150</v>
      </c>
      <c r="FD298">
        <f>FC298-FB298+1</f>
        <v>7</v>
      </c>
    </row>
    <row r="299" spans="2:160">
      <c r="B299" s="109" t="str">
        <f>'06_Presupuesto'!K148</f>
        <v>G.2</v>
      </c>
      <c r="C299" s="109" t="str">
        <f>'06_Presupuesto'!L148</f>
        <v>ASEO GENERAL</v>
      </c>
      <c r="D299" s="109" t="str">
        <f>'06_Presupuesto'!M148</f>
        <v>M2</v>
      </c>
      <c r="E299" s="110">
        <f>'06_Presupuesto'!N148</f>
        <v>444.51</v>
      </c>
      <c r="F299" s="110">
        <f>'06_Presupuesto'!O148</f>
        <v>2249.9999999999995</v>
      </c>
      <c r="G299" s="110">
        <f>'06_Presupuesto'!P148</f>
        <v>1000147.4999999998</v>
      </c>
      <c r="H299" s="110" t="str">
        <f>IF(AND(H$152&gt;=FB299,H$152&lt;=FC299),IFERROR($G299/FD299,0),"")</f>
        <v/>
      </c>
      <c r="I299" s="110" t="str">
        <f>IF(AND(I$152&gt;=FB299,I$152&lt;=FC299),IFERROR($G299/FD299,0),"")</f>
        <v/>
      </c>
      <c r="J299" s="110" t="str">
        <f t="shared" si="1077"/>
        <v/>
      </c>
      <c r="K299" s="110" t="str">
        <f>IF(AND(K$152&gt;=FB299,K$152&lt;=FC299),IFERROR($G299/FD299,0),"")</f>
        <v/>
      </c>
      <c r="L299" s="110" t="str">
        <f>IF(AND(L$152&gt;=FB299,L$152&lt;=FC299),IFERROR($G299/FD299,0),"")</f>
        <v/>
      </c>
      <c r="M299" s="110" t="str">
        <f>IF(AND(M$152&gt;=FB299,M$152&lt;=FC299),IFERROR($G299/FD299,0),"")</f>
        <v/>
      </c>
      <c r="N299" s="110" t="str">
        <f>IF(AND(N$152&gt;=FB299,N$152&lt;=FC299),IFERROR($G299/FD299,0),"")</f>
        <v/>
      </c>
      <c r="O299" s="110" t="str">
        <f>IF(AND(O$152&gt;=FB299,O$152&lt;=FC299),IFERROR($G299/FD299,0),"")</f>
        <v/>
      </c>
      <c r="P299" s="110" t="str">
        <f>IF(AND(P$152&gt;=FB299,P$152&lt;=FC299),IFERROR($G299/FD299,0),"")</f>
        <v/>
      </c>
      <c r="Q299" s="110" t="str">
        <f>IF(AND(Q$152&gt;=FB299,Q$152&lt;=FC299),IFERROR($G299/FD299,0),"")</f>
        <v/>
      </c>
      <c r="R299" s="110" t="str">
        <f>IF(AND(R$152&gt;=FB299,R$152&lt;=FC299),IFERROR($G299/FD299,0),"")</f>
        <v/>
      </c>
      <c r="S299" s="110" t="str">
        <f>IF(AND(S$152&gt;=FB299,S$152&lt;=FC299),IFERROR($G299/FD299,0),"")</f>
        <v/>
      </c>
      <c r="T299" s="110" t="str">
        <f>IF(AND(T$152&gt;=FB299,T$152&lt;=FC299),IFERROR($G299/FD299,0),"")</f>
        <v/>
      </c>
      <c r="U299" s="110" t="str">
        <f>IF(AND(U$152&gt;=FB299,U$152&lt;=FC299),IFERROR($G299/FD299,0),"")</f>
        <v/>
      </c>
      <c r="V299" s="110" t="str">
        <f>IF(AND(V$152&gt;=FB299,V$152&lt;=FC299),IFERROR($G299/FD299,0),"")</f>
        <v/>
      </c>
      <c r="W299" s="110" t="str">
        <f>IF(AND(W$152&gt;=FB299,W$152&lt;=FC299),IFERROR($G299/FD299,0),"")</f>
        <v/>
      </c>
      <c r="X299" s="110" t="str">
        <f>IF(AND(X$152&gt;=FB299,X$152&lt;=FC299),IFERROR($G299/FD299,0),"")</f>
        <v/>
      </c>
      <c r="Y299" s="110" t="str">
        <f>IF(AND(Y$152&gt;=FB299,Y$152&lt;=FC299),IFERROR($G299/FD299,0),"")</f>
        <v/>
      </c>
      <c r="Z299" s="110" t="str">
        <f>IF(AND(Z$152&gt;=FB299,Z$152&lt;=FC299),IFERROR($G299/FD299,0),"")</f>
        <v/>
      </c>
      <c r="AA299" s="110" t="str">
        <f>IF(AND(AA$152&gt;=FB299,AA$152&lt;=FC299),IFERROR($G299/FD299,0),"")</f>
        <v/>
      </c>
      <c r="AB299" s="110" t="str">
        <f>IF(AND(AB$152&gt;=FB299,AB$152&lt;=FC299),IFERROR($G299/FD299,0),"")</f>
        <v/>
      </c>
      <c r="AC299" s="110" t="str">
        <f>IF(AND(AC$152&gt;=FB299,AC$152&lt;=FC299),IFERROR($G299/FD299,0),"")</f>
        <v/>
      </c>
      <c r="AD299" s="110" t="str">
        <f>IF(AND(AD$152&gt;=FB299,AD$152&lt;=FC299),IFERROR($G299/FD299,0),"")</f>
        <v/>
      </c>
      <c r="AE299" s="110" t="str">
        <f>IF(AND(AE$152&gt;=FB299,AE$152&lt;=FC299),IFERROR($G299/FD299,0),"")</f>
        <v/>
      </c>
      <c r="AF299" s="110" t="str">
        <f>IF(AND(AF$152&gt;=FB299,AF$152&lt;=FC299),IFERROR($G299/FD299,0),"")</f>
        <v/>
      </c>
      <c r="AG299" s="110" t="str">
        <f>IF(AND(AG$152&gt;=FB299,AG$152&lt;=FC299),IFERROR($G299/FD299,0),"")</f>
        <v/>
      </c>
      <c r="AH299" s="110" t="str">
        <f>IF(AND(AH$152&gt;=FB299,AH$152&lt;=FC299),IFERROR($G299/FD299,0),"")</f>
        <v/>
      </c>
      <c r="AI299" s="110" t="str">
        <f>IF(AND(AI$152&gt;=FB299,AI$152&lt;=FC299),IFERROR($G299/FD299,0),"")</f>
        <v/>
      </c>
      <c r="AJ299" s="110" t="str">
        <f>IF(AND(AJ$152&gt;=FB299,AJ$152&lt;=FC299),IFERROR($G299/FD299,0),"")</f>
        <v/>
      </c>
      <c r="AK299" s="110" t="str">
        <f>IF(AND(AK$152&gt;=FB299,AK$152&lt;=FC299),IFERROR($G299/FD299,0),"")</f>
        <v/>
      </c>
      <c r="AL299" s="110" t="str">
        <f>IF(AND(AL$152&gt;=FB299,AL$152&lt;=FC299),IFERROR($G299/FD299,0),"")</f>
        <v/>
      </c>
      <c r="AM299" s="110" t="str">
        <f>IF(AND(AM$152&gt;=FB299,AM$152&lt;=FC299),IFERROR($G299/FD299,0),"")</f>
        <v/>
      </c>
      <c r="AN299" s="110" t="str">
        <f>IF(AND(AN$152&gt;=FB299,AN$152&lt;=FC299),IFERROR($G299/FD299,0),"")</f>
        <v/>
      </c>
      <c r="AO299" s="110" t="str">
        <f>IF(AND(AO$152&gt;=FB299,AO$152&lt;=FC299),IFERROR($G299/FD299,0),"")</f>
        <v/>
      </c>
      <c r="AP299" s="110" t="str">
        <f>IF(AND(AP$152&gt;=FB299,AP$152&lt;=FC299),IFERROR($G299/FD299,0),"")</f>
        <v/>
      </c>
      <c r="AQ299" s="110" t="str">
        <f>IF(AND(AQ$152&gt;=FB299,AQ$152&lt;=FC299),IFERROR($G299/FD299,0),"")</f>
        <v/>
      </c>
      <c r="AR299" s="110" t="str">
        <f>IF(AND(AR$152&gt;=FB299,AR$152&lt;=FC299),IFERROR($G299/FD299,0),"")</f>
        <v/>
      </c>
      <c r="AS299" s="110" t="str">
        <f>IF(AND(AS$152&gt;=FB299,AS$152&lt;=FC299),IFERROR($G299/FD299,0),"")</f>
        <v/>
      </c>
      <c r="AT299" s="110" t="str">
        <f>IF(AND(AT$152&gt;=FB299,AT$152&lt;=FC299),IFERROR($G299/FD299,0),"")</f>
        <v/>
      </c>
      <c r="AU299" s="110" t="str">
        <f>IF(AND(AU$152&gt;=FB299,AU$152&lt;=FC299),IFERROR($G299/FD299,0),"")</f>
        <v/>
      </c>
      <c r="AV299" s="110" t="str">
        <f>IF(AND(AV$152&gt;=FB299,AV$152&lt;=FC299),IFERROR($G299/FD299,0),"")</f>
        <v/>
      </c>
      <c r="AW299" s="110" t="str">
        <f>IF(AND(AW$152&gt;=FB299,AW$152&lt;=FC299),IFERROR($G299/FD299,0),"")</f>
        <v/>
      </c>
      <c r="AX299" s="110" t="str">
        <f>IF(AND(AX$152&gt;=FB299,AX$152&lt;=FC299),IFERROR($G299/FD299,0),"")</f>
        <v/>
      </c>
      <c r="AY299" s="110" t="str">
        <f>IF(AND(AY$152&gt;=FB299,AY$152&lt;=FC299),IFERROR($G299/FD299,0),"")</f>
        <v/>
      </c>
      <c r="AZ299" s="110" t="str">
        <f>IF(AND(AZ$152&gt;=FB299,AZ$152&lt;=FC299),IFERROR($G299/FD299,0),"")</f>
        <v/>
      </c>
      <c r="BA299" s="110" t="str">
        <f>IF(AND(BA$152&gt;=FB299,BA$152&lt;=FC299),IFERROR($G299/FD299,0),"")</f>
        <v/>
      </c>
      <c r="BB299" s="110" t="str">
        <f>IF(AND(BB$152&gt;=FB299,BB$152&lt;=FC299),IFERROR($G299/FD299,0),"")</f>
        <v/>
      </c>
      <c r="BC299" s="110" t="str">
        <f>IF(AND(BC$152&gt;=FB299,BC$152&lt;=FC299),IFERROR($G299/FD299,0),"")</f>
        <v/>
      </c>
      <c r="BD299" s="110" t="str">
        <f>IF(AND(BD$152&gt;=FB299,BD$152&lt;=FC299),IFERROR($G299/FD299,0),"")</f>
        <v/>
      </c>
      <c r="BE299" s="110" t="str">
        <f>IF(AND(BE$152&gt;=FB299,BE$152&lt;=FC299),IFERROR($G299/FD299,0),"")</f>
        <v/>
      </c>
      <c r="BF299" s="110" t="str">
        <f>IF(AND(BF$152&gt;=FB299,BF$152&lt;=FC299),IFERROR($G299/FD299,0),"")</f>
        <v/>
      </c>
      <c r="BG299" s="110" t="str">
        <f>IF(AND(BG$152&gt;=FB299,BG$152&lt;=FC299),IFERROR($G299/FD299,0),"")</f>
        <v/>
      </c>
      <c r="BH299" s="110" t="str">
        <f>IF(AND(BH$152&gt;=FB299,BH$152&lt;=FC299),IFERROR($G299/FD299,0),"")</f>
        <v/>
      </c>
      <c r="BI299" s="110" t="str">
        <f>IF(AND(BI$152&gt;=FB299,BI$152&lt;=FC299),IFERROR($G299/FD299,0),"")</f>
        <v/>
      </c>
      <c r="BJ299" s="110" t="str">
        <f>IF(AND(BJ$152&gt;=FB299,BJ$152&lt;=FC299),IFERROR($G299/FD299,0),"")</f>
        <v/>
      </c>
      <c r="BK299" s="110" t="str">
        <f>IF(AND(BK$152&gt;=FB299,BK$152&lt;=FC299),IFERROR($G299/FD299,0),"")</f>
        <v/>
      </c>
      <c r="BL299" s="110" t="str">
        <f>IF(AND(BL$152&gt;=FB299,BL$152&lt;=FC299),IFERROR($G299/FD299,0),"")</f>
        <v/>
      </c>
      <c r="BM299" s="110" t="str">
        <f>IF(AND(BM$152&gt;=FB299,BM$152&lt;=FC299),IFERROR($G299/FD299,0),"")</f>
        <v/>
      </c>
      <c r="BN299" s="110" t="str">
        <f>IF(AND(BN$152&gt;=FB299,BN$152&lt;=FC299),IFERROR($G299/FD299,0),"")</f>
        <v/>
      </c>
      <c r="BO299" s="110" t="str">
        <f>IF(AND(BO$152&gt;=FB299,BO$152&lt;=FC299),IFERROR($G299/FD299,0),"")</f>
        <v/>
      </c>
      <c r="BP299" s="110" t="str">
        <f>IF(AND(BP$152&gt;=FB299,BP$152&lt;=FC299),IFERROR($G299/FD299,0),"")</f>
        <v/>
      </c>
      <c r="BQ299" s="110" t="str">
        <f>IF(AND(BQ$152&gt;=FB299,BQ$152&lt;=FC299),IFERROR($G299/FD299,0),"")</f>
        <v/>
      </c>
      <c r="BR299" s="110" t="str">
        <f>IF(AND(BR$152&gt;=FB299,BR$152&lt;=FC299),IFERROR($G299/FD299,0),"")</f>
        <v/>
      </c>
      <c r="BS299" s="110" t="str">
        <f>IF(AND(BS$152&gt;=FB299,BS$152&lt;=FC299),IFERROR($G299/FD299,0),"")</f>
        <v/>
      </c>
      <c r="BT299" s="110" t="str">
        <f>IF(AND(BT$152&gt;=FB299,BT$152&lt;=FC299),IFERROR($G299/FD299,0),"")</f>
        <v/>
      </c>
      <c r="BU299" s="110" t="str">
        <f>IF(AND(BU$152&gt;=FB299,BU$152&lt;=FC299),IFERROR($G299/FD299,0),"")</f>
        <v/>
      </c>
      <c r="BV299" s="110" t="str">
        <f>IF(AND(BV$152&gt;=FB299,BV$152&lt;=FC299),IFERROR($G299/FD299,0),"")</f>
        <v/>
      </c>
      <c r="BW299" s="110" t="str">
        <f>IF(AND(BW$152&gt;=FB299,BW$152&lt;=FC299),IFERROR($G299/FD299,0),"")</f>
        <v/>
      </c>
      <c r="BX299" s="110" t="str">
        <f>IF(AND(BX$152&gt;=FB299,BX$152&lt;=FC299),IFERROR($G299/FD299,0),"")</f>
        <v/>
      </c>
      <c r="BY299" s="110" t="str">
        <f>IF(AND(BY$152&gt;=FB299,BY$152&lt;=FC299),IFERROR($G299/FD299,0),"")</f>
        <v/>
      </c>
      <c r="BZ299" s="110" t="str">
        <f>IF(AND(BZ$152&gt;=FB299,BZ$152&lt;=FC299),IFERROR($G299/FD299,0),"")</f>
        <v/>
      </c>
      <c r="CA299" s="110" t="str">
        <f>IF(AND(CA$152&gt;=FB299,CA$152&lt;=FC299),IFERROR($G299/FD299,0),"")</f>
        <v/>
      </c>
      <c r="CB299" s="110" t="str">
        <f>IF(AND(CB$152&gt;=FB299,CB$152&lt;=FC299),IFERROR($G299/FD299,0),"")</f>
        <v/>
      </c>
      <c r="CC299" s="110" t="str">
        <f>IF(AND(CC$152&gt;=FB299,CC$152&lt;=FC299),IFERROR($G299/FD299,0),"")</f>
        <v/>
      </c>
      <c r="CD299" s="110" t="str">
        <f>IF(AND(CD$152&gt;=FB299,CD$152&lt;=FC299),IFERROR($G299/FD299,0),"")</f>
        <v/>
      </c>
      <c r="CE299" s="110" t="str">
        <f>IF(AND(CE$152&gt;=FB299,CE$152&lt;=FC299),IFERROR($G299/FD299,0),"")</f>
        <v/>
      </c>
      <c r="CF299" s="110" t="str">
        <f>IF(AND(CF$152&gt;=FB299,CF$152&lt;=FC299),IFERROR($G299/FD299,0),"")</f>
        <v/>
      </c>
      <c r="CG299" s="110" t="str">
        <f>IF(AND(CG$152&gt;=FB299,CG$152&lt;=FC299),IFERROR($G299/FD299,0),"")</f>
        <v/>
      </c>
      <c r="CH299" s="110" t="str">
        <f>IF(AND(CH$152&gt;=FB299,CH$152&lt;=FC299),IFERROR($G299/FD299,0),"")</f>
        <v/>
      </c>
      <c r="CI299" s="110" t="str">
        <f>IF(AND(CI$152&gt;=FB299,CI$152&lt;=FC299),IFERROR($G299/FD299,0),"")</f>
        <v/>
      </c>
      <c r="CJ299" s="110" t="str">
        <f>IF(AND(CJ$152&gt;=FB299,CJ$152&lt;=FC299),IFERROR($G299/FD299,0),"")</f>
        <v/>
      </c>
      <c r="CK299" s="110" t="str">
        <f>IF(AND(CK$152&gt;=FB299,CK$152&lt;=FC299),IFERROR($G299/FD299,0),"")</f>
        <v/>
      </c>
      <c r="CL299" s="110" t="str">
        <f>IF(AND(CL$152&gt;=FB299,CL$152&lt;=FC299),IFERROR($G299/FD299,0),"")</f>
        <v/>
      </c>
      <c r="CM299" s="110" t="str">
        <f>IF(AND(CM$152&gt;=FB299,CM$152&lt;=FC299),IFERROR($G299/FD299,0),"")</f>
        <v/>
      </c>
      <c r="CN299" s="110" t="str">
        <f>IF(AND(CN$152&gt;=FB299,CN$152&lt;=FC299),IFERROR($G299/FD299,0),"")</f>
        <v/>
      </c>
      <c r="CO299" s="110" t="str">
        <f>IF(AND(CO$152&gt;=FB299,CO$152&lt;=FC299),IFERROR($G299/FD299,0),"")</f>
        <v/>
      </c>
      <c r="CP299" s="110" t="str">
        <f>IF(AND(CP$152&gt;=FB299,CP$152&lt;=FC299),IFERROR($G299/FD299,0),"")</f>
        <v/>
      </c>
      <c r="CQ299" s="110" t="str">
        <f>IF(AND(CQ$152&gt;=FB299,CQ$152&lt;=FC299),IFERROR($G299/FD299,0),"")</f>
        <v/>
      </c>
      <c r="CR299" s="110" t="str">
        <f>IF(AND(CR$152&gt;=FB299,CR$152&lt;=FC299),IFERROR($G299/FD299,0),"")</f>
        <v/>
      </c>
      <c r="CS299" s="110" t="str">
        <f>IF(AND(CS$152&gt;=FB299,CS$152&lt;=FC299),IFERROR($G299/FD299,0),"")</f>
        <v/>
      </c>
      <c r="CT299" s="110" t="str">
        <f>IF(AND(CT$152&gt;=FB299,CT$152&lt;=FC299),IFERROR($G299/FD299,0),"")</f>
        <v/>
      </c>
      <c r="CU299" s="110" t="str">
        <f>IF(AND(CU$152&gt;=FB299,CU$152&lt;=FC299),IFERROR($G299/FD299,0),"")</f>
        <v/>
      </c>
      <c r="CV299" s="110" t="str">
        <f>IF(AND(CV$152&gt;=FB299,CV$152&lt;=FC299),IFERROR($G299/FD299,0),"")</f>
        <v/>
      </c>
      <c r="CW299" s="110" t="str">
        <f>IF(AND(CW$152&gt;=FB299,CW$152&lt;=FC299),IFERROR($G299/FD299,0),"")</f>
        <v/>
      </c>
      <c r="CX299" s="110" t="str">
        <f>IF(AND(CX$152&gt;=FB299,CX$152&lt;=FC299),IFERROR($G299/FD299,0),"")</f>
        <v/>
      </c>
      <c r="CY299" s="110" t="str">
        <f>IF(AND(CY$152&gt;=FB299,CY$152&lt;=FC299),IFERROR($G299/FD299,0),"")</f>
        <v/>
      </c>
      <c r="CZ299" s="110" t="str">
        <f>IF(AND(CZ$152&gt;=FB299,CZ$152&lt;=FC299),IFERROR($G299/FD299,0),"")</f>
        <v/>
      </c>
      <c r="DA299" s="110" t="str">
        <f>IF(AND(DA$152&gt;=FB299,DA$152&lt;=FC299),IFERROR($G299/FD299,0),"")</f>
        <v/>
      </c>
      <c r="DB299" s="110" t="str">
        <f>IF(AND(DB$152&gt;=FB299,DB$152&lt;=FC299),IFERROR($G299/FD299,0),"")</f>
        <v/>
      </c>
      <c r="DC299" s="110" t="str">
        <f>IF(AND(DC$152&gt;=FB299,DC$152&lt;=FC299),IFERROR($G299/FD299,0),"")</f>
        <v/>
      </c>
      <c r="DD299" s="110" t="str">
        <f>IF(AND(DD$152&gt;=FB299,DD$152&lt;=FC299),IFERROR($G299/FD299,0),"")</f>
        <v/>
      </c>
      <c r="DE299" s="110" t="str">
        <f>IF(AND(DE$152&gt;=FB299,DE$152&lt;=FC299),IFERROR($G299/FD299,0),"")</f>
        <v/>
      </c>
      <c r="DF299" s="110" t="str">
        <f>IF(AND(DF$152&gt;=FB299,DF$152&lt;=FC299),IFERROR($G299/FD299,0),"")</f>
        <v/>
      </c>
      <c r="DG299" s="110" t="str">
        <f>IF(AND(DG$152&gt;=FB299,DG$152&lt;=FC299),IFERROR($G299/FD299,0),"")</f>
        <v/>
      </c>
      <c r="DH299" s="110" t="str">
        <f>IF(AND(DH$152&gt;=FB299,DH$152&lt;=FC299),IFERROR($G299/FD299,0),"")</f>
        <v/>
      </c>
      <c r="DI299" s="110" t="str">
        <f>IF(AND(DI$152&gt;=FB299,DI$152&lt;=FC299),IFERROR($G299/FD299,0),"")</f>
        <v/>
      </c>
      <c r="DJ299" s="110" t="str">
        <f>IF(AND(DJ$152&gt;=FB299,DJ$152&lt;=FC299),IFERROR($G299/FD299,0),"")</f>
        <v/>
      </c>
      <c r="DK299" s="110" t="str">
        <f>IF(AND(DK$152&gt;=FB299,DK$152&lt;=FC299),IFERROR($G299/FD299,0),"")</f>
        <v/>
      </c>
      <c r="DL299" s="110" t="str">
        <f>IF(AND(DL$152&gt;=FB299,DL$152&lt;=FC299),IFERROR($G299/FD299,0),"")</f>
        <v/>
      </c>
      <c r="DM299" s="110" t="str">
        <f>IF(AND(DM$152&gt;=FB299,DM$152&lt;=FC299),IFERROR($G299/FD299,0),"")</f>
        <v/>
      </c>
      <c r="DN299" s="110" t="str">
        <f>IF(AND(DN$152&gt;=FB299,DN$152&lt;=FC299),IFERROR($G299/FD299,0),"")</f>
        <v/>
      </c>
      <c r="DO299" s="110" t="str">
        <f>IF(AND(DO$152&gt;=FB299,DO$152&lt;=FC299),IFERROR($G299/FD299,0),"")</f>
        <v/>
      </c>
      <c r="DP299" s="110" t="str">
        <f>IF(AND(DP$152&gt;=FB299,DP$152&lt;=FC299),IFERROR($G299/FD299,0),"")</f>
        <v/>
      </c>
      <c r="DQ299" s="110" t="str">
        <f>IF(AND(DQ$152&gt;=FB299,DQ$152&lt;=FC299),IFERROR($G299/FD299,0),"")</f>
        <v/>
      </c>
      <c r="DR299" s="110" t="str">
        <f>IF(AND(DR$152&gt;=FB299,DR$152&lt;=FC299),IFERROR($G299/FD299,0),"")</f>
        <v/>
      </c>
      <c r="DS299" s="110" t="str">
        <f>IF(AND(DS$152&gt;=FB299,DS$152&lt;=FC299),IFERROR($G299/FD299,0),"")</f>
        <v/>
      </c>
      <c r="DT299" s="110" t="str">
        <f>IF(AND(DT$152&gt;=FB299,DT$152&lt;=FC299),IFERROR($G299/FD299,0),"")</f>
        <v/>
      </c>
      <c r="DU299" s="110" t="str">
        <f>IF(AND(DU$152&gt;=FB299,DU$152&lt;=FC299),IFERROR($G299/FD299,0),"")</f>
        <v/>
      </c>
      <c r="DV299" s="110" t="str">
        <f>IF(AND(DV$152&gt;=FB299,DV$152&lt;=FC299),IFERROR($G299/FD299,0),"")</f>
        <v/>
      </c>
      <c r="DW299" s="110" t="str">
        <f>IF(AND(DW$152&gt;=FB299,DW$152&lt;=FC299),IFERROR($G299/FD299,0),"")</f>
        <v/>
      </c>
      <c r="DX299" s="110" t="str">
        <f>IF(AND(DX$152&gt;=FB299,DX$152&lt;=FC299),IFERROR($G299/FD299,0),"")</f>
        <v/>
      </c>
      <c r="DY299" s="110" t="str">
        <f>IF(AND(DY$152&gt;=FB299,DY$152&lt;=FC299),IFERROR($G299/FD299,0),"")</f>
        <v/>
      </c>
      <c r="DZ299" s="110" t="str">
        <f>IF(AND(DZ$152&gt;=FB299,DZ$152&lt;=FC299),IFERROR($G299/FD299,0),"")</f>
        <v/>
      </c>
      <c r="EA299" s="110" t="str">
        <f>IF(AND(EA$152&gt;=FB299,EA$152&lt;=FC299),IFERROR($G299/FD299,0),"")</f>
        <v/>
      </c>
      <c r="EB299" s="110" t="str">
        <f>IF(AND(EB$152&gt;=FB299,EB$152&lt;=FC299),IFERROR($G299/FD299,0),"")</f>
        <v/>
      </c>
      <c r="EC299" s="110" t="str">
        <f>IF(AND(EC$152&gt;=FB299,EC$152&lt;=FC299),IFERROR($G299/FD299,0),"")</f>
        <v/>
      </c>
      <c r="ED299" s="110" t="str">
        <f>IF(AND(ED$152&gt;=FB299,ED$152&lt;=FC299),IFERROR($G299/FD299,0),"")</f>
        <v/>
      </c>
      <c r="EE299" s="110" t="str">
        <f>IF(AND(EE$152&gt;=FB299,EE$152&lt;=FC299),IFERROR($G299/FD299,0),"")</f>
        <v/>
      </c>
      <c r="EF299" s="110" t="str">
        <f>IF(AND(EF$152&gt;=FB299,EF$152&lt;=FC299),IFERROR($G299/FD299,0),"")</f>
        <v/>
      </c>
      <c r="EG299" s="110" t="str">
        <f>IF(AND(EG$152&gt;=FB299,EG$152&lt;=FC299),IFERROR($G299/FD299,0),"")</f>
        <v/>
      </c>
      <c r="EH299" s="110" t="str">
        <f>IF(AND(EH$152&gt;=FB299,EH$152&lt;=FC299),IFERROR($G299/FD299,0),"")</f>
        <v/>
      </c>
      <c r="EI299" s="110" t="str">
        <f>IF(AND(EI$152&gt;=FB299,EI$152&lt;=FC299),IFERROR($G299/FD299,0),"")</f>
        <v/>
      </c>
      <c r="EJ299" s="110" t="str">
        <f>IF(AND(EJ$152&gt;=FB299,EJ$152&lt;=FC299),IFERROR($G299/FD299,0),"")</f>
        <v/>
      </c>
      <c r="EK299" s="110" t="str">
        <f>IF(AND(EK$152&gt;=FB299,EK$152&lt;=FC299),IFERROR($G299/FD299,0),"")</f>
        <v/>
      </c>
      <c r="EL299" s="110" t="str">
        <f>IF(AND(EL$152&gt;=FB299,EL$152&lt;=FC299),IFERROR($G299/FD299,0),"")</f>
        <v/>
      </c>
      <c r="EM299" s="110" t="str">
        <f>IF(AND(EM$152&gt;=FB299,EM$152&lt;=FC299),IFERROR($G299/FD299,0),"")</f>
        <v/>
      </c>
      <c r="EN299" s="110" t="str">
        <f>IF(AND(EN$152&gt;=FB299,EN$152&lt;=FC299),IFERROR($G299/FD299,0),"")</f>
        <v/>
      </c>
      <c r="EO299" s="110" t="str">
        <f>IF(AND(EO$152&gt;=FB299,EO$152&lt;=FC299),IFERROR($G299/FD299,0),"")</f>
        <v/>
      </c>
      <c r="EP299" s="110" t="str">
        <f>IF(AND(EP$152&gt;=FB299,EP$152&lt;=FC299),IFERROR($G299/FD299,0),"")</f>
        <v/>
      </c>
      <c r="EQ299" s="110" t="str">
        <f>IF(AND(EQ$152&gt;=FB299,EQ$152&lt;=FC299),IFERROR($G299/FD299,0),"")</f>
        <v/>
      </c>
      <c r="ER299" s="110" t="str">
        <f>IF(AND(ER$152&gt;=FB299,ER$152&lt;=FC299),IFERROR($G299/FD299,0),"")</f>
        <v/>
      </c>
      <c r="ES299" s="110" t="str">
        <f>IF(AND(ES$152&gt;=FB299,ES$152&lt;=FC299),IFERROR($G299/FD299,0),"")</f>
        <v/>
      </c>
      <c r="ET299" s="110" t="str">
        <f>IF(AND(ET$152&gt;=FB299,ET$152&lt;=FC299),IFERROR($G299/FD299,0),"")</f>
        <v/>
      </c>
      <c r="EU299" s="110">
        <f>IF(AND(EU$152&gt;=FB299,EU$152&lt;=FC299),IFERROR($G299/FD299,0),"")</f>
        <v>142878.21428571426</v>
      </c>
      <c r="EV299" s="110">
        <f>IF(AND(EV$152&gt;=FB299,EV$152&lt;=FC299),IFERROR($G299/FD299,0),"")</f>
        <v>142878.21428571426</v>
      </c>
      <c r="EW299" s="110">
        <f>IF(AND(EW$152&gt;=FB299,EW$152&lt;=FC299),IFERROR($G299/FD299,0),"")</f>
        <v>142878.21428571426</v>
      </c>
      <c r="EX299" s="110">
        <f>IF(AND(EX$152&gt;=FB299,EX$152&lt;=FC299),IFERROR($G299/FD299,0),"")</f>
        <v>142878.21428571426</v>
      </c>
      <c r="EY299" s="110">
        <f>IF(AND(EY$152&gt;=FB299,EY$152&lt;=FC299),IFERROR($G299/FD299,0),"")</f>
        <v>142878.21428571426</v>
      </c>
      <c r="EZ299" s="110">
        <f>IF(AND(EZ$152&gt;=FB299,EZ$152&lt;=FC299),IFERROR($G299/FD299,0),"")</f>
        <v>142878.21428571426</v>
      </c>
      <c r="FA299" s="110">
        <f>IF(AND(FA$152&gt;=FB299,FA$152&lt;=FC299),IFERROR($G299/FD299,0),"")</f>
        <v>142878.21428571426</v>
      </c>
      <c r="FB299">
        <f>'06_Presupuesto'!J314-'02_Rendimientos'!$B$79+1</f>
        <v>144</v>
      </c>
      <c r="FC299">
        <f>'06_Presupuesto'!K314-'02_Rendimientos'!$B$79+1</f>
        <v>150</v>
      </c>
      <c r="FD299">
        <f>FC299-FB299+1</f>
        <v>7</v>
      </c>
    </row>
    <row r="300" spans="2:160">
      <c r="J300" t="str">
        <f t="shared" si="1077"/>
        <v/>
      </c>
    </row>
    <row r="301" spans="2:160">
      <c r="B301" s="107" t="s">
        <v>1074</v>
      </c>
      <c r="C301" s="107" t="s">
        <v>1075</v>
      </c>
      <c r="D301" s="107"/>
      <c r="E301" s="107"/>
      <c r="F301" s="107"/>
      <c r="G301" s="113">
        <f t="shared" ref="G301:AL301" si="1226">SUM(G154:G299)</f>
        <v>108230640</v>
      </c>
      <c r="H301" s="113">
        <f t="shared" si="1226"/>
        <v>1757483.7499999998</v>
      </c>
      <c r="I301" s="113">
        <f t="shared" si="1226"/>
        <v>1757483.7499999998</v>
      </c>
      <c r="J301" s="113">
        <f t="shared" si="1226"/>
        <v>1757483.7499999998</v>
      </c>
      <c r="K301" s="113">
        <f t="shared" si="1226"/>
        <v>1757483.7499999998</v>
      </c>
      <c r="L301" s="113">
        <f t="shared" si="1226"/>
        <v>1757483.7499999998</v>
      </c>
      <c r="M301" s="113">
        <f t="shared" si="1226"/>
        <v>1757483.7499999998</v>
      </c>
      <c r="N301" s="113">
        <f t="shared" si="1226"/>
        <v>233367.74999999994</v>
      </c>
      <c r="O301" s="113">
        <f t="shared" si="1226"/>
        <v>233367.74999999994</v>
      </c>
      <c r="P301" s="113">
        <f t="shared" si="1226"/>
        <v>233367.74999999994</v>
      </c>
      <c r="Q301" s="113">
        <f t="shared" si="1226"/>
        <v>233367.74999999994</v>
      </c>
      <c r="R301" s="113">
        <f t="shared" si="1226"/>
        <v>233367.74999999994</v>
      </c>
      <c r="S301" s="113">
        <f t="shared" si="1226"/>
        <v>71590.909090909074</v>
      </c>
      <c r="T301" s="113">
        <f t="shared" si="1226"/>
        <v>71590.909090909074</v>
      </c>
      <c r="U301" s="113">
        <f t="shared" si="1226"/>
        <v>71590.909090909074</v>
      </c>
      <c r="V301" s="113">
        <f t="shared" si="1226"/>
        <v>71590.909090909074</v>
      </c>
      <c r="W301" s="113">
        <f t="shared" si="1226"/>
        <v>71590.909090909074</v>
      </c>
      <c r="X301" s="113">
        <f t="shared" si="1226"/>
        <v>71590.909090909074</v>
      </c>
      <c r="Y301" s="113">
        <f t="shared" si="1226"/>
        <v>71590.909090909074</v>
      </c>
      <c r="Z301" s="113">
        <f t="shared" si="1226"/>
        <v>71590.909090909074</v>
      </c>
      <c r="AA301" s="113">
        <f t="shared" si="1226"/>
        <v>71590.909090909074</v>
      </c>
      <c r="AB301" s="113">
        <f t="shared" si="1226"/>
        <v>71590.909090909074</v>
      </c>
      <c r="AC301" s="113">
        <f t="shared" si="1226"/>
        <v>71590.909090909074</v>
      </c>
      <c r="AD301" s="113">
        <f t="shared" si="1226"/>
        <v>303831.11111111101</v>
      </c>
      <c r="AE301" s="113">
        <f t="shared" si="1226"/>
        <v>303831.11111111101</v>
      </c>
      <c r="AF301" s="113">
        <f t="shared" si="1226"/>
        <v>303831.11111111101</v>
      </c>
      <c r="AG301" s="113">
        <f t="shared" si="1226"/>
        <v>303831.11111111101</v>
      </c>
      <c r="AH301" s="113">
        <f t="shared" si="1226"/>
        <v>303831.11111111101</v>
      </c>
      <c r="AI301" s="113">
        <f t="shared" si="1226"/>
        <v>303831.11111111101</v>
      </c>
      <c r="AJ301" s="113">
        <f t="shared" si="1226"/>
        <v>303831.11111111101</v>
      </c>
      <c r="AK301" s="113">
        <f t="shared" si="1226"/>
        <v>303831.11111111101</v>
      </c>
      <c r="AL301" s="113">
        <f t="shared" si="1226"/>
        <v>303831.11111111101</v>
      </c>
      <c r="AM301" s="113">
        <f t="shared" ref="AM301:BR301" si="1227">SUM(AM154:AM299)</f>
        <v>396229.375</v>
      </c>
      <c r="AN301" s="113">
        <f t="shared" si="1227"/>
        <v>396229.375</v>
      </c>
      <c r="AO301" s="113">
        <f t="shared" si="1227"/>
        <v>396229.375</v>
      </c>
      <c r="AP301" s="113">
        <f t="shared" si="1227"/>
        <v>396229.375</v>
      </c>
      <c r="AQ301" s="113">
        <f t="shared" si="1227"/>
        <v>396229.375</v>
      </c>
      <c r="AR301" s="113">
        <f t="shared" si="1227"/>
        <v>586988.99038461549</v>
      </c>
      <c r="AS301" s="113">
        <f t="shared" si="1227"/>
        <v>586988.99038461549</v>
      </c>
      <c r="AT301" s="113">
        <f t="shared" si="1227"/>
        <v>586988.99038461549</v>
      </c>
      <c r="AU301" s="113">
        <f t="shared" si="1227"/>
        <v>586988.99038461549</v>
      </c>
      <c r="AV301" s="113">
        <f t="shared" si="1227"/>
        <v>586988.99038461549</v>
      </c>
      <c r="AW301" s="113">
        <f t="shared" si="1227"/>
        <v>586988.99038461549</v>
      </c>
      <c r="AX301" s="113">
        <f t="shared" si="1227"/>
        <v>586988.99038461549</v>
      </c>
      <c r="AY301" s="113">
        <f t="shared" si="1227"/>
        <v>586988.99038461549</v>
      </c>
      <c r="AZ301" s="113">
        <f t="shared" si="1227"/>
        <v>586988.99038461549</v>
      </c>
      <c r="BA301" s="113">
        <f t="shared" si="1227"/>
        <v>302884.61538461538</v>
      </c>
      <c r="BB301" s="113">
        <f t="shared" si="1227"/>
        <v>302884.61538461538</v>
      </c>
      <c r="BC301" s="113">
        <f t="shared" si="1227"/>
        <v>302884.61538461538</v>
      </c>
      <c r="BD301" s="113">
        <f t="shared" si="1227"/>
        <v>302884.61538461538</v>
      </c>
      <c r="BE301" s="113">
        <f t="shared" si="1227"/>
        <v>1817891.8055555555</v>
      </c>
      <c r="BF301" s="113">
        <f t="shared" si="1227"/>
        <v>1817891.8055555555</v>
      </c>
      <c r="BG301" s="113">
        <f t="shared" si="1227"/>
        <v>1817891.8055555555</v>
      </c>
      <c r="BH301" s="113">
        <f t="shared" si="1227"/>
        <v>1817891.8055555555</v>
      </c>
      <c r="BI301" s="113">
        <f t="shared" si="1227"/>
        <v>1817891.8055555555</v>
      </c>
      <c r="BJ301" s="113">
        <f t="shared" si="1227"/>
        <v>1817891.8055555555</v>
      </c>
      <c r="BK301" s="113">
        <f t="shared" si="1227"/>
        <v>1817891.8055555555</v>
      </c>
      <c r="BL301" s="113">
        <f t="shared" si="1227"/>
        <v>1817891.8055555555</v>
      </c>
      <c r="BM301" s="113">
        <f t="shared" si="1227"/>
        <v>1817891.8055555555</v>
      </c>
      <c r="BN301" s="113">
        <f t="shared" si="1227"/>
        <v>1817891.8055555555</v>
      </c>
      <c r="BO301" s="113">
        <f t="shared" si="1227"/>
        <v>1817891.8055555555</v>
      </c>
      <c r="BP301" s="113">
        <f t="shared" si="1227"/>
        <v>1817891.8055555555</v>
      </c>
      <c r="BQ301" s="113">
        <f t="shared" si="1227"/>
        <v>1214851.8055555555</v>
      </c>
      <c r="BR301" s="113">
        <f t="shared" si="1227"/>
        <v>1214851.8055555555</v>
      </c>
      <c r="BS301" s="113">
        <f t="shared" ref="BS301:CX301" si="1228">SUM(BS154:BS299)</f>
        <v>1214851.8055555555</v>
      </c>
      <c r="BT301" s="113">
        <f t="shared" si="1228"/>
        <v>1214851.8055555555</v>
      </c>
      <c r="BU301" s="113">
        <f t="shared" si="1228"/>
        <v>1214851.8055555555</v>
      </c>
      <c r="BV301" s="113">
        <f t="shared" si="1228"/>
        <v>1214851.8055555555</v>
      </c>
      <c r="BW301" s="113">
        <f t="shared" si="1228"/>
        <v>491625.625</v>
      </c>
      <c r="BX301" s="113">
        <f t="shared" si="1228"/>
        <v>491625.625</v>
      </c>
      <c r="BY301" s="113">
        <f t="shared" si="1228"/>
        <v>733744.27083333326</v>
      </c>
      <c r="BZ301" s="113">
        <f t="shared" si="1228"/>
        <v>733744.27083333326</v>
      </c>
      <c r="CA301" s="113">
        <f t="shared" si="1228"/>
        <v>733744.27083333326</v>
      </c>
      <c r="CB301" s="113">
        <f t="shared" si="1228"/>
        <v>733744.27083333326</v>
      </c>
      <c r="CC301" s="113">
        <f t="shared" si="1228"/>
        <v>733744.27083333326</v>
      </c>
      <c r="CD301" s="113">
        <f t="shared" si="1228"/>
        <v>733744.27083333326</v>
      </c>
      <c r="CE301" s="113">
        <f t="shared" si="1228"/>
        <v>733744.27083333326</v>
      </c>
      <c r="CF301" s="113">
        <f t="shared" si="1228"/>
        <v>733744.27083333326</v>
      </c>
      <c r="CG301" s="113">
        <f t="shared" si="1228"/>
        <v>733744.27083333326</v>
      </c>
      <c r="CH301" s="113">
        <f t="shared" si="1228"/>
        <v>733744.27083333326</v>
      </c>
      <c r="CI301" s="113">
        <f t="shared" si="1228"/>
        <v>666196.14583333326</v>
      </c>
      <c r="CJ301" s="113">
        <f t="shared" si="1228"/>
        <v>666196.14583333326</v>
      </c>
      <c r="CK301" s="113">
        <f t="shared" si="1228"/>
        <v>1920231.0267857146</v>
      </c>
      <c r="CL301" s="113">
        <f t="shared" si="1228"/>
        <v>1920231.0267857146</v>
      </c>
      <c r="CM301" s="113">
        <f t="shared" si="1228"/>
        <v>1920231.0267857146</v>
      </c>
      <c r="CN301" s="113">
        <f t="shared" si="1228"/>
        <v>1920231.0267857146</v>
      </c>
      <c r="CO301" s="113">
        <f t="shared" si="1228"/>
        <v>1920231.0267857146</v>
      </c>
      <c r="CP301" s="113">
        <f t="shared" si="1228"/>
        <v>1920231.0267857146</v>
      </c>
      <c r="CQ301" s="113">
        <f t="shared" si="1228"/>
        <v>1663199.7767857146</v>
      </c>
      <c r="CR301" s="113">
        <f t="shared" si="1228"/>
        <v>1663199.7767857146</v>
      </c>
      <c r="CS301" s="113">
        <f t="shared" si="1228"/>
        <v>1663199.7767857146</v>
      </c>
      <c r="CT301" s="113">
        <f t="shared" si="1228"/>
        <v>1663199.7767857146</v>
      </c>
      <c r="CU301" s="113">
        <f t="shared" si="1228"/>
        <v>1663199.7767857146</v>
      </c>
      <c r="CV301" s="113">
        <f t="shared" si="1228"/>
        <v>1663199.7767857146</v>
      </c>
      <c r="CW301" s="113">
        <f t="shared" si="1228"/>
        <v>1663199.7767857146</v>
      </c>
      <c r="CX301" s="113">
        <f t="shared" si="1228"/>
        <v>1663199.7767857146</v>
      </c>
      <c r="CY301" s="113">
        <f t="shared" ref="CY301:ED301" si="1229">SUM(CY154:CY299)</f>
        <v>1521070.3125</v>
      </c>
      <c r="CZ301" s="113">
        <f t="shared" si="1229"/>
        <v>1521070.3125</v>
      </c>
      <c r="DA301" s="113">
        <f t="shared" si="1229"/>
        <v>288468.74999999994</v>
      </c>
      <c r="DB301" s="113">
        <f t="shared" si="1229"/>
        <v>288468.74999999994</v>
      </c>
      <c r="DC301" s="113">
        <f t="shared" si="1229"/>
        <v>288468.74999999994</v>
      </c>
      <c r="DD301" s="113">
        <f t="shared" si="1229"/>
        <v>288468.74999999994</v>
      </c>
      <c r="DE301" s="113">
        <f t="shared" si="1229"/>
        <v>288468.74999999994</v>
      </c>
      <c r="DF301" s="113">
        <f t="shared" si="1229"/>
        <v>288468.74999999994</v>
      </c>
      <c r="DG301" s="113">
        <f t="shared" si="1229"/>
        <v>288468.74999999994</v>
      </c>
      <c r="DH301" s="113">
        <f t="shared" si="1229"/>
        <v>288468.74999999994</v>
      </c>
      <c r="DI301" s="113">
        <f t="shared" si="1229"/>
        <v>288468.74999999994</v>
      </c>
      <c r="DJ301" s="113">
        <f t="shared" si="1229"/>
        <v>288468.74999999994</v>
      </c>
      <c r="DK301" s="113">
        <f t="shared" si="1229"/>
        <v>288468.74999999994</v>
      </c>
      <c r="DL301" s="113">
        <f t="shared" si="1229"/>
        <v>288468.74999999994</v>
      </c>
      <c r="DM301" s="113">
        <f t="shared" si="1229"/>
        <v>288468.74999999994</v>
      </c>
      <c r="DN301" s="113">
        <f t="shared" si="1229"/>
        <v>288468.74999999994</v>
      </c>
      <c r="DO301" s="113">
        <f t="shared" si="1229"/>
        <v>830914.47916666663</v>
      </c>
      <c r="DP301" s="113">
        <f t="shared" si="1229"/>
        <v>830914.47916666663</v>
      </c>
      <c r="DQ301" s="113">
        <f t="shared" si="1229"/>
        <v>830914.47916666663</v>
      </c>
      <c r="DR301" s="113">
        <f t="shared" si="1229"/>
        <v>830914.47916666663</v>
      </c>
      <c r="DS301" s="113">
        <f t="shared" si="1229"/>
        <v>830914.47916666663</v>
      </c>
      <c r="DT301" s="113">
        <f t="shared" si="1229"/>
        <v>830914.47916666663</v>
      </c>
      <c r="DU301" s="113">
        <f t="shared" si="1229"/>
        <v>830914.47916666663</v>
      </c>
      <c r="DV301" s="113">
        <f t="shared" si="1229"/>
        <v>830914.47916666663</v>
      </c>
      <c r="DW301" s="113">
        <f t="shared" si="1229"/>
        <v>830914.47916666663</v>
      </c>
      <c r="DX301" s="113">
        <f t="shared" si="1229"/>
        <v>830914.47916666663</v>
      </c>
      <c r="DY301" s="113">
        <f t="shared" si="1229"/>
        <v>263664.47916666663</v>
      </c>
      <c r="DZ301" s="113">
        <f t="shared" si="1229"/>
        <v>263664.47916666663</v>
      </c>
      <c r="EA301" s="113">
        <f t="shared" si="1229"/>
        <v>147031.25</v>
      </c>
      <c r="EB301" s="113">
        <f t="shared" si="1229"/>
        <v>147031.25</v>
      </c>
      <c r="EC301" s="113">
        <f t="shared" si="1229"/>
        <v>147031.25</v>
      </c>
      <c r="ED301" s="113">
        <f t="shared" si="1229"/>
        <v>147031.25</v>
      </c>
      <c r="EE301" s="113">
        <f t="shared" ref="EE301:FA301" si="1230">SUM(EE154:EE299)</f>
        <v>147031.25</v>
      </c>
      <c r="EF301" s="113">
        <f t="shared" si="1230"/>
        <v>147031.25</v>
      </c>
      <c r="EG301" s="113">
        <f t="shared" si="1230"/>
        <v>147031.25</v>
      </c>
      <c r="EH301" s="113">
        <f t="shared" si="1230"/>
        <v>147031.25</v>
      </c>
      <c r="EI301" s="113">
        <f t="shared" si="1230"/>
        <v>147031.25</v>
      </c>
      <c r="EJ301" s="113">
        <f t="shared" si="1230"/>
        <v>147031.25</v>
      </c>
      <c r="EK301" s="113">
        <f t="shared" si="1230"/>
        <v>147031.25</v>
      </c>
      <c r="EL301" s="113">
        <f t="shared" si="1230"/>
        <v>147031.25</v>
      </c>
      <c r="EM301" s="113">
        <f t="shared" si="1230"/>
        <v>147031.25</v>
      </c>
      <c r="EN301" s="113">
        <f t="shared" si="1230"/>
        <v>147031.25</v>
      </c>
      <c r="EO301" s="113">
        <f t="shared" si="1230"/>
        <v>147031.25</v>
      </c>
      <c r="EP301" s="113">
        <f t="shared" si="1230"/>
        <v>147031.25</v>
      </c>
      <c r="EQ301" s="113">
        <f t="shared" si="1230"/>
        <v>147031.25</v>
      </c>
      <c r="ER301" s="113">
        <f t="shared" si="1230"/>
        <v>147031.25</v>
      </c>
      <c r="ES301" s="113">
        <f t="shared" si="1230"/>
        <v>147031.25</v>
      </c>
      <c r="ET301" s="113">
        <f t="shared" si="1230"/>
        <v>147031.25</v>
      </c>
      <c r="EU301" s="113">
        <f t="shared" si="1230"/>
        <v>297092.49999999994</v>
      </c>
      <c r="EV301" s="113">
        <f t="shared" si="1230"/>
        <v>297092.49999999994</v>
      </c>
      <c r="EW301" s="113">
        <f t="shared" si="1230"/>
        <v>297092.49999999994</v>
      </c>
      <c r="EX301" s="113">
        <f t="shared" si="1230"/>
        <v>297092.49999999994</v>
      </c>
      <c r="EY301" s="113">
        <f t="shared" si="1230"/>
        <v>297092.49999999994</v>
      </c>
      <c r="EZ301" s="113">
        <f t="shared" si="1230"/>
        <v>297092.49999999994</v>
      </c>
      <c r="FA301" s="113">
        <f t="shared" si="1230"/>
        <v>297092.49999999994</v>
      </c>
    </row>
    <row r="302" spans="2:160">
      <c r="B302" s="107"/>
      <c r="C302" s="107" t="s">
        <v>1076</v>
      </c>
      <c r="D302" s="107"/>
      <c r="E302" s="107"/>
      <c r="F302" s="107"/>
      <c r="G302" s="107"/>
      <c r="H302" s="113">
        <f>H301</f>
        <v>1757483.7499999998</v>
      </c>
      <c r="I302" s="113">
        <f t="shared" ref="I302:AN302" si="1231">H302+I301</f>
        <v>3514967.4999999995</v>
      </c>
      <c r="J302" s="113">
        <f t="shared" si="1231"/>
        <v>5272451.2499999991</v>
      </c>
      <c r="K302" s="113">
        <f t="shared" si="1231"/>
        <v>7029934.9999999991</v>
      </c>
      <c r="L302" s="113">
        <f t="shared" si="1231"/>
        <v>8787418.7499999981</v>
      </c>
      <c r="M302" s="113">
        <f t="shared" si="1231"/>
        <v>10544902.499999998</v>
      </c>
      <c r="N302" s="113">
        <f t="shared" si="1231"/>
        <v>10778270.249999998</v>
      </c>
      <c r="O302" s="113">
        <f t="shared" si="1231"/>
        <v>11011637.999999998</v>
      </c>
      <c r="P302" s="113">
        <f t="shared" si="1231"/>
        <v>11245005.749999998</v>
      </c>
      <c r="Q302" s="113">
        <f t="shared" si="1231"/>
        <v>11478373.499999998</v>
      </c>
      <c r="R302" s="113">
        <f t="shared" si="1231"/>
        <v>11711741.249999998</v>
      </c>
      <c r="S302" s="113">
        <f t="shared" si="1231"/>
        <v>11783332.159090906</v>
      </c>
      <c r="T302" s="113">
        <f t="shared" si="1231"/>
        <v>11854923.068181815</v>
      </c>
      <c r="U302" s="113">
        <f t="shared" si="1231"/>
        <v>11926513.977272723</v>
      </c>
      <c r="V302" s="113">
        <f t="shared" si="1231"/>
        <v>11998104.886363631</v>
      </c>
      <c r="W302" s="113">
        <f t="shared" si="1231"/>
        <v>12069695.795454539</v>
      </c>
      <c r="X302" s="113">
        <f t="shared" si="1231"/>
        <v>12141286.704545448</v>
      </c>
      <c r="Y302" s="113">
        <f t="shared" si="1231"/>
        <v>12212877.613636356</v>
      </c>
      <c r="Z302" s="113">
        <f t="shared" si="1231"/>
        <v>12284468.522727264</v>
      </c>
      <c r="AA302" s="113">
        <f t="shared" si="1231"/>
        <v>12356059.431818172</v>
      </c>
      <c r="AB302" s="113">
        <f t="shared" si="1231"/>
        <v>12427650.340909081</v>
      </c>
      <c r="AC302" s="113">
        <f t="shared" si="1231"/>
        <v>12499241.249999989</v>
      </c>
      <c r="AD302" s="113">
        <f t="shared" si="1231"/>
        <v>12803072.361111101</v>
      </c>
      <c r="AE302" s="113">
        <f t="shared" si="1231"/>
        <v>13106903.472222213</v>
      </c>
      <c r="AF302" s="113">
        <f t="shared" si="1231"/>
        <v>13410734.583333325</v>
      </c>
      <c r="AG302" s="113">
        <f t="shared" si="1231"/>
        <v>13714565.694444437</v>
      </c>
      <c r="AH302" s="113">
        <f t="shared" si="1231"/>
        <v>14018396.805555549</v>
      </c>
      <c r="AI302" s="113">
        <f t="shared" si="1231"/>
        <v>14322227.91666666</v>
      </c>
      <c r="AJ302" s="113">
        <f t="shared" si="1231"/>
        <v>14626059.027777772</v>
      </c>
      <c r="AK302" s="113">
        <f t="shared" si="1231"/>
        <v>14929890.138888884</v>
      </c>
      <c r="AL302" s="113">
        <f t="shared" si="1231"/>
        <v>15233721.249999996</v>
      </c>
      <c r="AM302" s="113">
        <f t="shared" si="1231"/>
        <v>15629950.624999996</v>
      </c>
      <c r="AN302" s="113">
        <f t="shared" si="1231"/>
        <v>16026179.999999996</v>
      </c>
      <c r="AO302" s="113">
        <f t="shared" ref="AO302:BT302" si="1232">AN302+AO301</f>
        <v>16422409.374999996</v>
      </c>
      <c r="AP302" s="113">
        <f t="shared" si="1232"/>
        <v>16818638.749999996</v>
      </c>
      <c r="AQ302" s="113">
        <f t="shared" si="1232"/>
        <v>17214868.124999996</v>
      </c>
      <c r="AR302" s="113">
        <f t="shared" si="1232"/>
        <v>17801857.115384612</v>
      </c>
      <c r="AS302" s="113">
        <f t="shared" si="1232"/>
        <v>18388846.105769228</v>
      </c>
      <c r="AT302" s="113">
        <f t="shared" si="1232"/>
        <v>18975835.096153844</v>
      </c>
      <c r="AU302" s="113">
        <f t="shared" si="1232"/>
        <v>19562824.08653846</v>
      </c>
      <c r="AV302" s="113">
        <f t="shared" si="1232"/>
        <v>20149813.076923076</v>
      </c>
      <c r="AW302" s="113">
        <f t="shared" si="1232"/>
        <v>20736802.067307692</v>
      </c>
      <c r="AX302" s="113">
        <f t="shared" si="1232"/>
        <v>21323791.057692308</v>
      </c>
      <c r="AY302" s="113">
        <f t="shared" si="1232"/>
        <v>21910780.048076924</v>
      </c>
      <c r="AZ302" s="113">
        <f t="shared" si="1232"/>
        <v>22497769.03846154</v>
      </c>
      <c r="BA302" s="113">
        <f t="shared" si="1232"/>
        <v>22800653.653846156</v>
      </c>
      <c r="BB302" s="113">
        <f t="shared" si="1232"/>
        <v>23103538.269230772</v>
      </c>
      <c r="BC302" s="113">
        <f t="shared" si="1232"/>
        <v>23406422.884615388</v>
      </c>
      <c r="BD302" s="113">
        <f t="shared" si="1232"/>
        <v>23709307.500000004</v>
      </c>
      <c r="BE302" s="113">
        <f t="shared" si="1232"/>
        <v>25527199.30555556</v>
      </c>
      <c r="BF302" s="113">
        <f t="shared" si="1232"/>
        <v>27345091.111111116</v>
      </c>
      <c r="BG302" s="113">
        <f t="shared" si="1232"/>
        <v>29162982.916666672</v>
      </c>
      <c r="BH302" s="113">
        <f t="shared" si="1232"/>
        <v>30980874.722222228</v>
      </c>
      <c r="BI302" s="113">
        <f t="shared" si="1232"/>
        <v>32798766.527777784</v>
      </c>
      <c r="BJ302" s="113">
        <f t="shared" si="1232"/>
        <v>34616658.333333336</v>
      </c>
      <c r="BK302" s="113">
        <f t="shared" si="1232"/>
        <v>36434550.138888888</v>
      </c>
      <c r="BL302" s="113">
        <f t="shared" si="1232"/>
        <v>38252441.94444444</v>
      </c>
      <c r="BM302" s="113">
        <f t="shared" si="1232"/>
        <v>40070333.749999993</v>
      </c>
      <c r="BN302" s="113">
        <f t="shared" si="1232"/>
        <v>41888225.555555545</v>
      </c>
      <c r="BO302" s="113">
        <f t="shared" si="1232"/>
        <v>43706117.361111097</v>
      </c>
      <c r="BP302" s="113">
        <f t="shared" si="1232"/>
        <v>45524009.166666649</v>
      </c>
      <c r="BQ302" s="113">
        <f t="shared" si="1232"/>
        <v>46738860.972222202</v>
      </c>
      <c r="BR302" s="113">
        <f t="shared" si="1232"/>
        <v>47953712.777777754</v>
      </c>
      <c r="BS302" s="113">
        <f t="shared" si="1232"/>
        <v>49168564.583333306</v>
      </c>
      <c r="BT302" s="113">
        <f t="shared" si="1232"/>
        <v>50383416.388888858</v>
      </c>
      <c r="BU302" s="113">
        <f t="shared" ref="BU302:CZ302" si="1233">BT302+BU301</f>
        <v>51598268.194444411</v>
      </c>
      <c r="BV302" s="113">
        <f t="shared" si="1233"/>
        <v>52813119.999999963</v>
      </c>
      <c r="BW302" s="113">
        <f t="shared" si="1233"/>
        <v>53304745.624999963</v>
      </c>
      <c r="BX302" s="113">
        <f t="shared" si="1233"/>
        <v>53796371.249999963</v>
      </c>
      <c r="BY302" s="113">
        <f t="shared" si="1233"/>
        <v>54530115.520833299</v>
      </c>
      <c r="BZ302" s="113">
        <f t="shared" si="1233"/>
        <v>55263859.791666634</v>
      </c>
      <c r="CA302" s="113">
        <f t="shared" si="1233"/>
        <v>55997604.06249997</v>
      </c>
      <c r="CB302" s="113">
        <f t="shared" si="1233"/>
        <v>56731348.333333306</v>
      </c>
      <c r="CC302" s="113">
        <f t="shared" si="1233"/>
        <v>57465092.604166642</v>
      </c>
      <c r="CD302" s="113">
        <f t="shared" si="1233"/>
        <v>58198836.874999978</v>
      </c>
      <c r="CE302" s="113">
        <f t="shared" si="1233"/>
        <v>58932581.145833313</v>
      </c>
      <c r="CF302" s="113">
        <f t="shared" si="1233"/>
        <v>59666325.416666649</v>
      </c>
      <c r="CG302" s="113">
        <f t="shared" si="1233"/>
        <v>60400069.687499985</v>
      </c>
      <c r="CH302" s="113">
        <f t="shared" si="1233"/>
        <v>61133813.958333321</v>
      </c>
      <c r="CI302" s="113">
        <f t="shared" si="1233"/>
        <v>61800010.104166657</v>
      </c>
      <c r="CJ302" s="113">
        <f t="shared" si="1233"/>
        <v>62466206.249999993</v>
      </c>
      <c r="CK302" s="113">
        <f t="shared" si="1233"/>
        <v>64386437.276785709</v>
      </c>
      <c r="CL302" s="113">
        <f t="shared" si="1233"/>
        <v>66306668.303571425</v>
      </c>
      <c r="CM302" s="113">
        <f t="shared" si="1233"/>
        <v>68226899.330357134</v>
      </c>
      <c r="CN302" s="113">
        <f t="shared" si="1233"/>
        <v>70147130.357142851</v>
      </c>
      <c r="CO302" s="113">
        <f t="shared" si="1233"/>
        <v>72067361.383928567</v>
      </c>
      <c r="CP302" s="113">
        <f t="shared" si="1233"/>
        <v>73987592.410714284</v>
      </c>
      <c r="CQ302" s="113">
        <f t="shared" si="1233"/>
        <v>75650792.1875</v>
      </c>
      <c r="CR302" s="113">
        <f t="shared" si="1233"/>
        <v>77313991.964285716</v>
      </c>
      <c r="CS302" s="113">
        <f t="shared" si="1233"/>
        <v>78977191.741071433</v>
      </c>
      <c r="CT302" s="113">
        <f t="shared" si="1233"/>
        <v>80640391.517857149</v>
      </c>
      <c r="CU302" s="113">
        <f t="shared" si="1233"/>
        <v>82303591.294642866</v>
      </c>
      <c r="CV302" s="113">
        <f t="shared" si="1233"/>
        <v>83966791.071428582</v>
      </c>
      <c r="CW302" s="113">
        <f t="shared" si="1233"/>
        <v>85629990.848214298</v>
      </c>
      <c r="CX302" s="113">
        <f t="shared" si="1233"/>
        <v>87293190.625000015</v>
      </c>
      <c r="CY302" s="113">
        <f t="shared" si="1233"/>
        <v>88814260.937500015</v>
      </c>
      <c r="CZ302" s="113">
        <f t="shared" si="1233"/>
        <v>90335331.250000015</v>
      </c>
      <c r="DA302" s="113">
        <f t="shared" ref="DA302:EF302" si="1234">CZ302+DA301</f>
        <v>90623800.000000015</v>
      </c>
      <c r="DB302" s="113">
        <f t="shared" si="1234"/>
        <v>90912268.750000015</v>
      </c>
      <c r="DC302" s="113">
        <f t="shared" si="1234"/>
        <v>91200737.500000015</v>
      </c>
      <c r="DD302" s="113">
        <f t="shared" si="1234"/>
        <v>91489206.250000015</v>
      </c>
      <c r="DE302" s="113">
        <f t="shared" si="1234"/>
        <v>91777675.000000015</v>
      </c>
      <c r="DF302" s="113">
        <f t="shared" si="1234"/>
        <v>92066143.750000015</v>
      </c>
      <c r="DG302" s="113">
        <f t="shared" si="1234"/>
        <v>92354612.500000015</v>
      </c>
      <c r="DH302" s="113">
        <f t="shared" si="1234"/>
        <v>92643081.250000015</v>
      </c>
      <c r="DI302" s="113">
        <f t="shared" si="1234"/>
        <v>92931550.000000015</v>
      </c>
      <c r="DJ302" s="113">
        <f t="shared" si="1234"/>
        <v>93220018.750000015</v>
      </c>
      <c r="DK302" s="113">
        <f t="shared" si="1234"/>
        <v>93508487.500000015</v>
      </c>
      <c r="DL302" s="113">
        <f t="shared" si="1234"/>
        <v>93796956.250000015</v>
      </c>
      <c r="DM302" s="113">
        <f t="shared" si="1234"/>
        <v>94085425.000000015</v>
      </c>
      <c r="DN302" s="113">
        <f t="shared" si="1234"/>
        <v>94373893.750000015</v>
      </c>
      <c r="DO302" s="113">
        <f t="shared" si="1234"/>
        <v>95204808.229166687</v>
      </c>
      <c r="DP302" s="113">
        <f t="shared" si="1234"/>
        <v>96035722.708333358</v>
      </c>
      <c r="DQ302" s="113">
        <f t="shared" si="1234"/>
        <v>96866637.18750003</v>
      </c>
      <c r="DR302" s="113">
        <f t="shared" si="1234"/>
        <v>97697551.666666701</v>
      </c>
      <c r="DS302" s="113">
        <f t="shared" si="1234"/>
        <v>98528466.145833373</v>
      </c>
      <c r="DT302" s="113">
        <f t="shared" si="1234"/>
        <v>99359380.625000045</v>
      </c>
      <c r="DU302" s="113">
        <f t="shared" si="1234"/>
        <v>100190295.10416672</v>
      </c>
      <c r="DV302" s="113">
        <f t="shared" si="1234"/>
        <v>101021209.58333339</v>
      </c>
      <c r="DW302" s="113">
        <f t="shared" si="1234"/>
        <v>101852124.06250006</v>
      </c>
      <c r="DX302" s="113">
        <f t="shared" si="1234"/>
        <v>102683038.54166673</v>
      </c>
      <c r="DY302" s="113">
        <f t="shared" si="1234"/>
        <v>102946703.0208334</v>
      </c>
      <c r="DZ302" s="113">
        <f t="shared" si="1234"/>
        <v>103210367.50000007</v>
      </c>
      <c r="EA302" s="113">
        <f t="shared" si="1234"/>
        <v>103357398.75000007</v>
      </c>
      <c r="EB302" s="113">
        <f t="shared" si="1234"/>
        <v>103504430.00000007</v>
      </c>
      <c r="EC302" s="113">
        <f t="shared" si="1234"/>
        <v>103651461.25000007</v>
      </c>
      <c r="ED302" s="113">
        <f t="shared" si="1234"/>
        <v>103798492.50000007</v>
      </c>
      <c r="EE302" s="113">
        <f t="shared" si="1234"/>
        <v>103945523.75000007</v>
      </c>
      <c r="EF302" s="113">
        <f t="shared" si="1234"/>
        <v>104092555.00000007</v>
      </c>
      <c r="EG302" s="113">
        <f t="shared" ref="EG302:FA302" si="1235">EF302+EG301</f>
        <v>104239586.25000007</v>
      </c>
      <c r="EH302" s="113">
        <f t="shared" si="1235"/>
        <v>104386617.50000007</v>
      </c>
      <c r="EI302" s="113">
        <f t="shared" si="1235"/>
        <v>104533648.75000007</v>
      </c>
      <c r="EJ302" s="113">
        <f t="shared" si="1235"/>
        <v>104680680.00000007</v>
      </c>
      <c r="EK302" s="113">
        <f t="shared" si="1235"/>
        <v>104827711.25000007</v>
      </c>
      <c r="EL302" s="113">
        <f t="shared" si="1235"/>
        <v>104974742.50000007</v>
      </c>
      <c r="EM302" s="113">
        <f t="shared" si="1235"/>
        <v>105121773.75000007</v>
      </c>
      <c r="EN302" s="113">
        <f t="shared" si="1235"/>
        <v>105268805.00000007</v>
      </c>
      <c r="EO302" s="113">
        <f t="shared" si="1235"/>
        <v>105415836.25000007</v>
      </c>
      <c r="EP302" s="113">
        <f t="shared" si="1235"/>
        <v>105562867.50000007</v>
      </c>
      <c r="EQ302" s="113">
        <f t="shared" si="1235"/>
        <v>105709898.75000007</v>
      </c>
      <c r="ER302" s="113">
        <f t="shared" si="1235"/>
        <v>105856930.00000007</v>
      </c>
      <c r="ES302" s="113">
        <f t="shared" si="1235"/>
        <v>106003961.25000007</v>
      </c>
      <c r="ET302" s="113">
        <f t="shared" si="1235"/>
        <v>106150992.50000007</v>
      </c>
      <c r="EU302" s="113">
        <f t="shared" si="1235"/>
        <v>106448085.00000007</v>
      </c>
      <c r="EV302" s="113">
        <f t="shared" si="1235"/>
        <v>106745177.50000007</v>
      </c>
      <c r="EW302" s="113">
        <f t="shared" si="1235"/>
        <v>107042270.00000007</v>
      </c>
      <c r="EX302" s="113">
        <f t="shared" si="1235"/>
        <v>107339362.50000007</v>
      </c>
      <c r="EY302" s="113">
        <f t="shared" si="1235"/>
        <v>107636455.00000007</v>
      </c>
      <c r="EZ302" s="113">
        <f t="shared" si="1235"/>
        <v>107933547.50000007</v>
      </c>
      <c r="FA302" s="113">
        <f t="shared" si="1235"/>
        <v>108230640.00000007</v>
      </c>
    </row>
    <row r="303" spans="2:160">
      <c r="J303" t="str">
        <f t="shared" ref="J303:J310" si="1236">IF(AND(J$152&gt;=FB303,J$152&lt;=FC303),IFERROR($G303/FD303,0),"")</f>
        <v/>
      </c>
    </row>
    <row r="304" spans="2:160">
      <c r="J304" t="str">
        <f t="shared" si="1236"/>
        <v/>
      </c>
    </row>
    <row r="305" spans="2:10">
      <c r="J305" t="str">
        <f t="shared" si="1236"/>
        <v/>
      </c>
    </row>
    <row r="306" spans="2:10">
      <c r="B306" s="115" t="s">
        <v>1057</v>
      </c>
      <c r="C306" s="115" t="s">
        <v>1077</v>
      </c>
      <c r="D306" s="115" t="s">
        <v>1078</v>
      </c>
      <c r="E306" s="115" t="s">
        <v>1060</v>
      </c>
      <c r="F306" s="115" t="s">
        <v>1061</v>
      </c>
      <c r="G306" s="115" t="s">
        <v>1079</v>
      </c>
      <c r="J306" t="str">
        <f t="shared" si="1236"/>
        <v/>
      </c>
    </row>
    <row r="307" spans="2:10">
      <c r="B307">
        <v>1</v>
      </c>
      <c r="C307" s="90">
        <f>SUM(H301:N301)</f>
        <v>10778270.249999998</v>
      </c>
      <c r="D307" s="90">
        <f>N302</f>
        <v>10778270.249999998</v>
      </c>
      <c r="E307">
        <v>1</v>
      </c>
      <c r="F307">
        <v>7</v>
      </c>
      <c r="G307" s="80">
        <f t="shared" ref="G307:G328" si="1237">D307/1000000</f>
        <v>10.778270249999998</v>
      </c>
      <c r="J307" t="str">
        <f t="shared" si="1236"/>
        <v/>
      </c>
    </row>
    <row r="308" spans="2:10">
      <c r="B308" s="109">
        <v>2</v>
      </c>
      <c r="C308" s="110">
        <f>SUM(O301:U301)</f>
        <v>1148243.7272727271</v>
      </c>
      <c r="D308" s="110">
        <f>U302</f>
        <v>11926513.977272723</v>
      </c>
      <c r="E308" s="109">
        <v>8</v>
      </c>
      <c r="F308" s="109">
        <v>14</v>
      </c>
      <c r="G308" s="80">
        <f t="shared" si="1237"/>
        <v>11.926513977272723</v>
      </c>
      <c r="J308" t="str">
        <f t="shared" si="1236"/>
        <v/>
      </c>
    </row>
    <row r="309" spans="2:10">
      <c r="B309">
        <v>3</v>
      </c>
      <c r="C309" s="90">
        <f>SUM(V301:AB301)</f>
        <v>501136.36363636347</v>
      </c>
      <c r="D309" s="90">
        <f>AB302</f>
        <v>12427650.340909081</v>
      </c>
      <c r="E309">
        <v>15</v>
      </c>
      <c r="F309">
        <v>21</v>
      </c>
      <c r="G309" s="80">
        <f t="shared" si="1237"/>
        <v>12.42765034090908</v>
      </c>
      <c r="J309" t="str">
        <f t="shared" si="1236"/>
        <v/>
      </c>
    </row>
    <row r="310" spans="2:10">
      <c r="B310" s="109">
        <v>4</v>
      </c>
      <c r="C310" s="110">
        <f>SUM(AC301:AI301)</f>
        <v>1894577.5757575752</v>
      </c>
      <c r="D310" s="110">
        <f>AI302</f>
        <v>14322227.91666666</v>
      </c>
      <c r="E310" s="109">
        <v>22</v>
      </c>
      <c r="F310" s="109">
        <v>28</v>
      </c>
      <c r="G310" s="80">
        <f t="shared" si="1237"/>
        <v>14.322227916666661</v>
      </c>
      <c r="J310" t="str">
        <f t="shared" si="1236"/>
        <v/>
      </c>
    </row>
    <row r="311" spans="2:10">
      <c r="B311">
        <v>5</v>
      </c>
      <c r="C311" s="90">
        <f>SUM(AJ301:AP301)</f>
        <v>2496410.833333333</v>
      </c>
      <c r="D311" s="90">
        <f>AP302</f>
        <v>16818638.749999996</v>
      </c>
      <c r="E311">
        <v>29</v>
      </c>
      <c r="F311">
        <v>35</v>
      </c>
      <c r="G311" s="80">
        <f t="shared" si="1237"/>
        <v>16.818638749999995</v>
      </c>
      <c r="J311">
        <f t="shared" ref="J311:J322" si="1238">I311-H311+1</f>
        <v>1</v>
      </c>
    </row>
    <row r="312" spans="2:10">
      <c r="B312" s="109">
        <v>6</v>
      </c>
      <c r="C312" s="110">
        <f>SUM(AQ301:AW301)</f>
        <v>3918163.317307693</v>
      </c>
      <c r="D312" s="110">
        <f>AW302</f>
        <v>20736802.067307692</v>
      </c>
      <c r="E312" s="109">
        <v>36</v>
      </c>
      <c r="F312" s="109">
        <v>42</v>
      </c>
      <c r="G312" s="80">
        <f t="shared" si="1237"/>
        <v>20.736802067307693</v>
      </c>
      <c r="J312">
        <f t="shared" si="1238"/>
        <v>1</v>
      </c>
    </row>
    <row r="313" spans="2:10">
      <c r="B313">
        <v>7</v>
      </c>
      <c r="C313" s="90">
        <f>SUM(AX301:BD301)</f>
        <v>2972505.4326923084</v>
      </c>
      <c r="D313" s="90">
        <f>BD302</f>
        <v>23709307.500000004</v>
      </c>
      <c r="E313">
        <v>43</v>
      </c>
      <c r="F313">
        <v>49</v>
      </c>
      <c r="G313" s="80">
        <f t="shared" si="1237"/>
        <v>23.709307500000005</v>
      </c>
      <c r="J313">
        <f t="shared" si="1238"/>
        <v>1</v>
      </c>
    </row>
    <row r="314" spans="2:10">
      <c r="B314" s="109">
        <v>8</v>
      </c>
      <c r="C314" s="110">
        <f>SUM(BE301:BK301)</f>
        <v>12725242.63888889</v>
      </c>
      <c r="D314" s="110">
        <f>BK302</f>
        <v>36434550.138888888</v>
      </c>
      <c r="E314" s="109">
        <v>50</v>
      </c>
      <c r="F314" s="109">
        <v>56</v>
      </c>
      <c r="G314" s="80">
        <f t="shared" si="1237"/>
        <v>36.434550138888888</v>
      </c>
      <c r="J314">
        <f t="shared" si="1238"/>
        <v>1</v>
      </c>
    </row>
    <row r="315" spans="2:10">
      <c r="B315">
        <v>9</v>
      </c>
      <c r="C315" s="90">
        <f>SUM(BL301:BR301)</f>
        <v>11519162.63888889</v>
      </c>
      <c r="D315" s="90">
        <f>BR302</f>
        <v>47953712.777777754</v>
      </c>
      <c r="E315">
        <v>57</v>
      </c>
      <c r="F315">
        <v>63</v>
      </c>
      <c r="G315" s="80">
        <f t="shared" si="1237"/>
        <v>47.953712777777753</v>
      </c>
      <c r="J315">
        <f t="shared" si="1238"/>
        <v>1</v>
      </c>
    </row>
    <row r="316" spans="2:10">
      <c r="B316" s="109">
        <v>10</v>
      </c>
      <c r="C316" s="110">
        <f>SUM(BS301:BY301)</f>
        <v>6576402.743055555</v>
      </c>
      <c r="D316" s="110">
        <f>BY302</f>
        <v>54530115.520833299</v>
      </c>
      <c r="E316" s="109">
        <v>64</v>
      </c>
      <c r="F316" s="109">
        <v>70</v>
      </c>
      <c r="G316" s="80">
        <f t="shared" si="1237"/>
        <v>54.530115520833299</v>
      </c>
      <c r="J316">
        <f t="shared" si="1238"/>
        <v>1</v>
      </c>
    </row>
    <row r="317" spans="2:10">
      <c r="B317">
        <v>11</v>
      </c>
      <c r="C317" s="90">
        <f>SUM(BZ301:CF301)</f>
        <v>5136209.8958333321</v>
      </c>
      <c r="D317" s="90">
        <f>CF302</f>
        <v>59666325.416666649</v>
      </c>
      <c r="E317">
        <v>71</v>
      </c>
      <c r="F317">
        <v>77</v>
      </c>
      <c r="G317" s="80">
        <f t="shared" si="1237"/>
        <v>59.666325416666652</v>
      </c>
      <c r="J317">
        <f t="shared" si="1238"/>
        <v>1</v>
      </c>
    </row>
    <row r="318" spans="2:10">
      <c r="B318" s="109">
        <v>12</v>
      </c>
      <c r="C318" s="110">
        <f>SUM(CG301:CM301)</f>
        <v>8560573.9136904776</v>
      </c>
      <c r="D318" s="110">
        <f>CM302</f>
        <v>68226899.330357134</v>
      </c>
      <c r="E318" s="109">
        <v>78</v>
      </c>
      <c r="F318" s="109">
        <v>84</v>
      </c>
      <c r="G318" s="80">
        <f t="shared" si="1237"/>
        <v>68.226899330357128</v>
      </c>
      <c r="J318">
        <f t="shared" si="1238"/>
        <v>1</v>
      </c>
    </row>
    <row r="319" spans="2:10">
      <c r="B319">
        <v>13</v>
      </c>
      <c r="C319" s="90">
        <f>SUM(CN301:CT301)</f>
        <v>12413492.187500002</v>
      </c>
      <c r="D319" s="90">
        <f>CT302</f>
        <v>80640391.517857149</v>
      </c>
      <c r="E319">
        <v>85</v>
      </c>
      <c r="F319">
        <v>91</v>
      </c>
      <c r="G319" s="80">
        <f t="shared" si="1237"/>
        <v>80.640391517857154</v>
      </c>
      <c r="J319">
        <f t="shared" si="1238"/>
        <v>1</v>
      </c>
    </row>
    <row r="320" spans="2:10">
      <c r="B320" s="109">
        <v>14</v>
      </c>
      <c r="C320" s="110">
        <f>SUM(CU301:DA301)</f>
        <v>9983408.4821428582</v>
      </c>
      <c r="D320" s="110">
        <f>DA302</f>
        <v>90623800.000000015</v>
      </c>
      <c r="E320" s="109">
        <v>92</v>
      </c>
      <c r="F320" s="109">
        <v>98</v>
      </c>
      <c r="G320" s="80">
        <f t="shared" si="1237"/>
        <v>90.623800000000017</v>
      </c>
      <c r="J320">
        <f t="shared" si="1238"/>
        <v>1</v>
      </c>
    </row>
    <row r="321" spans="2:32">
      <c r="B321">
        <v>15</v>
      </c>
      <c r="C321" s="90">
        <f>SUM(DB301:DH301)</f>
        <v>2019281.2499999998</v>
      </c>
      <c r="D321" s="90">
        <f>DH302</f>
        <v>92643081.250000015</v>
      </c>
      <c r="E321">
        <v>99</v>
      </c>
      <c r="F321">
        <v>105</v>
      </c>
      <c r="G321" s="80">
        <f t="shared" si="1237"/>
        <v>92.643081250000009</v>
      </c>
      <c r="J321">
        <f t="shared" si="1238"/>
        <v>1</v>
      </c>
    </row>
    <row r="322" spans="2:32">
      <c r="B322" s="109">
        <v>16</v>
      </c>
      <c r="C322" s="110">
        <f>SUM(DI301:DO301)</f>
        <v>2561726.9791666665</v>
      </c>
      <c r="D322" s="110">
        <f>DO302</f>
        <v>95204808.229166687</v>
      </c>
      <c r="E322" s="109">
        <v>106</v>
      </c>
      <c r="F322" s="109">
        <v>112</v>
      </c>
      <c r="G322" s="80">
        <f t="shared" si="1237"/>
        <v>95.204808229166687</v>
      </c>
      <c r="J322">
        <f t="shared" si="1238"/>
        <v>1</v>
      </c>
    </row>
    <row r="323" spans="2:32">
      <c r="B323">
        <v>17</v>
      </c>
      <c r="C323" s="90">
        <f>SUM(DP301:DV301)</f>
        <v>5816401.354166667</v>
      </c>
      <c r="D323" s="90">
        <f>DV302</f>
        <v>101021209.58333339</v>
      </c>
      <c r="E323">
        <v>113</v>
      </c>
      <c r="F323">
        <v>119</v>
      </c>
      <c r="G323" s="80">
        <f t="shared" si="1237"/>
        <v>101.02120958333339</v>
      </c>
    </row>
    <row r="324" spans="2:32">
      <c r="B324" s="109">
        <v>18</v>
      </c>
      <c r="C324" s="110">
        <f>SUM(DW301:EC301)</f>
        <v>2630251.6666666665</v>
      </c>
      <c r="D324" s="110">
        <f>EC302</f>
        <v>103651461.25000007</v>
      </c>
      <c r="E324" s="109">
        <v>120</v>
      </c>
      <c r="F324" s="109">
        <v>126</v>
      </c>
      <c r="G324" s="80">
        <f t="shared" si="1237"/>
        <v>103.65146125000007</v>
      </c>
      <c r="K324">
        <f t="shared" ref="K324:AF324" si="1239">SUM(K183:K322)</f>
        <v>8787418.7499999981</v>
      </c>
      <c r="L324">
        <f t="shared" si="1239"/>
        <v>10544902.499999998</v>
      </c>
      <c r="M324">
        <f t="shared" si="1239"/>
        <v>12302386.249999998</v>
      </c>
      <c r="N324">
        <f t="shared" si="1239"/>
        <v>11011637.999999998</v>
      </c>
      <c r="O324">
        <f t="shared" si="1239"/>
        <v>11245005.749999998</v>
      </c>
      <c r="P324">
        <f t="shared" si="1239"/>
        <v>11478373.499999998</v>
      </c>
      <c r="Q324">
        <f t="shared" si="1239"/>
        <v>11711741.249999998</v>
      </c>
      <c r="R324">
        <f t="shared" si="1239"/>
        <v>11945108.999999998</v>
      </c>
      <c r="S324">
        <f t="shared" si="1239"/>
        <v>11854923.068181815</v>
      </c>
      <c r="T324">
        <f t="shared" si="1239"/>
        <v>11926513.977272723</v>
      </c>
      <c r="U324">
        <f t="shared" si="1239"/>
        <v>11998104.886363631</v>
      </c>
      <c r="V324">
        <f t="shared" si="1239"/>
        <v>12069695.795454539</v>
      </c>
      <c r="W324">
        <f t="shared" si="1239"/>
        <v>12141286.704545448</v>
      </c>
      <c r="X324">
        <f t="shared" si="1239"/>
        <v>12212877.613636356</v>
      </c>
      <c r="Y324">
        <f t="shared" si="1239"/>
        <v>12284468.522727264</v>
      </c>
      <c r="Z324">
        <f t="shared" si="1239"/>
        <v>12356059.431818172</v>
      </c>
      <c r="AA324">
        <f t="shared" si="1239"/>
        <v>12427650.340909081</v>
      </c>
      <c r="AB324">
        <f t="shared" si="1239"/>
        <v>12499241.249999989</v>
      </c>
      <c r="AC324">
        <f t="shared" si="1239"/>
        <v>12570832.159090897</v>
      </c>
      <c r="AD324">
        <f t="shared" si="1239"/>
        <v>13106903.472222213</v>
      </c>
      <c r="AE324" s="90">
        <f t="shared" si="1239"/>
        <v>13410734.583333325</v>
      </c>
      <c r="AF324">
        <f t="shared" si="1239"/>
        <v>13714565.694444437</v>
      </c>
    </row>
    <row r="325" spans="2:32">
      <c r="B325">
        <v>19</v>
      </c>
      <c r="C325" s="90">
        <f>SUM(ED301:EJ301)</f>
        <v>1029218.75</v>
      </c>
      <c r="D325" s="90">
        <f>EJ302</f>
        <v>104680680.00000007</v>
      </c>
      <c r="E325">
        <v>127</v>
      </c>
      <c r="F325">
        <v>133</v>
      </c>
      <c r="G325" s="80">
        <f t="shared" si="1237"/>
        <v>104.68068000000008</v>
      </c>
    </row>
    <row r="326" spans="2:32">
      <c r="B326" s="109">
        <v>20</v>
      </c>
      <c r="C326" s="110">
        <f>SUM(EK301:EQ301)</f>
        <v>1029218.75</v>
      </c>
      <c r="D326" s="110">
        <f>EQ302</f>
        <v>105709898.75000007</v>
      </c>
      <c r="E326" s="109">
        <v>134</v>
      </c>
      <c r="F326" s="109">
        <v>140</v>
      </c>
      <c r="G326" s="80">
        <f t="shared" si="1237"/>
        <v>105.70989875000008</v>
      </c>
    </row>
    <row r="327" spans="2:32">
      <c r="B327">
        <v>21</v>
      </c>
      <c r="C327" s="90">
        <f>SUM(ER301:EX301)</f>
        <v>1629463.75</v>
      </c>
      <c r="D327" s="90">
        <f>EX302</f>
        <v>107339362.50000007</v>
      </c>
      <c r="E327">
        <v>141</v>
      </c>
      <c r="F327">
        <v>147</v>
      </c>
      <c r="G327" s="80">
        <f t="shared" si="1237"/>
        <v>107.33936250000008</v>
      </c>
    </row>
    <row r="328" spans="2:32">
      <c r="B328" s="109">
        <v>22</v>
      </c>
      <c r="C328" s="110">
        <f>SUM(EY301:FA301)</f>
        <v>891277.49999999977</v>
      </c>
      <c r="D328" s="110">
        <f>FA302</f>
        <v>108230640.00000007</v>
      </c>
      <c r="E328" s="109">
        <v>148</v>
      </c>
      <c r="F328" s="109">
        <v>150</v>
      </c>
      <c r="G328" s="80">
        <f t="shared" si="1237"/>
        <v>108.23064000000008</v>
      </c>
    </row>
    <row r="331" spans="2:32">
      <c r="B331" s="117" t="s">
        <v>1062</v>
      </c>
      <c r="C331" s="117" t="s">
        <v>1403</v>
      </c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</row>
    <row r="332" spans="2:32">
      <c r="B332" s="117"/>
      <c r="C332" s="117" t="s">
        <v>1080</v>
      </c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</row>
  </sheetData>
  <mergeCells count="4">
    <mergeCell ref="A4:I4"/>
    <mergeCell ref="A5:I5"/>
    <mergeCell ref="B144:R144"/>
    <mergeCell ref="A1:R1"/>
  </mergeCells>
  <conditionalFormatting sqref="H154:FA299">
    <cfRule type="cellIs" dxfId="2" priority="1" operator="greaterThan">
      <formula>0</formula>
    </cfRule>
  </conditionalFormatting>
  <conditionalFormatting sqref="I76:FB100">
    <cfRule type="cellIs" dxfId="1" priority="2" operator="greaterThan">
      <formula>0</formula>
    </cfRule>
  </conditionalFormatting>
  <pageMargins left="0.7" right="0.7" top="0.75" bottom="0.75" header="0.3" footer="0.3"/>
  <pageSetup orientation="landscape" horizontalDpi="4294967292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7518"/>
  </sheetPr>
  <dimension ref="A1:S202"/>
  <sheetViews>
    <sheetView showGridLines="0" workbookViewId="0"/>
  </sheetViews>
  <sheetFormatPr baseColWidth="10" defaultColWidth="8.796875" defaultRowHeight="13.8"/>
  <cols>
    <col min="1" max="1" width="16" customWidth="1"/>
    <col min="2" max="14" width="19" customWidth="1"/>
    <col min="15" max="15" width="21" customWidth="1"/>
    <col min="16" max="16" width="20" customWidth="1"/>
  </cols>
  <sheetData>
    <row r="1" spans="1:16" ht="34.049999999999997" customHeight="1">
      <c r="A1" s="174" t="s">
        <v>1081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</row>
    <row r="2" spans="1:16" ht="37.950000000000003" customHeight="1">
      <c r="A2" s="168" t="s">
        <v>1082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5" spans="1:16" ht="43.95" customHeight="1">
      <c r="A5" s="50" t="s">
        <v>1083</v>
      </c>
      <c r="B5" s="50" t="s">
        <v>1084</v>
      </c>
      <c r="C5" s="50" t="s">
        <v>1085</v>
      </c>
      <c r="D5" s="50" t="s">
        <v>1086</v>
      </c>
      <c r="E5" s="50" t="s">
        <v>1087</v>
      </c>
      <c r="F5" s="50" t="s">
        <v>1088</v>
      </c>
      <c r="G5" s="50" t="s">
        <v>1089</v>
      </c>
      <c r="H5" s="50" t="s">
        <v>1090</v>
      </c>
      <c r="I5" s="50" t="s">
        <v>1091</v>
      </c>
      <c r="J5" s="50" t="s">
        <v>1092</v>
      </c>
      <c r="K5" s="50" t="s">
        <v>1093</v>
      </c>
      <c r="L5" s="50" t="s">
        <v>1094</v>
      </c>
      <c r="M5" s="50" t="s">
        <v>1095</v>
      </c>
      <c r="N5" s="50" t="s">
        <v>1096</v>
      </c>
      <c r="O5" s="50" t="s">
        <v>1097</v>
      </c>
      <c r="P5" s="81" t="s">
        <v>1098</v>
      </c>
    </row>
    <row r="6" spans="1:16" ht="34.049999999999997" customHeight="1">
      <c r="A6" s="71">
        <f>DATE(YEAR('02_Rendimientos'!B79),MONTH('02_Rendimientos'!B79)+0,1)</f>
        <v>46327</v>
      </c>
      <c r="B6" s="63">
        <f t="shared" ref="B6:B18" si="0">SUMIFS($H$25:$H$30,$D$25:$D$30,"&gt;="&amp;A6,$D$25:$D$30,"&lt;"&amp;EDATE(A6,1))</f>
        <v>0</v>
      </c>
      <c r="C6" s="63">
        <f t="shared" ref="C6:C18" si="1">SUMIFS($I$25:$I$30,$D$25:$D$30,"&gt;="&amp;A6,$D$25:$D$30,"&lt;"&amp;EDATE(A6,1))</f>
        <v>0</v>
      </c>
      <c r="D6" s="63">
        <f>IF(AND('05_Carta_Gantt'!$F$30+'02_Rendimientos'!$B$100&gt;=A6,'05_Carta_Gantt'!$F$30+'02_Rendimientos'!$B$100&lt;EDATE(A6,1)),SUM($G$25:$G$30),0)</f>
        <v>0</v>
      </c>
      <c r="E6" s="63">
        <f>(N6*'02_Rendimientos'!$B$92+0*(1-'02_Rendimientos'!$B$92))*'02_Rendimientos'!$B$93</f>
        <v>2703977.2992530349</v>
      </c>
      <c r="F6" s="63">
        <f>N6*'02_Rendimientos'!$B$94</f>
        <v>2949793.4173669466</v>
      </c>
      <c r="G6" s="63">
        <f>0*'02_Rendimientos'!$B$95</f>
        <v>0</v>
      </c>
      <c r="H6" s="63">
        <f>N6*'02_Rendimientos'!$B$96</f>
        <v>491632.23622782447</v>
      </c>
      <c r="I6" s="63">
        <f>MAX(0,MIN(EOMONTH(A6,0),'05_Carta_Gantt'!$F$30)-MAX(A6,'02_Rendimientos'!$B$79)+1)/'02_Rendimientos'!$B$80*'06_Presupuesto'!$H$319</f>
        <v>2110042.7294117636</v>
      </c>
      <c r="J6" s="63">
        <f>(E6+G6+H6+I6*'02_Rendimientos'!$B$97)*'02_Rendimientos'!$B$82</f>
        <v>807619.87103548076</v>
      </c>
      <c r="K6" s="63">
        <f>0</f>
        <v>0</v>
      </c>
      <c r="L6" s="63">
        <f t="shared" ref="L6:L18" si="2">SUM(B6:D6)-SUM(E6:K6)</f>
        <v>-9063065.5532950498</v>
      </c>
      <c r="M6" s="63">
        <f>SUM(L$6:L6)+'02_Rendimientos'!$B$91</f>
        <v>-9063065.5532950498</v>
      </c>
      <c r="N6" s="63">
        <f>SUM(G36:G57)</f>
        <v>9832644.7245564889</v>
      </c>
      <c r="O6" s="63">
        <f t="shared" ref="O6:O18" si="3">MAX(0,-M6)</f>
        <v>9063065.5532950498</v>
      </c>
      <c r="P6" s="67">
        <f t="shared" ref="P6:P18" si="4">SUMIFS($I$25:$I$30,$C$25:$C$30,"&gt;="&amp;A6,$C$25:$C$30,"&lt;"&amp;EDATE(A6,1))</f>
        <v>1795421.0861344538</v>
      </c>
    </row>
    <row r="7" spans="1:16" ht="34.049999999999997" customHeight="1">
      <c r="A7" s="72">
        <f>DATE(YEAR('02_Rendimientos'!B79),MONTH('02_Rendimientos'!B79)+1,1)</f>
        <v>46357</v>
      </c>
      <c r="B7" s="64">
        <f t="shared" si="0"/>
        <v>0</v>
      </c>
      <c r="C7" s="64">
        <f t="shared" si="1"/>
        <v>0</v>
      </c>
      <c r="D7" s="64">
        <f>IF(AND('05_Carta_Gantt'!$F$30+'02_Rendimientos'!$B$100&gt;=A7,'05_Carta_Gantt'!$F$30+'02_Rendimientos'!$B$100&lt;EDATE(A7,1)),SUM($G$25:$G$30),0)</f>
        <v>0</v>
      </c>
      <c r="E7" s="64">
        <f>(N7*'02_Rendimientos'!$B$92+N6*(1-'02_Rendimientos'!$B$92))*'02_Rendimientos'!$B$93</f>
        <v>8080122.5373482732</v>
      </c>
      <c r="F7" s="64">
        <f>N7*'02_Rendimientos'!$B$94</f>
        <v>5864885.7142857146</v>
      </c>
      <c r="G7" s="64">
        <f>N6*'02_Rendimientos'!$B$95</f>
        <v>983264.47245564894</v>
      </c>
      <c r="H7" s="64">
        <f>N7*'02_Rendimientos'!$B$96</f>
        <v>977480.95238095243</v>
      </c>
      <c r="I7" s="64">
        <f>MAX(0,MIN(EOMONTH(A7,0),'05_Carta_Gantt'!$F$30)-MAX(A7,'02_Rendimientos'!$B$79)+1)/'02_Rendimientos'!$B$80*'06_Presupuesto'!$H$319</f>
        <v>2255562.9176470577</v>
      </c>
      <c r="J7" s="64">
        <f>(E7+G7+H7+I7*'02_Rendimientos'!$B$97)*'02_Rendimientos'!$B$82</f>
        <v>2122043.3899915968</v>
      </c>
      <c r="K7" s="64">
        <f>MAX(0,SUM(P$6:P6)-SUM(J$6:J6)-SUM(K$6:K6))</f>
        <v>987801.21509897301</v>
      </c>
      <c r="L7" s="64">
        <f t="shared" si="2"/>
        <v>-21271161.199208215</v>
      </c>
      <c r="M7" s="64">
        <f>SUM(L$6:L7)+'02_Rendimientos'!$B$91</f>
        <v>-30334226.752503265</v>
      </c>
      <c r="N7" s="64">
        <f>SUM(H36:H57)</f>
        <v>19549619.047619049</v>
      </c>
      <c r="O7" s="64">
        <f t="shared" si="3"/>
        <v>30334226.752503265</v>
      </c>
      <c r="P7" s="67">
        <f t="shared" si="4"/>
        <v>1026771.072074984</v>
      </c>
    </row>
    <row r="8" spans="1:16" ht="34.049999999999997" customHeight="1">
      <c r="A8" s="71">
        <f>DATE(YEAR('02_Rendimientos'!B79),MONTH('02_Rendimientos'!B79)+2,1)</f>
        <v>46388</v>
      </c>
      <c r="B8" s="63">
        <f>SUMIFS($H$25:$H$30,$D$25:$D$30,"&gt;="&amp;A8,$D$25:$D$30,"&lt;"&amp;EDATE(A8,1))</f>
        <v>8977105.4306722693</v>
      </c>
      <c r="C8" s="63">
        <f t="shared" si="1"/>
        <v>1795421.0861344538</v>
      </c>
      <c r="D8" s="63">
        <f>IF(AND('05_Carta_Gantt'!$F$30+'02_Rendimientos'!$B$100&gt;=A8,'05_Carta_Gantt'!$F$30+'02_Rendimientos'!$B$100&lt;EDATE(A8,1)),SUM($G$25:$G$30),0)</f>
        <v>0</v>
      </c>
      <c r="E8" s="63">
        <f>(N8*'02_Rendimientos'!$B$92+N7*(1-'02_Rendimientos'!$B$92))*'02_Rendimientos'!$B$93</f>
        <v>12204330.376317194</v>
      </c>
      <c r="F8" s="63">
        <f>N8*'02_Rendimientos'!$B$94</f>
        <v>7448929.2416966781</v>
      </c>
      <c r="G8" s="63">
        <f>N7*'02_Rendimientos'!$B$95</f>
        <v>1954961.9047619049</v>
      </c>
      <c r="H8" s="63">
        <f>N8*'02_Rendimientos'!$B$96</f>
        <v>1241488.2069494464</v>
      </c>
      <c r="I8" s="63">
        <f>MAX(0,MIN(EOMONTH(A8,0),'05_Carta_Gantt'!$F$30)-MAX(A8,'02_Rendimientos'!$B$79)+1)/'02_Rendimientos'!$B$80*'06_Presupuesto'!$H$319</f>
        <v>2255562.9176470577</v>
      </c>
      <c r="J8" s="63">
        <f>(E8+G8+H8+I8*'02_Rendimientos'!$B$97)*'02_Rendimientos'!$B$82</f>
        <v>3140426.769901894</v>
      </c>
      <c r="K8" s="63">
        <f>MAX(0,SUM(P$6:P7)-SUM(J$6:J7)-SUM(K$6:K7))</f>
        <v>0</v>
      </c>
      <c r="L8" s="63">
        <f t="shared" si="2"/>
        <v>-17473172.900467448</v>
      </c>
      <c r="M8" s="63">
        <f>SUM(L$6:L8)+'02_Rendimientos'!$B$91</f>
        <v>-47807399.652970716</v>
      </c>
      <c r="N8" s="63">
        <f>SUM(I36:I57)</f>
        <v>24829764.138988927</v>
      </c>
      <c r="O8" s="63">
        <f t="shared" si="3"/>
        <v>47807399.652970716</v>
      </c>
      <c r="P8" s="67">
        <f t="shared" si="4"/>
        <v>5823425.0257891612</v>
      </c>
    </row>
    <row r="9" spans="1:16" ht="34.049999999999997" customHeight="1">
      <c r="A9" s="72">
        <f>DATE(YEAR('02_Rendimientos'!B79),MONTH('02_Rendimientos'!B79)+3,1)</f>
        <v>46419</v>
      </c>
      <c r="B9" s="64">
        <f>SUMIFS($H$25:$H$30,$D$25:$D$30,"&gt;="&amp;A9,$D$25:$D$30,"&lt;"&amp;EDATE(A9,1))</f>
        <v>5133855.3603749201</v>
      </c>
      <c r="C9" s="64">
        <f t="shared" si="1"/>
        <v>1026771.072074984</v>
      </c>
      <c r="D9" s="64">
        <f>IF(AND('05_Carta_Gantt'!$F$30+'02_Rendimientos'!$B$100&gt;=A9,'05_Carta_Gantt'!$F$30+'02_Rendimientos'!$B$100&lt;EDATE(A9,1)),SUM($G$25:$G$30),0)</f>
        <v>0</v>
      </c>
      <c r="E9" s="64">
        <f>(N9*'02_Rendimientos'!$B$92+N8*(1-'02_Rendimientos'!$B$92))*'02_Rendimientos'!$B$93</f>
        <v>10596067.469654528</v>
      </c>
      <c r="F9" s="64">
        <f>N9*'02_Rendimientos'!$B$94</f>
        <v>4110417.0888355342</v>
      </c>
      <c r="G9" s="64">
        <f>N8*'02_Rendimientos'!$B$95</f>
        <v>2482976.4138988927</v>
      </c>
      <c r="H9" s="64">
        <f>N9*'02_Rendimientos'!$B$96</f>
        <v>685069.5148059224</v>
      </c>
      <c r="I9" s="64">
        <f>MAX(0,MIN(EOMONTH(A9,0),'05_Carta_Gantt'!$F$30)-MAX(A9,'02_Rendimientos'!$B$79)+1)/'02_Rendimientos'!$B$80*'06_Presupuesto'!$H$319</f>
        <v>2037282.6352941168</v>
      </c>
      <c r="J9" s="64">
        <f>(E9+G9+H9+I9*'02_Rendimientos'!$B$97)*'02_Rendimientos'!$B$82</f>
        <v>2808723.3960412163</v>
      </c>
      <c r="K9" s="64">
        <f>MAX(0,SUM(P$6:P8)-SUM(J$6:J8)-SUM(K$6:K8))</f>
        <v>1587725.9379706555</v>
      </c>
      <c r="L9" s="64">
        <f t="shared" si="2"/>
        <v>-18147636.024050966</v>
      </c>
      <c r="M9" s="64">
        <f>SUM(L$6:L9)+'02_Rendimientos'!$B$91</f>
        <v>-65955035.677021682</v>
      </c>
      <c r="N9" s="64">
        <f>SUM(J36:J57)</f>
        <v>13701390.296118448</v>
      </c>
      <c r="O9" s="64">
        <f t="shared" si="3"/>
        <v>65955035.677021682</v>
      </c>
      <c r="P9" s="67">
        <f t="shared" si="4"/>
        <v>5961903.1416316545</v>
      </c>
    </row>
    <row r="10" spans="1:16" ht="34.049999999999997" customHeight="1">
      <c r="A10" s="71">
        <f>DATE(YEAR('02_Rendimientos'!B79),MONTH('02_Rendimientos'!B79)+4,1)</f>
        <v>46447</v>
      </c>
      <c r="B10" s="63">
        <f t="shared" si="0"/>
        <v>29117125.128945805</v>
      </c>
      <c r="C10" s="63">
        <f t="shared" si="1"/>
        <v>5823425.0257891612</v>
      </c>
      <c r="D10" s="63">
        <f>IF(AND('05_Carta_Gantt'!$F$30+'02_Rendimientos'!$B$100&gt;=A10,'05_Carta_Gantt'!$F$30+'02_Rendimientos'!$B$100&lt;EDATE(A10,1)),SUM($G$25:$G$30),0)</f>
        <v>0</v>
      </c>
      <c r="E10" s="63">
        <f>(N10*'02_Rendimientos'!$B$92+N9*(1-'02_Rendimientos'!$B$92))*'02_Rendimientos'!$B$93</f>
        <v>5100718.2067827135</v>
      </c>
      <c r="F10" s="63">
        <f>N10*'02_Rendimientos'!$B$94</f>
        <v>1454002.7731092435</v>
      </c>
      <c r="G10" s="63">
        <f>N9*'02_Rendimientos'!$B$95</f>
        <v>1370139.0296118448</v>
      </c>
      <c r="H10" s="63">
        <f>N10*'02_Rendimientos'!$B$96</f>
        <v>242333.79551820728</v>
      </c>
      <c r="I10" s="63">
        <f>MAX(0,MIN(EOMONTH(A10,0),'05_Carta_Gantt'!$F$30)-MAX(A10,'02_Rendimientos'!$B$79)+1)/'02_Rendimientos'!$B$80*'06_Presupuesto'!$H$319</f>
        <v>2255562.9176470577</v>
      </c>
      <c r="J10" s="63">
        <f>(E10+G10+H10+I10*'02_Rendimientos'!$B$97)*'02_Rendimientos'!$B$82</f>
        <v>1489784.7732398959</v>
      </c>
      <c r="K10" s="63">
        <f>MAX(0,SUM(P$6:P9)-SUM(J$6:J9)-SUM(K$6:K9))</f>
        <v>3153179.7455904391</v>
      </c>
      <c r="L10" s="63">
        <f t="shared" si="2"/>
        <v>19874828.913235568</v>
      </c>
      <c r="M10" s="63">
        <f>SUM(L$6:L10)+'02_Rendimientos'!$B$91</f>
        <v>-46080206.763786115</v>
      </c>
      <c r="N10" s="63">
        <f>SUM(K36:K57)</f>
        <v>4846675.9103641454</v>
      </c>
      <c r="O10" s="63">
        <f t="shared" si="3"/>
        <v>46080206.763786115</v>
      </c>
      <c r="P10" s="67">
        <f t="shared" si="4"/>
        <v>944949.79201679584</v>
      </c>
    </row>
    <row r="11" spans="1:16" ht="34.049999999999997" customHeight="1">
      <c r="A11" s="72">
        <f>DATE(YEAR('02_Rendimientos'!B79),MONTH('02_Rendimientos'!B79)+5,1)</f>
        <v>46478</v>
      </c>
      <c r="B11" s="64">
        <f t="shared" si="0"/>
        <v>29809515.708158273</v>
      </c>
      <c r="C11" s="64">
        <f t="shared" si="1"/>
        <v>5961903.1416316545</v>
      </c>
      <c r="D11" s="64">
        <f>IF(AND('05_Carta_Gantt'!$F$30+'02_Rendimientos'!$B$100&gt;=A11,'05_Carta_Gantt'!$F$30+'02_Rendimientos'!$B$100&lt;EDATE(A11,1)),SUM($G$25:$G$30),0)</f>
        <v>0</v>
      </c>
      <c r="E11" s="64">
        <f>(N11*'02_Rendimientos'!$B$92+N10*(1-'02_Rendimientos'!$B$92))*'02_Rendimientos'!$B$93</f>
        <v>1332835.87535014</v>
      </c>
      <c r="F11" s="64">
        <f>N11*'02_Rendimientos'!$B$94</f>
        <v>0</v>
      </c>
      <c r="G11" s="64">
        <f>N10*'02_Rendimientos'!$B$95</f>
        <v>484667.59103641455</v>
      </c>
      <c r="H11" s="64">
        <f>N11*'02_Rendimientos'!$B$96</f>
        <v>0</v>
      </c>
      <c r="I11" s="64">
        <f>MAX(0,MIN(EOMONTH(A11,0),'05_Carta_Gantt'!$F$30)-MAX(A11,'02_Rendimientos'!$B$79)+1)/'02_Rendimientos'!$B$80*'06_Presupuesto'!$H$319</f>
        <v>0</v>
      </c>
      <c r="J11" s="64">
        <f>(E11+G11+H11+I11*'02_Rendimientos'!$B$97)*'02_Rendimientos'!$B$82</f>
        <v>345325.65861344535</v>
      </c>
      <c r="K11" s="64">
        <f>MAX(0,SUM(P$6:P10)-SUM(J$6:J10)-SUM(K$6:K10))</f>
        <v>0</v>
      </c>
      <c r="L11" s="64">
        <f t="shared" si="2"/>
        <v>33608589.724789925</v>
      </c>
      <c r="M11" s="64">
        <f>SUM(L$6:L11)+'02_Rendimientos'!$B$91</f>
        <v>-12471617.03899619</v>
      </c>
      <c r="N11" s="64">
        <f>SUM(L36:L57)</f>
        <v>0</v>
      </c>
      <c r="O11" s="64">
        <f t="shared" si="3"/>
        <v>12471617.03899619</v>
      </c>
      <c r="P11" s="67">
        <f t="shared" si="4"/>
        <v>1728052.2352941176</v>
      </c>
    </row>
    <row r="12" spans="1:16" ht="34.049999999999997" customHeight="1">
      <c r="A12" s="71">
        <f>DATE(YEAR('02_Rendimientos'!B79),MONTH('02_Rendimientos'!B79)+6,1)</f>
        <v>46508</v>
      </c>
      <c r="B12" s="63">
        <f t="shared" si="0"/>
        <v>13365010.136554565</v>
      </c>
      <c r="C12" s="63">
        <f t="shared" si="1"/>
        <v>2673002.0273109134</v>
      </c>
      <c r="D12" s="63">
        <f>IF(AND('05_Carta_Gantt'!$F$30+'02_Rendimientos'!$B$100&gt;=A12,'05_Carta_Gantt'!$F$30+'02_Rendimientos'!$B$100&lt;EDATE(A12,1)),SUM($G$25:$G$30),0)</f>
        <v>0</v>
      </c>
      <c r="E12" s="63">
        <f>(N12*'02_Rendimientos'!$B$92+N11*(1-'02_Rendimientos'!$B$92))*'02_Rendimientos'!$B$93</f>
        <v>0</v>
      </c>
      <c r="F12" s="63">
        <f>N12*'02_Rendimientos'!$B$94</f>
        <v>0</v>
      </c>
      <c r="G12" s="63">
        <f>N11*'02_Rendimientos'!$B$95</f>
        <v>0</v>
      </c>
      <c r="H12" s="63">
        <f>N12*'02_Rendimientos'!$B$96</f>
        <v>0</v>
      </c>
      <c r="I12" s="63">
        <f>MAX(0,MIN(EOMONTH(A12,0),'05_Carta_Gantt'!$F$30)-MAX(A12,'02_Rendimientos'!$B$79)+1)/'02_Rendimientos'!$B$80*'06_Presupuesto'!$H$319</f>
        <v>0</v>
      </c>
      <c r="J12" s="63">
        <f>(E12+G12+H12+I12*'02_Rendimientos'!$B$97)*'02_Rendimientos'!$B$82</f>
        <v>0</v>
      </c>
      <c r="K12" s="63">
        <f>MAX(0,SUM(P$6:P11)-SUM(J$6:J11)-SUM(K$6:K11))</f>
        <v>837891.59545757435</v>
      </c>
      <c r="L12" s="63">
        <f t="shared" si="2"/>
        <v>15200120.568407904</v>
      </c>
      <c r="M12" s="63">
        <f>SUM(L$6:L12)+'02_Rendimientos'!$B$91</f>
        <v>2728503.5294117145</v>
      </c>
      <c r="N12" s="63">
        <f>SUM(M36:M57)</f>
        <v>0</v>
      </c>
      <c r="O12" s="63">
        <f t="shared" si="3"/>
        <v>0</v>
      </c>
      <c r="P12" s="67">
        <f t="shared" si="4"/>
        <v>0</v>
      </c>
    </row>
    <row r="13" spans="1:16" ht="34.049999999999997" customHeight="1">
      <c r="A13" s="72">
        <f>DATE(YEAR('02_Rendimientos'!B79),MONTH('02_Rendimientos'!B79)+7,1)</f>
        <v>46539</v>
      </c>
      <c r="B13" s="64">
        <f t="shared" si="0"/>
        <v>0</v>
      </c>
      <c r="C13" s="64">
        <f t="shared" si="1"/>
        <v>0</v>
      </c>
      <c r="D13" s="64">
        <f>IF(AND('05_Carta_Gantt'!$F$30+'02_Rendimientos'!$B$100&gt;=A13,'05_Carta_Gantt'!$F$30+'02_Rendimientos'!$B$100&lt;EDATE(A13,1)),SUM($G$25:$G$30),0)</f>
        <v>0</v>
      </c>
      <c r="E13" s="64">
        <f>(N13*'02_Rendimientos'!$B$92+N12*(1-'02_Rendimientos'!$B$92))*'02_Rendimientos'!$B$93</f>
        <v>0</v>
      </c>
      <c r="F13" s="64">
        <f>N13*'02_Rendimientos'!$B$94</f>
        <v>0</v>
      </c>
      <c r="G13" s="64">
        <f>N12*'02_Rendimientos'!$B$95</f>
        <v>0</v>
      </c>
      <c r="H13" s="64">
        <f>N13*'02_Rendimientos'!$B$96</f>
        <v>0</v>
      </c>
      <c r="I13" s="64">
        <f>MAX(0,MIN(EOMONTH(A13,0),'05_Carta_Gantt'!$F$30)-MAX(A13,'02_Rendimientos'!$B$79)+1)/'02_Rendimientos'!$B$80*'06_Presupuesto'!$H$319</f>
        <v>0</v>
      </c>
      <c r="J13" s="64">
        <f>(E13+G13+H13+I13*'02_Rendimientos'!$B$97)*'02_Rendimientos'!$B$82</f>
        <v>0</v>
      </c>
      <c r="K13" s="64">
        <f>MAX(0,SUM(P$6:P12)-SUM(J$6:J12)-SUM(K$6:K12))</f>
        <v>0</v>
      </c>
      <c r="L13" s="64">
        <f t="shared" si="2"/>
        <v>0</v>
      </c>
      <c r="M13" s="64">
        <f>SUM(L$6:L13)+'02_Rendimientos'!$B$91</f>
        <v>2728503.5294117145</v>
      </c>
      <c r="N13" s="64">
        <f>SUM(N36:N57)</f>
        <v>0</v>
      </c>
      <c r="O13" s="64">
        <f t="shared" si="3"/>
        <v>0</v>
      </c>
      <c r="P13" s="67">
        <f t="shared" si="4"/>
        <v>0</v>
      </c>
    </row>
    <row r="14" spans="1:16" ht="34.049999999999997" customHeight="1">
      <c r="A14" s="71">
        <f>DATE(YEAR('02_Rendimientos'!B79),MONTH('02_Rendimientos'!B79)+8,1)</f>
        <v>46569</v>
      </c>
      <c r="B14" s="63">
        <f t="shared" si="0"/>
        <v>0</v>
      </c>
      <c r="C14" s="63">
        <f t="shared" si="1"/>
        <v>0</v>
      </c>
      <c r="D14" s="63">
        <f>IF(AND('05_Carta_Gantt'!$F$30+'02_Rendimientos'!$B$100&gt;=A14,'05_Carta_Gantt'!$F$30+'02_Rendimientos'!$B$100&lt;EDATE(A14,1)),SUM($G$25:$G$30),0)</f>
        <v>0</v>
      </c>
      <c r="E14" s="63">
        <f>(N14*'02_Rendimientos'!$B$92+N13*(1-'02_Rendimientos'!$B$92))*'02_Rendimientos'!$B$93</f>
        <v>0</v>
      </c>
      <c r="F14" s="63">
        <f>N14*'02_Rendimientos'!$B$94</f>
        <v>0</v>
      </c>
      <c r="G14" s="63">
        <f>N13*'02_Rendimientos'!$B$95</f>
        <v>0</v>
      </c>
      <c r="H14" s="63">
        <f>N14*'02_Rendimientos'!$B$96</f>
        <v>0</v>
      </c>
      <c r="I14" s="63">
        <f>MAX(0,MIN(EOMONTH(A14,0),'05_Carta_Gantt'!$F$30)-MAX(A14,'02_Rendimientos'!$B$79)+1)/'02_Rendimientos'!$B$80*'06_Presupuesto'!$H$319</f>
        <v>0</v>
      </c>
      <c r="J14" s="63">
        <f>(E14+G14+H14+I14*'02_Rendimientos'!$B$97)*'02_Rendimientos'!$B$82</f>
        <v>0</v>
      </c>
      <c r="K14" s="63">
        <f>MAX(0,SUM(P$6:P13)-SUM(J$6:J13)-SUM(K$6:K13))</f>
        <v>0</v>
      </c>
      <c r="L14" s="63">
        <f t="shared" si="2"/>
        <v>0</v>
      </c>
      <c r="M14" s="63">
        <f>SUM(L$6:L14)+'02_Rendimientos'!$B$91</f>
        <v>2728503.5294117145</v>
      </c>
      <c r="N14" s="63">
        <f>SUM(O36:O57)</f>
        <v>0</v>
      </c>
      <c r="O14" s="63">
        <f t="shared" si="3"/>
        <v>0</v>
      </c>
      <c r="P14" s="67">
        <f t="shared" si="4"/>
        <v>0</v>
      </c>
    </row>
    <row r="15" spans="1:16" ht="34.049999999999997" customHeight="1">
      <c r="A15" s="72">
        <f>DATE(YEAR('02_Rendimientos'!B79),MONTH('02_Rendimientos'!B79)+9,1)</f>
        <v>46600</v>
      </c>
      <c r="B15" s="64">
        <f t="shared" si="0"/>
        <v>0</v>
      </c>
      <c r="C15" s="64">
        <f t="shared" si="1"/>
        <v>0</v>
      </c>
      <c r="D15" s="64">
        <f>IF(AND('05_Carta_Gantt'!$F$30+'02_Rendimientos'!$B$100&gt;=A15,'05_Carta_Gantt'!$F$30+'02_Rendimientos'!$B$100&lt;EDATE(A15,1)),SUM($G$25:$G$30),0)</f>
        <v>0</v>
      </c>
      <c r="E15" s="64">
        <f>(N15*'02_Rendimientos'!$B$92+N14*(1-'02_Rendimientos'!$B$92))*'02_Rendimientos'!$B$93</f>
        <v>0</v>
      </c>
      <c r="F15" s="64">
        <f>N15*'02_Rendimientos'!$B$94</f>
        <v>0</v>
      </c>
      <c r="G15" s="64">
        <f>N14*'02_Rendimientos'!$B$95</f>
        <v>0</v>
      </c>
      <c r="H15" s="64">
        <f>N15*'02_Rendimientos'!$B$96</f>
        <v>0</v>
      </c>
      <c r="I15" s="64">
        <f>MAX(0,MIN(EOMONTH(A15,0),'05_Carta_Gantt'!$F$30)-MAX(A15,'02_Rendimientos'!$B$79)+1)/'02_Rendimientos'!$B$80*'06_Presupuesto'!$H$319</f>
        <v>0</v>
      </c>
      <c r="J15" s="64">
        <f>(E15+G15+H15+I15*'02_Rendimientos'!$B$97)*'02_Rendimientos'!$B$82</f>
        <v>0</v>
      </c>
      <c r="K15" s="64">
        <f>MAX(0,SUM(P$6:P14)-SUM(J$6:J14)-SUM(K$6:K14))</f>
        <v>0</v>
      </c>
      <c r="L15" s="64">
        <f t="shared" si="2"/>
        <v>0</v>
      </c>
      <c r="M15" s="64">
        <f>SUM(L$6:L15)+'02_Rendimientos'!$B$91</f>
        <v>2728503.5294117145</v>
      </c>
      <c r="N15" s="64">
        <f>SUM(P36:P57)</f>
        <v>0</v>
      </c>
      <c r="O15" s="64">
        <f t="shared" si="3"/>
        <v>0</v>
      </c>
      <c r="P15" s="67">
        <f t="shared" si="4"/>
        <v>0</v>
      </c>
    </row>
    <row r="16" spans="1:16" ht="34.049999999999997" customHeight="1">
      <c r="A16" s="71">
        <f>DATE(YEAR('02_Rendimientos'!B79),MONTH('02_Rendimientos'!B79)+10,1)</f>
        <v>46631</v>
      </c>
      <c r="B16" s="63">
        <f t="shared" si="0"/>
        <v>0</v>
      </c>
      <c r="C16" s="63">
        <f t="shared" si="1"/>
        <v>0</v>
      </c>
      <c r="D16" s="63">
        <f>IF(AND('05_Carta_Gantt'!$F$30+'02_Rendimientos'!$B$100&gt;=A16,'05_Carta_Gantt'!$F$30+'02_Rendimientos'!$B$100&lt;EDATE(A16,1)),SUM($G$25:$G$30),0)</f>
        <v>4547505.8823529389</v>
      </c>
      <c r="E16" s="63">
        <f>(N16*'02_Rendimientos'!$B$92+N15*(1-'02_Rendimientos'!$B$92))*'02_Rendimientos'!$B$93</f>
        <v>0</v>
      </c>
      <c r="F16" s="63">
        <f>N16*'02_Rendimientos'!$B$94</f>
        <v>0</v>
      </c>
      <c r="G16" s="63">
        <f>N15*'02_Rendimientos'!$B$95</f>
        <v>0</v>
      </c>
      <c r="H16" s="63">
        <f>N16*'02_Rendimientos'!$B$96</f>
        <v>0</v>
      </c>
      <c r="I16" s="63">
        <f>MAX(0,MIN(EOMONTH(A16,0),'05_Carta_Gantt'!$F$30)-MAX(A16,'02_Rendimientos'!$B$79)+1)/'02_Rendimientos'!$B$80*'06_Presupuesto'!$H$319</f>
        <v>0</v>
      </c>
      <c r="J16" s="63">
        <f>(E16+G16+H16+I16*'02_Rendimientos'!$B$97)*'02_Rendimientos'!$B$82</f>
        <v>0</v>
      </c>
      <c r="K16" s="63">
        <f>MAX(0,SUM(P$6:P15)-SUM(J$6:J15)-SUM(K$6:K15))</f>
        <v>0</v>
      </c>
      <c r="L16" s="63">
        <f t="shared" si="2"/>
        <v>4547505.8823529389</v>
      </c>
      <c r="M16" s="63">
        <f>SUM(L$6:L16)+'02_Rendimientos'!$B$91</f>
        <v>7276009.4117646534</v>
      </c>
      <c r="N16" s="63">
        <f>SUM(Q36:Q57)</f>
        <v>0</v>
      </c>
      <c r="O16" s="63">
        <f t="shared" si="3"/>
        <v>0</v>
      </c>
      <c r="P16" s="67">
        <f t="shared" si="4"/>
        <v>0</v>
      </c>
    </row>
    <row r="17" spans="1:16" ht="34.049999999999997" customHeight="1">
      <c r="A17" s="72">
        <f>DATE(YEAR('02_Rendimientos'!B79),MONTH('02_Rendimientos'!B79)+11,1)</f>
        <v>46661</v>
      </c>
      <c r="B17" s="64">
        <f t="shared" si="0"/>
        <v>0</v>
      </c>
      <c r="C17" s="64">
        <f t="shared" si="1"/>
        <v>0</v>
      </c>
      <c r="D17" s="64">
        <f>IF(AND('05_Carta_Gantt'!$F$30+'02_Rendimientos'!$B$100&gt;=A17,'05_Carta_Gantt'!$F$30+'02_Rendimientos'!$B$100&lt;EDATE(A17,1)),SUM($G$25:$G$30),0)</f>
        <v>0</v>
      </c>
      <c r="E17" s="64">
        <f>(N17*'02_Rendimientos'!$B$92+N16*(1-'02_Rendimientos'!$B$92))*'02_Rendimientos'!$B$93</f>
        <v>0</v>
      </c>
      <c r="F17" s="64">
        <f>N17*'02_Rendimientos'!$B$94</f>
        <v>0</v>
      </c>
      <c r="G17" s="64">
        <f>N16*'02_Rendimientos'!$B$95</f>
        <v>0</v>
      </c>
      <c r="H17" s="64">
        <f>N17*'02_Rendimientos'!$B$96</f>
        <v>0</v>
      </c>
      <c r="I17" s="64">
        <f>MAX(0,MIN(EOMONTH(A17,0),'05_Carta_Gantt'!$F$30)-MAX(A17,'02_Rendimientos'!$B$79)+1)/'02_Rendimientos'!$B$80*'06_Presupuesto'!$H$319</f>
        <v>0</v>
      </c>
      <c r="J17" s="64">
        <f>(E17+G17+H17+I17*'02_Rendimientos'!$B$97)*'02_Rendimientos'!$B$82</f>
        <v>0</v>
      </c>
      <c r="K17" s="64">
        <f>MAX(0,SUM(P$6:P16)-SUM(J$6:J16)-SUM(K$6:K16))</f>
        <v>0</v>
      </c>
      <c r="L17" s="64">
        <f t="shared" si="2"/>
        <v>0</v>
      </c>
      <c r="M17" s="64">
        <f>SUM(L$6:L17)+'02_Rendimientos'!$B$91</f>
        <v>7276009.4117646534</v>
      </c>
      <c r="N17" s="64">
        <f>SUM(R36:R57)</f>
        <v>0</v>
      </c>
      <c r="O17" s="64">
        <f t="shared" si="3"/>
        <v>0</v>
      </c>
      <c r="P17" s="67">
        <f t="shared" si="4"/>
        <v>0</v>
      </c>
    </row>
    <row r="18" spans="1:16" ht="34.049999999999997" customHeight="1">
      <c r="A18" s="71">
        <f>DATE(YEAR('02_Rendimientos'!B79),MONTH('02_Rendimientos'!B79)+12,1)</f>
        <v>46692</v>
      </c>
      <c r="B18" s="63">
        <f t="shared" si="0"/>
        <v>0</v>
      </c>
      <c r="C18" s="63">
        <f t="shared" si="1"/>
        <v>0</v>
      </c>
      <c r="D18" s="63">
        <f>IF(AND('05_Carta_Gantt'!$F$30+'02_Rendimientos'!$B$100&gt;=A18,'05_Carta_Gantt'!$F$30+'02_Rendimientos'!$B$100&lt;EDATE(A18,1)),SUM($G$25:$G$30),0)</f>
        <v>0</v>
      </c>
      <c r="E18" s="63">
        <f>(N18*'02_Rendimientos'!$B$92+N17*(1-'02_Rendimientos'!$B$92))*'02_Rendimientos'!$B$93</f>
        <v>0</v>
      </c>
      <c r="F18" s="63">
        <f>N18*'02_Rendimientos'!$B$94</f>
        <v>0</v>
      </c>
      <c r="G18" s="63">
        <f>N17*'02_Rendimientos'!$B$95</f>
        <v>0</v>
      </c>
      <c r="H18" s="63">
        <f>N18*'02_Rendimientos'!$B$96</f>
        <v>0</v>
      </c>
      <c r="I18" s="63">
        <f>MAX(0,MIN(EOMONTH(A18,0),'05_Carta_Gantt'!$F$30)-MAX(A18,'02_Rendimientos'!$B$79)+1)/'02_Rendimientos'!$B$80*'06_Presupuesto'!$H$319</f>
        <v>0</v>
      </c>
      <c r="J18" s="63">
        <f>(E18+G18+H18+I18*'02_Rendimientos'!$B$97)*'02_Rendimientos'!$B$82</f>
        <v>0</v>
      </c>
      <c r="K18" s="63">
        <f>MAX(0,SUM(P$6:P17)-SUM(J$6:J17)-SUM(K$6:K17))</f>
        <v>0</v>
      </c>
      <c r="L18" s="63">
        <f t="shared" si="2"/>
        <v>0</v>
      </c>
      <c r="M18" s="63">
        <f>SUM(L$6:L18)+'02_Rendimientos'!$B$91</f>
        <v>7276009.4117646534</v>
      </c>
      <c r="N18" s="63">
        <f>SUM(S36:S57)</f>
        <v>0</v>
      </c>
      <c r="O18" s="63">
        <f t="shared" si="3"/>
        <v>0</v>
      </c>
      <c r="P18" s="67">
        <f t="shared" si="4"/>
        <v>0</v>
      </c>
    </row>
    <row r="20" spans="1:16">
      <c r="A20" t="s">
        <v>1099</v>
      </c>
      <c r="C20" s="67">
        <f>MAX(O6:O18)</f>
        <v>65955035.677021682</v>
      </c>
    </row>
    <row r="21" spans="1:16" ht="37.950000000000003" customHeight="1">
      <c r="A21" s="168" t="s">
        <v>1100</v>
      </c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</row>
    <row r="24" spans="1:16" ht="43.95" customHeight="1">
      <c r="A24" s="50" t="s">
        <v>1101</v>
      </c>
      <c r="B24" s="50" t="s">
        <v>1102</v>
      </c>
      <c r="C24" s="50" t="s">
        <v>1103</v>
      </c>
      <c r="D24" s="50" t="s">
        <v>1104</v>
      </c>
      <c r="E24" s="50" t="s">
        <v>1105</v>
      </c>
      <c r="F24" s="50" t="s">
        <v>1106</v>
      </c>
      <c r="G24" s="50" t="s">
        <v>1107</v>
      </c>
      <c r="H24" s="50" t="s">
        <v>1108</v>
      </c>
      <c r="I24" s="50" t="s">
        <v>1109</v>
      </c>
      <c r="J24" s="50" t="s">
        <v>1110</v>
      </c>
      <c r="K24" s="50" t="s">
        <v>1111</v>
      </c>
      <c r="L24" s="50" t="s">
        <v>1112</v>
      </c>
    </row>
    <row r="25" spans="1:16" ht="34.049999999999997" customHeight="1">
      <c r="A25" s="51">
        <v>1</v>
      </c>
      <c r="B25" s="57">
        <f>DATE(YEAR('02_Rendimientos'!B79),MONTH('02_Rendimientos'!B79)+0,10)</f>
        <v>46336</v>
      </c>
      <c r="C25" s="57">
        <f>WORKDAY(DATE(YEAR(B25),MONTH(B25),15)-1,1+'02_Rendimientos'!$B$89,'02_Rendimientos'!$B$112:$B$124)</f>
        <v>46349</v>
      </c>
      <c r="D25" s="57">
        <f>WORKDAY(C25,'02_Rendimientos'!$B$88,'02_Rendimientos'!$B$112:$B$124)</f>
        <v>46394</v>
      </c>
      <c r="E25" s="64">
        <f>SUM(G63:G202)</f>
        <v>9449584.6638655458</v>
      </c>
      <c r="F25" s="64">
        <f>MAX(0,MIN(E25,'06_Presupuesto'!$H$321*(1-'02_Rendimientos'!$B$90))-0)</f>
        <v>9449584.6638655458</v>
      </c>
      <c r="G25" s="64">
        <f>F25*'02_Rendimientos'!$B$86</f>
        <v>472479.23319327732</v>
      </c>
      <c r="H25" s="64">
        <f t="shared" ref="H25:H30" si="5">F25-G25-K25</f>
        <v>8977105.4306722693</v>
      </c>
      <c r="I25" s="64">
        <f>F25*'02_Rendimientos'!$B$82</f>
        <v>1795421.0861344538</v>
      </c>
      <c r="J25" s="64">
        <f t="shared" ref="J25:J30" si="6">F25+I25</f>
        <v>11245005.75</v>
      </c>
      <c r="K25" s="64">
        <f>F25*'02_Rendimientos'!$B$87</f>
        <v>0</v>
      </c>
      <c r="L25" s="51" t="s">
        <v>1113</v>
      </c>
    </row>
    <row r="26" spans="1:16" ht="34.049999999999997" customHeight="1">
      <c r="A26" s="52">
        <v>2</v>
      </c>
      <c r="B26" s="56">
        <f>DATE(YEAR('02_Rendimientos'!B79),MONTH('02_Rendimientos'!B79)+1,10)</f>
        <v>46366</v>
      </c>
      <c r="C26" s="56">
        <f>WORKDAY(DATE(YEAR(B26),MONTH(B26),15)-1,1+'02_Rendimientos'!$B$89,'02_Rendimientos'!$B$112:$B$124)</f>
        <v>46378</v>
      </c>
      <c r="D26" s="56">
        <f>WORKDAY(C26,'02_Rendimientos'!$B$88,'02_Rendimientos'!$B$112:$B$124)</f>
        <v>46422</v>
      </c>
      <c r="E26" s="63">
        <f>SUM(H63:H202)</f>
        <v>14853642.937944409</v>
      </c>
      <c r="F26" s="63">
        <f>MAX(0,MIN(E26,'06_Presupuesto'!$H$321*(1-'02_Rendimientos'!$B$90))-SUM(F$25:F25))</f>
        <v>5404058.2740788627</v>
      </c>
      <c r="G26" s="63">
        <f>F26*'02_Rendimientos'!$B$86</f>
        <v>270202.91370394314</v>
      </c>
      <c r="H26" s="63">
        <f t="shared" si="5"/>
        <v>5133855.3603749201</v>
      </c>
      <c r="I26" s="63">
        <f>F26*'02_Rendimientos'!$B$82</f>
        <v>1026771.072074984</v>
      </c>
      <c r="J26" s="63">
        <f t="shared" si="6"/>
        <v>6430829.3461538469</v>
      </c>
      <c r="K26" s="63">
        <f>F26*'02_Rendimientos'!$B$87</f>
        <v>0</v>
      </c>
      <c r="L26" s="52" t="s">
        <v>1113</v>
      </c>
    </row>
    <row r="27" spans="1:16" ht="34.049999999999997" customHeight="1">
      <c r="A27" s="51">
        <v>3</v>
      </c>
      <c r="B27" s="57">
        <f>DATE(YEAR('02_Rendimientos'!B79),MONTH('02_Rendimientos'!B79)+2,10)</f>
        <v>46397</v>
      </c>
      <c r="C27" s="57">
        <f>WORKDAY(DATE(YEAR(B27),MONTH(B27),15)-1,1+'02_Rendimientos'!$B$89,'02_Rendimientos'!$B$112:$B$124)</f>
        <v>46409</v>
      </c>
      <c r="D27" s="57">
        <f>WORKDAY(C27,'02_Rendimientos'!$B$88,'02_Rendimientos'!$B$112:$B$124)</f>
        <v>46451</v>
      </c>
      <c r="E27" s="64">
        <f>SUM(I63:I202)</f>
        <v>45503248.336834729</v>
      </c>
      <c r="F27" s="64">
        <f>MAX(0,MIN(E27,'06_Presupuesto'!$H$321*(1-'02_Rendimientos'!$B$90))-SUM(F$25:F26))</f>
        <v>30649605.39889032</v>
      </c>
      <c r="G27" s="64">
        <f>F27*'02_Rendimientos'!$B$86</f>
        <v>1532480.269944516</v>
      </c>
      <c r="H27" s="64">
        <f t="shared" si="5"/>
        <v>29117125.128945805</v>
      </c>
      <c r="I27" s="64">
        <f>F27*'02_Rendimientos'!$B$82</f>
        <v>5823425.0257891612</v>
      </c>
      <c r="J27" s="64">
        <f t="shared" si="6"/>
        <v>36473030.42467948</v>
      </c>
      <c r="K27" s="64">
        <f>F27*'02_Rendimientos'!$B$87</f>
        <v>0</v>
      </c>
      <c r="L27" s="51" t="s">
        <v>1113</v>
      </c>
    </row>
    <row r="28" spans="1:16" ht="34.049999999999997" customHeight="1">
      <c r="A28" s="52">
        <v>4</v>
      </c>
      <c r="B28" s="56">
        <f>DATE(YEAR('02_Rendimientos'!B79),MONTH('02_Rendimientos'!B79)+3,10)</f>
        <v>46428</v>
      </c>
      <c r="C28" s="56">
        <f>WORKDAY(DATE(YEAR(B28),MONTH(B28),15)-1,1+'02_Rendimientos'!$B$89,'02_Rendimientos'!$B$112:$B$124)</f>
        <v>46440</v>
      </c>
      <c r="D28" s="56">
        <f>WORKDAY(C28,'02_Rendimientos'!$B$88,'02_Rendimientos'!$B$112:$B$124)</f>
        <v>46483</v>
      </c>
      <c r="E28" s="63">
        <f>SUM(J63:J202)</f>
        <v>76881685.924369752</v>
      </c>
      <c r="F28" s="63">
        <f>MAX(0,MIN(E28,'06_Presupuesto'!$H$321*(1-'02_Rendimientos'!$B$90))-SUM(F$25:F27))</f>
        <v>31378437.587535024</v>
      </c>
      <c r="G28" s="63">
        <f>F28*'02_Rendimientos'!$B$86</f>
        <v>1568921.8793767514</v>
      </c>
      <c r="H28" s="63">
        <f t="shared" si="5"/>
        <v>29809515.708158273</v>
      </c>
      <c r="I28" s="63">
        <f>F28*'02_Rendimientos'!$B$82</f>
        <v>5961903.1416316545</v>
      </c>
      <c r="J28" s="63">
        <f t="shared" si="6"/>
        <v>37340340.729166679</v>
      </c>
      <c r="K28" s="63">
        <f>F28*'02_Rendimientos'!$B$87</f>
        <v>0</v>
      </c>
      <c r="L28" s="52" t="s">
        <v>1113</v>
      </c>
    </row>
    <row r="29" spans="1:16" ht="34.049999999999997" customHeight="1">
      <c r="A29" s="51">
        <v>5</v>
      </c>
      <c r="B29" s="57">
        <f>DATE(YEAR('02_Rendimientos'!B79),MONTH('02_Rendimientos'!B79)+4,10)</f>
        <v>46456</v>
      </c>
      <c r="C29" s="57">
        <f>WORKDAY(DATE(YEAR(B29),MONTH(B29),15)-1,1+'02_Rendimientos'!$B$89,'02_Rendimientos'!$B$112:$B$124)</f>
        <v>46468</v>
      </c>
      <c r="D29" s="57">
        <f>WORKDAY(C29,'02_Rendimientos'!$B$88,'02_Rendimientos'!$B$112:$B$124)</f>
        <v>46511</v>
      </c>
      <c r="E29" s="64">
        <f>SUM(K63:K202)</f>
        <v>87472735.294117644</v>
      </c>
      <c r="F29" s="64">
        <f>MAX(0,MIN(E29,'06_Presupuesto'!$H$321*(1-'02_Rendimientos'!$B$90))-SUM(F$25:F28))</f>
        <v>4973419.9579831362</v>
      </c>
      <c r="G29" s="64">
        <f>F29*'02_Rendimientos'!$B$86</f>
        <v>248670.99789915682</v>
      </c>
      <c r="H29" s="64">
        <f t="shared" si="5"/>
        <v>4724748.9600839792</v>
      </c>
      <c r="I29" s="64">
        <f>F29*'02_Rendimientos'!$B$82</f>
        <v>944949.79201679584</v>
      </c>
      <c r="J29" s="64">
        <f t="shared" si="6"/>
        <v>5918369.749999932</v>
      </c>
      <c r="K29" s="64">
        <f>F29*'02_Rendimientos'!$B$87</f>
        <v>0</v>
      </c>
      <c r="L29" s="51" t="s">
        <v>1113</v>
      </c>
    </row>
    <row r="30" spans="1:16" ht="34.049999999999997" customHeight="1">
      <c r="A30" s="52">
        <v>6</v>
      </c>
      <c r="B30" s="56">
        <f>'05_Carta_Gantt'!F30</f>
        <v>46477</v>
      </c>
      <c r="C30" s="56">
        <f>WORKDAY(B30,'02_Rendimientos'!$B$89,'02_Rendimientos'!$B$112:$B$124)</f>
        <v>46484</v>
      </c>
      <c r="D30" s="56">
        <f>WORKDAY(C30,'02_Rendimientos'!$B$88,'02_Rendimientos'!$B$112:$B$124)</f>
        <v>46526</v>
      </c>
      <c r="E30" s="63">
        <f>SUM(L63:L202)</f>
        <v>90950117.647058785</v>
      </c>
      <c r="F30" s="63">
        <f>'06_Presupuesto'!H321-SUM(F$25:F29)</f>
        <v>9095011.7647058815</v>
      </c>
      <c r="G30" s="63">
        <f>F30*'02_Rendimientos'!$B$86</f>
        <v>454750.5882352941</v>
      </c>
      <c r="H30" s="63">
        <f t="shared" si="5"/>
        <v>8640261.176470587</v>
      </c>
      <c r="I30" s="63">
        <f>F30*'02_Rendimientos'!$B$82</f>
        <v>1728052.2352941176</v>
      </c>
      <c r="J30" s="63">
        <f t="shared" si="6"/>
        <v>10823064</v>
      </c>
      <c r="K30" s="63">
        <f>F30*'02_Rendimientos'!$B$87</f>
        <v>0</v>
      </c>
      <c r="L30" s="52" t="s">
        <v>1114</v>
      </c>
    </row>
    <row r="32" spans="1:16" ht="37.950000000000003" customHeight="1">
      <c r="A32" s="168" t="s">
        <v>1404</v>
      </c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</row>
    <row r="35" spans="1:19" ht="43.95" customHeight="1">
      <c r="A35" s="50" t="s">
        <v>115</v>
      </c>
      <c r="B35" s="50" t="s">
        <v>967</v>
      </c>
      <c r="C35" s="50" t="s">
        <v>520</v>
      </c>
      <c r="D35" s="50" t="s">
        <v>969</v>
      </c>
      <c r="E35" s="50" t="s">
        <v>970</v>
      </c>
      <c r="F35" s="50" t="s">
        <v>396</v>
      </c>
      <c r="G35" s="50" t="s">
        <v>1115</v>
      </c>
      <c r="H35" s="50" t="s">
        <v>1116</v>
      </c>
      <c r="I35" s="50" t="s">
        <v>1117</v>
      </c>
      <c r="J35" s="50" t="s">
        <v>1118</v>
      </c>
      <c r="K35" s="50" t="s">
        <v>1119</v>
      </c>
      <c r="L35" s="50" t="s">
        <v>1120</v>
      </c>
      <c r="M35" s="50" t="s">
        <v>1121</v>
      </c>
      <c r="N35" s="50" t="s">
        <v>1122</v>
      </c>
      <c r="O35" s="50" t="s">
        <v>1123</v>
      </c>
      <c r="P35" s="50" t="s">
        <v>1124</v>
      </c>
      <c r="Q35" s="50" t="s">
        <v>1125</v>
      </c>
      <c r="R35" s="50" t="s">
        <v>1126</v>
      </c>
      <c r="S35" s="50" t="s">
        <v>1127</v>
      </c>
    </row>
    <row r="36" spans="1:19" ht="34.049999999999997" customHeight="1">
      <c r="A36" s="52" t="str">
        <f>'06_Presupuesto'!A343</f>
        <v>A</v>
      </c>
      <c r="B36" s="52" t="str">
        <f>'06_Presupuesto'!B343</f>
        <v>Instalación de faenas y cierre perimetral</v>
      </c>
      <c r="C36" s="52">
        <f>'06_Presupuesto'!C343</f>
        <v>7089010.0840336131</v>
      </c>
      <c r="D36" s="56">
        <f>'06_Presupuesto'!F343</f>
        <v>46328</v>
      </c>
      <c r="E36" s="56">
        <f>'06_Presupuesto'!G343</f>
        <v>46333</v>
      </c>
      <c r="F36" s="52">
        <f t="shared" ref="F36:F57" si="7">E36-D36+1</f>
        <v>6</v>
      </c>
      <c r="G36" s="63">
        <f>$C36*MAX(0,MIN($E36,EOMONTH($A6,0))-MAX($D36,$A6)+1)/$F36</f>
        <v>7089010.0840336131</v>
      </c>
      <c r="H36" s="63">
        <f>$C36*MAX(0,MIN($E36,EOMONTH($A7,0))-MAX($D36,$A7)+1)/$F36</f>
        <v>0</v>
      </c>
      <c r="I36" s="63">
        <f>$C36*MAX(0,MIN($E36,EOMONTH($A8,0))-MAX($D36,$A8)+1)/$F36</f>
        <v>0</v>
      </c>
      <c r="J36" s="63">
        <f>$C36*MAX(0,MIN($E36,EOMONTH($A9,0))-MAX($D36,$A9)+1)/$F36</f>
        <v>0</v>
      </c>
      <c r="K36" s="63">
        <f>$C36*MAX(0,MIN($E36,EOMONTH($A10,0))-MAX($D36,$A10)+1)/$F36</f>
        <v>0</v>
      </c>
      <c r="L36" s="63">
        <f>$C36*MAX(0,MIN($E36,EOMONTH($A11,0))-MAX($D36,$A11)+1)/$F36</f>
        <v>0</v>
      </c>
      <c r="M36" s="63">
        <f>$C36*MAX(0,MIN($E36,EOMONTH($A12,0))-MAX($D36,$A12)+1)/$F36</f>
        <v>0</v>
      </c>
      <c r="N36" s="63">
        <f>$C36*MAX(0,MIN($E36,EOMONTH($A13,0))-MAX($D36,$A13)+1)/$F36</f>
        <v>0</v>
      </c>
      <c r="O36" s="63">
        <f>$C36*MAX(0,MIN($E36,EOMONTH($A14,0))-MAX($D36,$A14)+1)/$F36</f>
        <v>0</v>
      </c>
      <c r="P36" s="63">
        <f>$C36*MAX(0,MIN($E36,EOMONTH($A15,0))-MAX($D36,$A15)+1)/$F36</f>
        <v>0</v>
      </c>
      <c r="Q36" s="63">
        <f>$C36*MAX(0,MIN($E36,EOMONTH($A16,0))-MAX($D36,$A16)+1)/$F36</f>
        <v>0</v>
      </c>
      <c r="R36" s="63">
        <f>$C36*MAX(0,MIN($E36,EOMONTH($A17,0))-MAX($D36,$A17)+1)/$F36</f>
        <v>0</v>
      </c>
      <c r="S36" s="63">
        <f>$C36*MAX(0,MIN($E36,EOMONTH($A18,0))-MAX($D36,$A18)+1)/$F36</f>
        <v>0</v>
      </c>
    </row>
    <row r="37" spans="1:19" ht="34.049999999999997" customHeight="1">
      <c r="A37" s="51" t="str">
        <f>'06_Presupuesto'!A344</f>
        <v>B</v>
      </c>
      <c r="B37" s="51" t="str">
        <f>'06_Presupuesto'!B344</f>
        <v>Replanteo y nivelación del área de trabajo</v>
      </c>
      <c r="C37" s="51">
        <f>'06_Presupuesto'!C344</f>
        <v>784429.4117647059</v>
      </c>
      <c r="D37" s="57">
        <f>'06_Presupuesto'!F344</f>
        <v>46334</v>
      </c>
      <c r="E37" s="57">
        <f>'06_Presupuesto'!G344</f>
        <v>46338</v>
      </c>
      <c r="F37" s="51">
        <f t="shared" si="7"/>
        <v>5</v>
      </c>
      <c r="G37" s="64">
        <f>$C37*MAX(0,MIN($E37,EOMONTH($A6,0))-MAX($D37,$A6)+1)/$F37</f>
        <v>784429.4117647059</v>
      </c>
      <c r="H37" s="64">
        <f>$C37*MAX(0,MIN($E37,EOMONTH($A7,0))-MAX($D37,$A7)+1)/$F37</f>
        <v>0</v>
      </c>
      <c r="I37" s="64">
        <f>$C37*MAX(0,MIN($E37,EOMONTH($A8,0))-MAX($D37,$A8)+1)/$F37</f>
        <v>0</v>
      </c>
      <c r="J37" s="64">
        <f>$C37*MAX(0,MIN($E37,EOMONTH($A9,0))-MAX($D37,$A9)+1)/$F37</f>
        <v>0</v>
      </c>
      <c r="K37" s="64">
        <f>$C37*MAX(0,MIN($E37,EOMONTH($A10,0))-MAX($D37,$A10)+1)/$F37</f>
        <v>0</v>
      </c>
      <c r="L37" s="64">
        <f>$C37*MAX(0,MIN($E37,EOMONTH($A11,0))-MAX($D37,$A11)+1)/$F37</f>
        <v>0</v>
      </c>
      <c r="M37" s="64">
        <f>$C37*MAX(0,MIN($E37,EOMONTH($A12,0))-MAX($D37,$A12)+1)/$F37</f>
        <v>0</v>
      </c>
      <c r="N37" s="64">
        <f>$C37*MAX(0,MIN($E37,EOMONTH($A13,0))-MAX($D37,$A13)+1)/$F37</f>
        <v>0</v>
      </c>
      <c r="O37" s="64">
        <f>$C37*MAX(0,MIN($E37,EOMONTH($A14,0))-MAX($D37,$A14)+1)/$F37</f>
        <v>0</v>
      </c>
      <c r="P37" s="64">
        <f>$C37*MAX(0,MIN($E37,EOMONTH($A15,0))-MAX($D37,$A15)+1)/$F37</f>
        <v>0</v>
      </c>
      <c r="Q37" s="64">
        <f>$C37*MAX(0,MIN($E37,EOMONTH($A16,0))-MAX($D37,$A16)+1)/$F37</f>
        <v>0</v>
      </c>
      <c r="R37" s="64">
        <f>$C37*MAX(0,MIN($E37,EOMONTH($A17,0))-MAX($D37,$A17)+1)/$F37</f>
        <v>0</v>
      </c>
      <c r="S37" s="64">
        <f>$C37*MAX(0,MIN($E37,EOMONTH($A18,0))-MAX($D37,$A18)+1)/$F37</f>
        <v>0</v>
      </c>
    </row>
    <row r="38" spans="1:19" ht="34.049999999999997" customHeight="1">
      <c r="A38" s="52" t="str">
        <f>'06_Presupuesto'!A345</f>
        <v>C</v>
      </c>
      <c r="B38" s="52" t="str">
        <f>'06_Presupuesto'!B345</f>
        <v>Servicios provisorios y habilitación de instalaciones</v>
      </c>
      <c r="C38" s="52">
        <f>'06_Presupuesto'!C345</f>
        <v>0</v>
      </c>
      <c r="D38" s="56">
        <f>'06_Presupuesto'!F345</f>
        <v>46334</v>
      </c>
      <c r="E38" s="56">
        <f>'06_Presupuesto'!G345</f>
        <v>46343</v>
      </c>
      <c r="F38" s="52">
        <f t="shared" si="7"/>
        <v>10</v>
      </c>
      <c r="G38" s="63">
        <f>$C38*MAX(0,MIN($E38,EOMONTH($A6,0))-MAX($D38,$A6)+1)/$F38</f>
        <v>0</v>
      </c>
      <c r="H38" s="63">
        <f>$C38*MAX(0,MIN($E38,EOMONTH($A7,0))-MAX($D38,$A7)+1)/$F38</f>
        <v>0</v>
      </c>
      <c r="I38" s="63">
        <f>$C38*MAX(0,MIN($E38,EOMONTH($A8,0))-MAX($D38,$A8)+1)/$F38</f>
        <v>0</v>
      </c>
      <c r="J38" s="63">
        <f>$C38*MAX(0,MIN($E38,EOMONTH($A9,0))-MAX($D38,$A9)+1)/$F38</f>
        <v>0</v>
      </c>
      <c r="K38" s="63">
        <f>$C38*MAX(0,MIN($E38,EOMONTH($A10,0))-MAX($D38,$A10)+1)/$F38</f>
        <v>0</v>
      </c>
      <c r="L38" s="63">
        <f>$C38*MAX(0,MIN($E38,EOMONTH($A11,0))-MAX($D38,$A11)+1)/$F38</f>
        <v>0</v>
      </c>
      <c r="M38" s="63">
        <f>$C38*MAX(0,MIN($E38,EOMONTH($A12,0))-MAX($D38,$A12)+1)/$F38</f>
        <v>0</v>
      </c>
      <c r="N38" s="63">
        <f>$C38*MAX(0,MIN($E38,EOMONTH($A13,0))-MAX($D38,$A13)+1)/$F38</f>
        <v>0</v>
      </c>
      <c r="O38" s="63">
        <f>$C38*MAX(0,MIN($E38,EOMONTH($A14,0))-MAX($D38,$A14)+1)/$F38</f>
        <v>0</v>
      </c>
      <c r="P38" s="63">
        <f>$C38*MAX(0,MIN($E38,EOMONTH($A15,0))-MAX($D38,$A15)+1)/$F38</f>
        <v>0</v>
      </c>
      <c r="Q38" s="63">
        <f>$C38*MAX(0,MIN($E38,EOMONTH($A16,0))-MAX($D38,$A16)+1)/$F38</f>
        <v>0</v>
      </c>
      <c r="R38" s="63">
        <f>$C38*MAX(0,MIN($E38,EOMONTH($A17,0))-MAX($D38,$A17)+1)/$F38</f>
        <v>0</v>
      </c>
      <c r="S38" s="63">
        <f>$C38*MAX(0,MIN($E38,EOMONTH($A18,0))-MAX($D38,$A18)+1)/$F38</f>
        <v>0</v>
      </c>
    </row>
    <row r="39" spans="1:19" ht="34.049999999999997" customHeight="1">
      <c r="A39" s="51" t="str">
        <f>'06_Presupuesto'!A346</f>
        <v>D</v>
      </c>
      <c r="B39" s="51" t="str">
        <f>'06_Presupuesto'!B346</f>
        <v>Excavación y retiro de material</v>
      </c>
      <c r="C39" s="51">
        <f>'06_Presupuesto'!C346</f>
        <v>529411.76470588241</v>
      </c>
      <c r="D39" s="57">
        <f>'06_Presupuesto'!F346</f>
        <v>46339</v>
      </c>
      <c r="E39" s="57">
        <f>'06_Presupuesto'!G346</f>
        <v>46349</v>
      </c>
      <c r="F39" s="51">
        <f t="shared" si="7"/>
        <v>11</v>
      </c>
      <c r="G39" s="64">
        <f>$C39*MAX(0,MIN($E39,EOMONTH($A6,0))-MAX($D39,$A6)+1)/$F39</f>
        <v>529411.76470588241</v>
      </c>
      <c r="H39" s="64">
        <f>$C39*MAX(0,MIN($E39,EOMONTH($A7,0))-MAX($D39,$A7)+1)/$F39</f>
        <v>0</v>
      </c>
      <c r="I39" s="64">
        <f>$C39*MAX(0,MIN($E39,EOMONTH($A8,0))-MAX($D39,$A8)+1)/$F39</f>
        <v>0</v>
      </c>
      <c r="J39" s="64">
        <f>$C39*MAX(0,MIN($E39,EOMONTH($A9,0))-MAX($D39,$A9)+1)/$F39</f>
        <v>0</v>
      </c>
      <c r="K39" s="64">
        <f>$C39*MAX(0,MIN($E39,EOMONTH($A10,0))-MAX($D39,$A10)+1)/$F39</f>
        <v>0</v>
      </c>
      <c r="L39" s="64">
        <f>$C39*MAX(0,MIN($E39,EOMONTH($A11,0))-MAX($D39,$A11)+1)/$F39</f>
        <v>0</v>
      </c>
      <c r="M39" s="64">
        <f>$C39*MAX(0,MIN($E39,EOMONTH($A12,0))-MAX($D39,$A12)+1)/$F39</f>
        <v>0</v>
      </c>
      <c r="N39" s="64">
        <f>$C39*MAX(0,MIN($E39,EOMONTH($A13,0))-MAX($D39,$A13)+1)/$F39</f>
        <v>0</v>
      </c>
      <c r="O39" s="64">
        <f>$C39*MAX(0,MIN($E39,EOMONTH($A14,0))-MAX($D39,$A14)+1)/$F39</f>
        <v>0</v>
      </c>
      <c r="P39" s="64">
        <f>$C39*MAX(0,MIN($E39,EOMONTH($A15,0))-MAX($D39,$A15)+1)/$F39</f>
        <v>0</v>
      </c>
      <c r="Q39" s="64">
        <f>$C39*MAX(0,MIN($E39,EOMONTH($A16,0))-MAX($D39,$A16)+1)/$F39</f>
        <v>0</v>
      </c>
      <c r="R39" s="64">
        <f>$C39*MAX(0,MIN($E39,EOMONTH($A17,0))-MAX($D39,$A17)+1)/$F39</f>
        <v>0</v>
      </c>
      <c r="S39" s="64">
        <f>$C39*MAX(0,MIN($E39,EOMONTH($A18,0))-MAX($D39,$A18)+1)/$F39</f>
        <v>0</v>
      </c>
    </row>
    <row r="40" spans="1:19" ht="34.049999999999997" customHeight="1">
      <c r="A40" s="52" t="str">
        <f>'06_Presupuesto'!A347</f>
        <v>E</v>
      </c>
      <c r="B40" s="52" t="str">
        <f>'06_Presupuesto'!B347</f>
        <v>Relleno, humectación y compactación</v>
      </c>
      <c r="C40" s="52">
        <f>'06_Presupuesto'!C347</f>
        <v>1838305.8823529412</v>
      </c>
      <c r="D40" s="56">
        <f>'06_Presupuesto'!F347</f>
        <v>46350</v>
      </c>
      <c r="E40" s="56">
        <f>'06_Presupuesto'!G347</f>
        <v>46358</v>
      </c>
      <c r="F40" s="52">
        <f t="shared" si="7"/>
        <v>9</v>
      </c>
      <c r="G40" s="63">
        <f>$C40*MAX(0,MIN($E40,EOMONTH($A6,0))-MAX($D40,$A6)+1)/$F40</f>
        <v>1429793.4640522876</v>
      </c>
      <c r="H40" s="63">
        <f>$C40*MAX(0,MIN($E40,EOMONTH($A7,0))-MAX($D40,$A7)+1)/$F40</f>
        <v>408512.41830065357</v>
      </c>
      <c r="I40" s="63">
        <f>$C40*MAX(0,MIN($E40,EOMONTH($A8,0))-MAX($D40,$A8)+1)/$F40</f>
        <v>0</v>
      </c>
      <c r="J40" s="63">
        <f>$C40*MAX(0,MIN($E40,EOMONTH($A9,0))-MAX($D40,$A9)+1)/$F40</f>
        <v>0</v>
      </c>
      <c r="K40" s="63">
        <f>$C40*MAX(0,MIN($E40,EOMONTH($A10,0))-MAX($D40,$A10)+1)/$F40</f>
        <v>0</v>
      </c>
      <c r="L40" s="63">
        <f>$C40*MAX(0,MIN($E40,EOMONTH($A11,0))-MAX($D40,$A11)+1)/$F40</f>
        <v>0</v>
      </c>
      <c r="M40" s="63">
        <f>$C40*MAX(0,MIN($E40,EOMONTH($A12,0))-MAX($D40,$A12)+1)/$F40</f>
        <v>0</v>
      </c>
      <c r="N40" s="63">
        <f>$C40*MAX(0,MIN($E40,EOMONTH($A13,0))-MAX($D40,$A13)+1)/$F40</f>
        <v>0</v>
      </c>
      <c r="O40" s="63">
        <f>$C40*MAX(0,MIN($E40,EOMONTH($A14,0))-MAX($D40,$A14)+1)/$F40</f>
        <v>0</v>
      </c>
      <c r="P40" s="63">
        <f>$C40*MAX(0,MIN($E40,EOMONTH($A15,0))-MAX($D40,$A15)+1)/$F40</f>
        <v>0</v>
      </c>
      <c r="Q40" s="63">
        <f>$C40*MAX(0,MIN($E40,EOMONTH($A16,0))-MAX($D40,$A16)+1)/$F40</f>
        <v>0</v>
      </c>
      <c r="R40" s="63">
        <f>$C40*MAX(0,MIN($E40,EOMONTH($A17,0))-MAX($D40,$A17)+1)/$F40</f>
        <v>0</v>
      </c>
      <c r="S40" s="63">
        <f>$C40*MAX(0,MIN($E40,EOMONTH($A18,0))-MAX($D40,$A18)+1)/$F40</f>
        <v>0</v>
      </c>
    </row>
    <row r="41" spans="1:19" ht="34.049999999999997" customHeight="1">
      <c r="A41" s="51" t="str">
        <f>'06_Presupuesto'!A348</f>
        <v>F</v>
      </c>
      <c r="B41" s="51" t="str">
        <f>'06_Presupuesto'!B348</f>
        <v>Emplantillado de hormigón</v>
      </c>
      <c r="C41" s="51">
        <f>'06_Presupuesto'!C348</f>
        <v>376890.75630252104</v>
      </c>
      <c r="D41" s="57">
        <f>'06_Presupuesto'!F348</f>
        <v>46359</v>
      </c>
      <c r="E41" s="57">
        <f>'06_Presupuesto'!G348</f>
        <v>46363</v>
      </c>
      <c r="F41" s="51">
        <f t="shared" si="7"/>
        <v>5</v>
      </c>
      <c r="G41" s="64">
        <f>$C41*MAX(0,MIN($E41,EOMONTH($A6,0))-MAX($D41,$A6)+1)/$F41</f>
        <v>0</v>
      </c>
      <c r="H41" s="64">
        <f>$C41*MAX(0,MIN($E41,EOMONTH($A7,0))-MAX($D41,$A7)+1)/$F41</f>
        <v>376890.75630252104</v>
      </c>
      <c r="I41" s="64">
        <f>$C41*MAX(0,MIN($E41,EOMONTH($A8,0))-MAX($D41,$A8)+1)/$F41</f>
        <v>0</v>
      </c>
      <c r="J41" s="64">
        <f>$C41*MAX(0,MIN($E41,EOMONTH($A9,0))-MAX($D41,$A9)+1)/$F41</f>
        <v>0</v>
      </c>
      <c r="K41" s="64">
        <f>$C41*MAX(0,MIN($E41,EOMONTH($A10,0))-MAX($D41,$A10)+1)/$F41</f>
        <v>0</v>
      </c>
      <c r="L41" s="64">
        <f>$C41*MAX(0,MIN($E41,EOMONTH($A11,0))-MAX($D41,$A11)+1)/$F41</f>
        <v>0</v>
      </c>
      <c r="M41" s="64">
        <f>$C41*MAX(0,MIN($E41,EOMONTH($A12,0))-MAX($D41,$A12)+1)/$F41</f>
        <v>0</v>
      </c>
      <c r="N41" s="64">
        <f>$C41*MAX(0,MIN($E41,EOMONTH($A13,0))-MAX($D41,$A13)+1)/$F41</f>
        <v>0</v>
      </c>
      <c r="O41" s="64">
        <f>$C41*MAX(0,MIN($E41,EOMONTH($A14,0))-MAX($D41,$A14)+1)/$F41</f>
        <v>0</v>
      </c>
      <c r="P41" s="64">
        <f>$C41*MAX(0,MIN($E41,EOMONTH($A15,0))-MAX($D41,$A15)+1)/$F41</f>
        <v>0</v>
      </c>
      <c r="Q41" s="64">
        <f>$C41*MAX(0,MIN($E41,EOMONTH($A16,0))-MAX($D41,$A16)+1)/$F41</f>
        <v>0</v>
      </c>
      <c r="R41" s="64">
        <f>$C41*MAX(0,MIN($E41,EOMONTH($A17,0))-MAX($D41,$A17)+1)/$F41</f>
        <v>0</v>
      </c>
      <c r="S41" s="64">
        <f>$C41*MAX(0,MIN($E41,EOMONTH($A18,0))-MAX($D41,$A18)+1)/$F41</f>
        <v>0</v>
      </c>
    </row>
    <row r="42" spans="1:19" ht="34.049999999999997" customHeight="1">
      <c r="A42" s="52" t="str">
        <f>'06_Presupuesto'!A349</f>
        <v>G</v>
      </c>
      <c r="B42" s="52" t="str">
        <f>'06_Presupuesto'!B349</f>
        <v>Fundaciones de hormigón armado</v>
      </c>
      <c r="C42" s="52">
        <f>'06_Presupuesto'!C349</f>
        <v>2647058.823529412</v>
      </c>
      <c r="D42" s="56">
        <f>'06_Presupuesto'!F349</f>
        <v>46364</v>
      </c>
      <c r="E42" s="56">
        <f>'06_Presupuesto'!G349</f>
        <v>46376</v>
      </c>
      <c r="F42" s="52">
        <f t="shared" si="7"/>
        <v>13</v>
      </c>
      <c r="G42" s="63">
        <f>$C42*MAX(0,MIN($E42,EOMONTH($A6,0))-MAX($D42,$A6)+1)/$F42</f>
        <v>0</v>
      </c>
      <c r="H42" s="63">
        <f>$C42*MAX(0,MIN($E42,EOMONTH($A7,0))-MAX($D42,$A7)+1)/$F42</f>
        <v>2647058.823529412</v>
      </c>
      <c r="I42" s="63">
        <f>$C42*MAX(0,MIN($E42,EOMONTH($A8,0))-MAX($D42,$A8)+1)/$F42</f>
        <v>0</v>
      </c>
      <c r="J42" s="63">
        <f>$C42*MAX(0,MIN($E42,EOMONTH($A9,0))-MAX($D42,$A9)+1)/$F42</f>
        <v>0</v>
      </c>
      <c r="K42" s="63">
        <f>$C42*MAX(0,MIN($E42,EOMONTH($A10,0))-MAX($D42,$A10)+1)/$F42</f>
        <v>0</v>
      </c>
      <c r="L42" s="63">
        <f>$C42*MAX(0,MIN($E42,EOMONTH($A11,0))-MAX($D42,$A11)+1)/$F42</f>
        <v>0</v>
      </c>
      <c r="M42" s="63">
        <f>$C42*MAX(0,MIN($E42,EOMONTH($A12,0))-MAX($D42,$A12)+1)/$F42</f>
        <v>0</v>
      </c>
      <c r="N42" s="63">
        <f>$C42*MAX(0,MIN($E42,EOMONTH($A13,0))-MAX($D42,$A13)+1)/$F42</f>
        <v>0</v>
      </c>
      <c r="O42" s="63">
        <f>$C42*MAX(0,MIN($E42,EOMONTH($A14,0))-MAX($D42,$A14)+1)/$F42</f>
        <v>0</v>
      </c>
      <c r="P42" s="63">
        <f>$C42*MAX(0,MIN($E42,EOMONTH($A15,0))-MAX($D42,$A15)+1)/$F42</f>
        <v>0</v>
      </c>
      <c r="Q42" s="63">
        <f>$C42*MAX(0,MIN($E42,EOMONTH($A16,0))-MAX($D42,$A16)+1)/$F42</f>
        <v>0</v>
      </c>
      <c r="R42" s="63">
        <f>$C42*MAX(0,MIN($E42,EOMONTH($A17,0))-MAX($D42,$A17)+1)/$F42</f>
        <v>0</v>
      </c>
      <c r="S42" s="63">
        <f>$C42*MAX(0,MIN($E42,EOMONTH($A18,0))-MAX($D42,$A18)+1)/$F42</f>
        <v>0</v>
      </c>
    </row>
    <row r="43" spans="1:19" ht="34.049999999999997" customHeight="1">
      <c r="A43" s="51" t="str">
        <f>'06_Presupuesto'!A350</f>
        <v>H</v>
      </c>
      <c r="B43" s="51" t="str">
        <f>'06_Presupuesto'!B350</f>
        <v>Radier y losas de hormigón</v>
      </c>
      <c r="C43" s="51">
        <f>'06_Presupuesto'!C350</f>
        <v>4864860.5042016804</v>
      </c>
      <c r="D43" s="57">
        <f>'06_Presupuesto'!F350</f>
        <v>46377</v>
      </c>
      <c r="E43" s="57">
        <f>'06_Presupuesto'!G350</f>
        <v>46388</v>
      </c>
      <c r="F43" s="51">
        <f t="shared" si="7"/>
        <v>12</v>
      </c>
      <c r="G43" s="64">
        <f>$C43*MAX(0,MIN($E43,EOMONTH($A6,0))-MAX($D43,$A6)+1)/$F43</f>
        <v>0</v>
      </c>
      <c r="H43" s="64">
        <f>$C43*MAX(0,MIN($E43,EOMONTH($A7,0))-MAX($D43,$A7)+1)/$F43</f>
        <v>4459455.4621848734</v>
      </c>
      <c r="I43" s="64">
        <f>$C43*MAX(0,MIN($E43,EOMONTH($A8,0))-MAX($D43,$A8)+1)/$F43</f>
        <v>405405.04201680672</v>
      </c>
      <c r="J43" s="64">
        <f>$C43*MAX(0,MIN($E43,EOMONTH($A9,0))-MAX($D43,$A9)+1)/$F43</f>
        <v>0</v>
      </c>
      <c r="K43" s="64">
        <f>$C43*MAX(0,MIN($E43,EOMONTH($A10,0))-MAX($D43,$A10)+1)/$F43</f>
        <v>0</v>
      </c>
      <c r="L43" s="64">
        <f>$C43*MAX(0,MIN($E43,EOMONTH($A11,0))-MAX($D43,$A11)+1)/$F43</f>
        <v>0</v>
      </c>
      <c r="M43" s="64">
        <f>$C43*MAX(0,MIN($E43,EOMONTH($A12,0))-MAX($D43,$A12)+1)/$F43</f>
        <v>0</v>
      </c>
      <c r="N43" s="64">
        <f>$C43*MAX(0,MIN($E43,EOMONTH($A13,0))-MAX($D43,$A13)+1)/$F43</f>
        <v>0</v>
      </c>
      <c r="O43" s="64">
        <f>$C43*MAX(0,MIN($E43,EOMONTH($A14,0))-MAX($D43,$A14)+1)/$F43</f>
        <v>0</v>
      </c>
      <c r="P43" s="64">
        <f>$C43*MAX(0,MIN($E43,EOMONTH($A15,0))-MAX($D43,$A15)+1)/$F43</f>
        <v>0</v>
      </c>
      <c r="Q43" s="64">
        <f>$C43*MAX(0,MIN($E43,EOMONTH($A16,0))-MAX($D43,$A16)+1)/$F43</f>
        <v>0</v>
      </c>
      <c r="R43" s="64">
        <f>$C43*MAX(0,MIN($E43,EOMONTH($A17,0))-MAX($D43,$A17)+1)/$F43</f>
        <v>0</v>
      </c>
      <c r="S43" s="64">
        <f>$C43*MAX(0,MIN($E43,EOMONTH($A18,0))-MAX($D43,$A18)+1)/$F43</f>
        <v>0</v>
      </c>
    </row>
    <row r="44" spans="1:19" ht="34.049999999999997" customHeight="1">
      <c r="A44" s="52" t="str">
        <f>'06_Presupuesto'!A351</f>
        <v>I</v>
      </c>
      <c r="B44" s="52" t="str">
        <f>'06_Presupuesto'!B351</f>
        <v>Estructura metálica y viga reticulada</v>
      </c>
      <c r="C44" s="52">
        <f>'06_Presupuesto'!C351</f>
        <v>2246000</v>
      </c>
      <c r="D44" s="56">
        <f>'06_Presupuesto'!F351</f>
        <v>46377</v>
      </c>
      <c r="E44" s="56">
        <f>'06_Presupuesto'!G351</f>
        <v>46396</v>
      </c>
      <c r="F44" s="52">
        <f t="shared" si="7"/>
        <v>20</v>
      </c>
      <c r="G44" s="63">
        <f>$C44*MAX(0,MIN($E44,EOMONTH($A6,0))-MAX($D44,$A6)+1)/$F44</f>
        <v>0</v>
      </c>
      <c r="H44" s="63">
        <f>$C44*MAX(0,MIN($E44,EOMONTH($A7,0))-MAX($D44,$A7)+1)/$F44</f>
        <v>1235300</v>
      </c>
      <c r="I44" s="63">
        <f>$C44*MAX(0,MIN($E44,EOMONTH($A8,0))-MAX($D44,$A8)+1)/$F44</f>
        <v>1010700</v>
      </c>
      <c r="J44" s="63">
        <f>$C44*MAX(0,MIN($E44,EOMONTH($A9,0))-MAX($D44,$A9)+1)/$F44</f>
        <v>0</v>
      </c>
      <c r="K44" s="63">
        <f>$C44*MAX(0,MIN($E44,EOMONTH($A10,0))-MAX($D44,$A10)+1)/$F44</f>
        <v>0</v>
      </c>
      <c r="L44" s="63">
        <f>$C44*MAX(0,MIN($E44,EOMONTH($A11,0))-MAX($D44,$A11)+1)/$F44</f>
        <v>0</v>
      </c>
      <c r="M44" s="63">
        <f>$C44*MAX(0,MIN($E44,EOMONTH($A12,0))-MAX($D44,$A12)+1)/$F44</f>
        <v>0</v>
      </c>
      <c r="N44" s="63">
        <f>$C44*MAX(0,MIN($E44,EOMONTH($A13,0))-MAX($D44,$A13)+1)/$F44</f>
        <v>0</v>
      </c>
      <c r="O44" s="63">
        <f>$C44*MAX(0,MIN($E44,EOMONTH($A14,0))-MAX($D44,$A14)+1)/$F44</f>
        <v>0</v>
      </c>
      <c r="P44" s="63">
        <f>$C44*MAX(0,MIN($E44,EOMONTH($A15,0))-MAX($D44,$A15)+1)/$F44</f>
        <v>0</v>
      </c>
      <c r="Q44" s="63">
        <f>$C44*MAX(0,MIN($E44,EOMONTH($A16,0))-MAX($D44,$A16)+1)/$F44</f>
        <v>0</v>
      </c>
      <c r="R44" s="63">
        <f>$C44*MAX(0,MIN($E44,EOMONTH($A17,0))-MAX($D44,$A17)+1)/$F44</f>
        <v>0</v>
      </c>
      <c r="S44" s="63">
        <f>$C44*MAX(0,MIN($E44,EOMONTH($A18,0))-MAX($D44,$A18)+1)/$F44</f>
        <v>0</v>
      </c>
    </row>
    <row r="45" spans="1:19" ht="34.049999999999997" customHeight="1">
      <c r="A45" s="51" t="str">
        <f>'06_Presupuesto'!A352</f>
        <v>J</v>
      </c>
      <c r="B45" s="51" t="str">
        <f>'06_Presupuesto'!B352</f>
        <v>Cubierta y hojalatería</v>
      </c>
      <c r="C45" s="51">
        <f>'06_Presupuesto'!C352</f>
        <v>3300826.0504201679</v>
      </c>
      <c r="D45" s="57">
        <f>'06_Presupuesto'!F352</f>
        <v>46397</v>
      </c>
      <c r="E45" s="57">
        <f>'06_Presupuesto'!G352</f>
        <v>46408</v>
      </c>
      <c r="F45" s="51">
        <f t="shared" si="7"/>
        <v>12</v>
      </c>
      <c r="G45" s="64">
        <f>$C45*MAX(0,MIN($E45,EOMONTH($A6,0))-MAX($D45,$A6)+1)/$F45</f>
        <v>0</v>
      </c>
      <c r="H45" s="64">
        <f>$C45*MAX(0,MIN($E45,EOMONTH($A7,0))-MAX($D45,$A7)+1)/$F45</f>
        <v>0</v>
      </c>
      <c r="I45" s="64">
        <f>$C45*MAX(0,MIN($E45,EOMONTH($A8,0))-MAX($D45,$A8)+1)/$F45</f>
        <v>3300826.0504201674</v>
      </c>
      <c r="J45" s="64">
        <f>$C45*MAX(0,MIN($E45,EOMONTH($A9,0))-MAX($D45,$A9)+1)/$F45</f>
        <v>0</v>
      </c>
      <c r="K45" s="64">
        <f>$C45*MAX(0,MIN($E45,EOMONTH($A10,0))-MAX($D45,$A10)+1)/$F45</f>
        <v>0</v>
      </c>
      <c r="L45" s="64">
        <f>$C45*MAX(0,MIN($E45,EOMONTH($A11,0))-MAX($D45,$A11)+1)/$F45</f>
        <v>0</v>
      </c>
      <c r="M45" s="64">
        <f>$C45*MAX(0,MIN($E45,EOMONTH($A12,0))-MAX($D45,$A12)+1)/$F45</f>
        <v>0</v>
      </c>
      <c r="N45" s="64">
        <f>$C45*MAX(0,MIN($E45,EOMONTH($A13,0))-MAX($D45,$A13)+1)/$F45</f>
        <v>0</v>
      </c>
      <c r="O45" s="64">
        <f>$C45*MAX(0,MIN($E45,EOMONTH($A14,0))-MAX($D45,$A14)+1)/$F45</f>
        <v>0</v>
      </c>
      <c r="P45" s="64">
        <f>$C45*MAX(0,MIN($E45,EOMONTH($A15,0))-MAX($D45,$A15)+1)/$F45</f>
        <v>0</v>
      </c>
      <c r="Q45" s="64">
        <f>$C45*MAX(0,MIN($E45,EOMONTH($A16,0))-MAX($D45,$A16)+1)/$F45</f>
        <v>0</v>
      </c>
      <c r="R45" s="64">
        <f>$C45*MAX(0,MIN($E45,EOMONTH($A17,0))-MAX($D45,$A17)+1)/$F45</f>
        <v>0</v>
      </c>
      <c r="S45" s="64">
        <f>$C45*MAX(0,MIN($E45,EOMONTH($A18,0))-MAX($D45,$A18)+1)/$F45</f>
        <v>0</v>
      </c>
    </row>
    <row r="46" spans="1:19" ht="34.049999999999997" customHeight="1">
      <c r="A46" s="52" t="str">
        <f>'06_Presupuesto'!A353</f>
        <v>K</v>
      </c>
      <c r="B46" s="52" t="str">
        <f>'06_Presupuesto'!B353</f>
        <v>Muros y tabiques Metalcon</v>
      </c>
      <c r="C46" s="52">
        <f>'06_Presupuesto'!C353</f>
        <v>12679327.731092436</v>
      </c>
      <c r="D46" s="56">
        <f>'06_Presupuesto'!F353</f>
        <v>46377</v>
      </c>
      <c r="E46" s="56">
        <f>'06_Presupuesto'!G353</f>
        <v>46394</v>
      </c>
      <c r="F46" s="52">
        <f t="shared" si="7"/>
        <v>18</v>
      </c>
      <c r="G46" s="63">
        <f>$C46*MAX(0,MIN($E46,EOMONTH($A6,0))-MAX($D46,$A6)+1)/$F46</f>
        <v>0</v>
      </c>
      <c r="H46" s="63">
        <f>$C46*MAX(0,MIN($E46,EOMONTH($A7,0))-MAX($D46,$A7)+1)/$F46</f>
        <v>7748478.0578898229</v>
      </c>
      <c r="I46" s="63">
        <f>$C46*MAX(0,MIN($E46,EOMONTH($A8,0))-MAX($D46,$A8)+1)/$F46</f>
        <v>4930849.6732026143</v>
      </c>
      <c r="J46" s="63">
        <f>$C46*MAX(0,MIN($E46,EOMONTH($A9,0))-MAX($D46,$A9)+1)/$F46</f>
        <v>0</v>
      </c>
      <c r="K46" s="63">
        <f>$C46*MAX(0,MIN($E46,EOMONTH($A10,0))-MAX($D46,$A10)+1)/$F46</f>
        <v>0</v>
      </c>
      <c r="L46" s="63">
        <f>$C46*MAX(0,MIN($E46,EOMONTH($A11,0))-MAX($D46,$A11)+1)/$F46</f>
        <v>0</v>
      </c>
      <c r="M46" s="63">
        <f>$C46*MAX(0,MIN($E46,EOMONTH($A12,0))-MAX($D46,$A12)+1)/$F46</f>
        <v>0</v>
      </c>
      <c r="N46" s="63">
        <f>$C46*MAX(0,MIN($E46,EOMONTH($A13,0))-MAX($D46,$A13)+1)/$F46</f>
        <v>0</v>
      </c>
      <c r="O46" s="63">
        <f>$C46*MAX(0,MIN($E46,EOMONTH($A14,0))-MAX($D46,$A14)+1)/$F46</f>
        <v>0</v>
      </c>
      <c r="P46" s="63">
        <f>$C46*MAX(0,MIN($E46,EOMONTH($A15,0))-MAX($D46,$A15)+1)/$F46</f>
        <v>0</v>
      </c>
      <c r="Q46" s="63">
        <f>$C46*MAX(0,MIN($E46,EOMONTH($A16,0))-MAX($D46,$A16)+1)/$F46</f>
        <v>0</v>
      </c>
      <c r="R46" s="63">
        <f>$C46*MAX(0,MIN($E46,EOMONTH($A17,0))-MAX($D46,$A17)+1)/$F46</f>
        <v>0</v>
      </c>
      <c r="S46" s="63">
        <f>$C46*MAX(0,MIN($E46,EOMONTH($A18,0))-MAX($D46,$A18)+1)/$F46</f>
        <v>0</v>
      </c>
    </row>
    <row r="47" spans="1:19" ht="34.049999999999997" customHeight="1">
      <c r="A47" s="51" t="str">
        <f>'06_Presupuesto'!A354</f>
        <v>L</v>
      </c>
      <c r="B47" s="51" t="str">
        <f>'06_Presupuesto'!B354</f>
        <v>Instalación eléctrica interior</v>
      </c>
      <c r="C47" s="51">
        <f>'06_Presupuesto'!C354</f>
        <v>4052689.0756302522</v>
      </c>
      <c r="D47" s="57">
        <f>'06_Presupuesto'!F354</f>
        <v>46409</v>
      </c>
      <c r="E47" s="57">
        <f>'06_Presupuesto'!G354</f>
        <v>46422</v>
      </c>
      <c r="F47" s="51">
        <f t="shared" si="7"/>
        <v>14</v>
      </c>
      <c r="G47" s="64">
        <f>$C47*MAX(0,MIN($E47,EOMONTH($A6,0))-MAX($D47,$A6)+1)/$F47</f>
        <v>0</v>
      </c>
      <c r="H47" s="64">
        <f>$C47*MAX(0,MIN($E47,EOMONTH($A7,0))-MAX($D47,$A7)+1)/$F47</f>
        <v>0</v>
      </c>
      <c r="I47" s="64">
        <f>$C47*MAX(0,MIN($E47,EOMONTH($A8,0))-MAX($D47,$A8)+1)/$F47</f>
        <v>2894777.9111644658</v>
      </c>
      <c r="J47" s="64">
        <f>$C47*MAX(0,MIN($E47,EOMONTH($A9,0))-MAX($D47,$A9)+1)/$F47</f>
        <v>1157911.1644657864</v>
      </c>
      <c r="K47" s="64">
        <f>$C47*MAX(0,MIN($E47,EOMONTH($A10,0))-MAX($D47,$A10)+1)/$F47</f>
        <v>0</v>
      </c>
      <c r="L47" s="64">
        <f>$C47*MAX(0,MIN($E47,EOMONTH($A11,0))-MAX($D47,$A11)+1)/$F47</f>
        <v>0</v>
      </c>
      <c r="M47" s="64">
        <f>$C47*MAX(0,MIN($E47,EOMONTH($A12,0))-MAX($D47,$A12)+1)/$F47</f>
        <v>0</v>
      </c>
      <c r="N47" s="64">
        <f>$C47*MAX(0,MIN($E47,EOMONTH($A13,0))-MAX($D47,$A13)+1)/$F47</f>
        <v>0</v>
      </c>
      <c r="O47" s="64">
        <f>$C47*MAX(0,MIN($E47,EOMONTH($A14,0))-MAX($D47,$A14)+1)/$F47</f>
        <v>0</v>
      </c>
      <c r="P47" s="64">
        <f>$C47*MAX(0,MIN($E47,EOMONTH($A15,0))-MAX($D47,$A15)+1)/$F47</f>
        <v>0</v>
      </c>
      <c r="Q47" s="64">
        <f>$C47*MAX(0,MIN($E47,EOMONTH($A16,0))-MAX($D47,$A16)+1)/$F47</f>
        <v>0</v>
      </c>
      <c r="R47" s="64">
        <f>$C47*MAX(0,MIN($E47,EOMONTH($A17,0))-MAX($D47,$A17)+1)/$F47</f>
        <v>0</v>
      </c>
      <c r="S47" s="64">
        <f>$C47*MAX(0,MIN($E47,EOMONTH($A18,0))-MAX($D47,$A18)+1)/$F47</f>
        <v>0</v>
      </c>
    </row>
    <row r="48" spans="1:19" ht="34.049999999999997" customHeight="1">
      <c r="A48" s="52" t="str">
        <f>'06_Presupuesto'!A355</f>
        <v>M</v>
      </c>
      <c r="B48" s="52" t="str">
        <f>'06_Presupuesto'!B355</f>
        <v>Red de agua potable</v>
      </c>
      <c r="C48" s="52">
        <f>'06_Presupuesto'!C355</f>
        <v>2618455.4621848743</v>
      </c>
      <c r="D48" s="56">
        <f>'06_Presupuesto'!F355</f>
        <v>46395</v>
      </c>
      <c r="E48" s="56">
        <f>'06_Presupuesto'!G355</f>
        <v>46406</v>
      </c>
      <c r="F48" s="52">
        <f t="shared" si="7"/>
        <v>12</v>
      </c>
      <c r="G48" s="63">
        <f>$C48*MAX(0,MIN($E48,EOMONTH($A6,0))-MAX($D48,$A6)+1)/$F48</f>
        <v>0</v>
      </c>
      <c r="H48" s="63">
        <f>$C48*MAX(0,MIN($E48,EOMONTH($A7,0))-MAX($D48,$A7)+1)/$F48</f>
        <v>0</v>
      </c>
      <c r="I48" s="63">
        <f>$C48*MAX(0,MIN($E48,EOMONTH($A8,0))-MAX($D48,$A8)+1)/$F48</f>
        <v>2618455.4621848743</v>
      </c>
      <c r="J48" s="63">
        <f>$C48*MAX(0,MIN($E48,EOMONTH($A9,0))-MAX($D48,$A9)+1)/$F48</f>
        <v>0</v>
      </c>
      <c r="K48" s="63">
        <f>$C48*MAX(0,MIN($E48,EOMONTH($A10,0))-MAX($D48,$A10)+1)/$F48</f>
        <v>0</v>
      </c>
      <c r="L48" s="63">
        <f>$C48*MAX(0,MIN($E48,EOMONTH($A11,0))-MAX($D48,$A11)+1)/$F48</f>
        <v>0</v>
      </c>
      <c r="M48" s="63">
        <f>$C48*MAX(0,MIN($E48,EOMONTH($A12,0))-MAX($D48,$A12)+1)/$F48</f>
        <v>0</v>
      </c>
      <c r="N48" s="63">
        <f>$C48*MAX(0,MIN($E48,EOMONTH($A13,0))-MAX($D48,$A13)+1)/$F48</f>
        <v>0</v>
      </c>
      <c r="O48" s="63">
        <f>$C48*MAX(0,MIN($E48,EOMONTH($A14,0))-MAX($D48,$A14)+1)/$F48</f>
        <v>0</v>
      </c>
      <c r="P48" s="63">
        <f>$C48*MAX(0,MIN($E48,EOMONTH($A15,0))-MAX($D48,$A15)+1)/$F48</f>
        <v>0</v>
      </c>
      <c r="Q48" s="63">
        <f>$C48*MAX(0,MIN($E48,EOMONTH($A16,0))-MAX($D48,$A16)+1)/$F48</f>
        <v>0</v>
      </c>
      <c r="R48" s="63">
        <f>$C48*MAX(0,MIN($E48,EOMONTH($A17,0))-MAX($D48,$A17)+1)/$F48</f>
        <v>0</v>
      </c>
      <c r="S48" s="63">
        <f>$C48*MAX(0,MIN($E48,EOMONTH($A18,0))-MAX($D48,$A18)+1)/$F48</f>
        <v>0</v>
      </c>
    </row>
    <row r="49" spans="1:19" ht="34.049999999999997" customHeight="1">
      <c r="A49" s="51" t="str">
        <f>'06_Presupuesto'!A356</f>
        <v>N</v>
      </c>
      <c r="B49" s="51" t="str">
        <f>'06_Presupuesto'!B356</f>
        <v>Red de alcantarillado</v>
      </c>
      <c r="C49" s="51">
        <f>'06_Presupuesto'!C356</f>
        <v>2673923.5294117648</v>
      </c>
      <c r="D49" s="57">
        <f>'06_Presupuesto'!F356</f>
        <v>46359</v>
      </c>
      <c r="E49" s="57">
        <f>'06_Presupuesto'!G356</f>
        <v>46372</v>
      </c>
      <c r="F49" s="51">
        <f t="shared" si="7"/>
        <v>14</v>
      </c>
      <c r="G49" s="64">
        <f>$C49*MAX(0,MIN($E49,EOMONTH($A6,0))-MAX($D49,$A6)+1)/$F49</f>
        <v>0</v>
      </c>
      <c r="H49" s="64">
        <f>$C49*MAX(0,MIN($E49,EOMONTH($A7,0))-MAX($D49,$A7)+1)/$F49</f>
        <v>2673923.5294117653</v>
      </c>
      <c r="I49" s="64">
        <f>$C49*MAX(0,MIN($E49,EOMONTH($A8,0))-MAX($D49,$A8)+1)/$F49</f>
        <v>0</v>
      </c>
      <c r="J49" s="64">
        <f>$C49*MAX(0,MIN($E49,EOMONTH($A9,0))-MAX($D49,$A9)+1)/$F49</f>
        <v>0</v>
      </c>
      <c r="K49" s="64">
        <f>$C49*MAX(0,MIN($E49,EOMONTH($A10,0))-MAX($D49,$A10)+1)/$F49</f>
        <v>0</v>
      </c>
      <c r="L49" s="64">
        <f>$C49*MAX(0,MIN($E49,EOMONTH($A11,0))-MAX($D49,$A11)+1)/$F49</f>
        <v>0</v>
      </c>
      <c r="M49" s="64">
        <f>$C49*MAX(0,MIN($E49,EOMONTH($A12,0))-MAX($D49,$A12)+1)/$F49</f>
        <v>0</v>
      </c>
      <c r="N49" s="64">
        <f>$C49*MAX(0,MIN($E49,EOMONTH($A13,0))-MAX($D49,$A13)+1)/$F49</f>
        <v>0</v>
      </c>
      <c r="O49" s="64">
        <f>$C49*MAX(0,MIN($E49,EOMONTH($A14,0))-MAX($D49,$A14)+1)/$F49</f>
        <v>0</v>
      </c>
      <c r="P49" s="64">
        <f>$C49*MAX(0,MIN($E49,EOMONTH($A15,0))-MAX($D49,$A15)+1)/$F49</f>
        <v>0</v>
      </c>
      <c r="Q49" s="64">
        <f>$C49*MAX(0,MIN($E49,EOMONTH($A16,0))-MAX($D49,$A16)+1)/$F49</f>
        <v>0</v>
      </c>
      <c r="R49" s="64">
        <f>$C49*MAX(0,MIN($E49,EOMONTH($A17,0))-MAX($D49,$A17)+1)/$F49</f>
        <v>0</v>
      </c>
      <c r="S49" s="64">
        <f>$C49*MAX(0,MIN($E49,EOMONTH($A18,0))-MAX($D49,$A18)+1)/$F49</f>
        <v>0</v>
      </c>
    </row>
    <row r="50" spans="1:19" ht="34.049999999999997" customHeight="1">
      <c r="A50" s="52" t="str">
        <f>'06_Presupuesto'!A357</f>
        <v>O</v>
      </c>
      <c r="B50" s="52" t="str">
        <f>'06_Presupuesto'!B357</f>
        <v>Instalación de artefactos sanitarios</v>
      </c>
      <c r="C50" s="52">
        <f>'06_Presupuesto'!C357</f>
        <v>1382352.9411764704</v>
      </c>
      <c r="D50" s="56">
        <f>'06_Presupuesto'!F357</f>
        <v>46407</v>
      </c>
      <c r="E50" s="56">
        <f>'06_Presupuesto'!G357</f>
        <v>46414</v>
      </c>
      <c r="F50" s="52">
        <f t="shared" si="7"/>
        <v>8</v>
      </c>
      <c r="G50" s="63">
        <f>$C50*MAX(0,MIN($E50,EOMONTH($A6,0))-MAX($D50,$A6)+1)/$F50</f>
        <v>0</v>
      </c>
      <c r="H50" s="63">
        <f>$C50*MAX(0,MIN($E50,EOMONTH($A7,0))-MAX($D50,$A7)+1)/$F50</f>
        <v>0</v>
      </c>
      <c r="I50" s="63">
        <f>$C50*MAX(0,MIN($E50,EOMONTH($A8,0))-MAX($D50,$A8)+1)/$F50</f>
        <v>1382352.9411764704</v>
      </c>
      <c r="J50" s="63">
        <f>$C50*MAX(0,MIN($E50,EOMONTH($A9,0))-MAX($D50,$A9)+1)/$F50</f>
        <v>0</v>
      </c>
      <c r="K50" s="63">
        <f>$C50*MAX(0,MIN($E50,EOMONTH($A10,0))-MAX($D50,$A10)+1)/$F50</f>
        <v>0</v>
      </c>
      <c r="L50" s="63">
        <f>$C50*MAX(0,MIN($E50,EOMONTH($A11,0))-MAX($D50,$A11)+1)/$F50</f>
        <v>0</v>
      </c>
      <c r="M50" s="63">
        <f>$C50*MAX(0,MIN($E50,EOMONTH($A12,0))-MAX($D50,$A12)+1)/$F50</f>
        <v>0</v>
      </c>
      <c r="N50" s="63">
        <f>$C50*MAX(0,MIN($E50,EOMONTH($A13,0))-MAX($D50,$A13)+1)/$F50</f>
        <v>0</v>
      </c>
      <c r="O50" s="63">
        <f>$C50*MAX(0,MIN($E50,EOMONTH($A14,0))-MAX($D50,$A14)+1)/$F50</f>
        <v>0</v>
      </c>
      <c r="P50" s="63">
        <f>$C50*MAX(0,MIN($E50,EOMONTH($A15,0))-MAX($D50,$A15)+1)/$F50</f>
        <v>0</v>
      </c>
      <c r="Q50" s="63">
        <f>$C50*MAX(0,MIN($E50,EOMONTH($A16,0))-MAX($D50,$A16)+1)/$F50</f>
        <v>0</v>
      </c>
      <c r="R50" s="63">
        <f>$C50*MAX(0,MIN($E50,EOMONTH($A17,0))-MAX($D50,$A17)+1)/$F50</f>
        <v>0</v>
      </c>
      <c r="S50" s="63">
        <f>$C50*MAX(0,MIN($E50,EOMONTH($A18,0))-MAX($D50,$A18)+1)/$F50</f>
        <v>0</v>
      </c>
    </row>
    <row r="51" spans="1:19" ht="34.049999999999997" customHeight="1">
      <c r="A51" s="51" t="str">
        <f>'06_Presupuesto'!A358</f>
        <v>P</v>
      </c>
      <c r="B51" s="51" t="str">
        <f>'06_Presupuesto'!B358</f>
        <v>Pruebas, conexiones y certificaciones</v>
      </c>
      <c r="C51" s="51">
        <f>'06_Presupuesto'!C358</f>
        <v>0</v>
      </c>
      <c r="D51" s="57">
        <f>'06_Presupuesto'!F358</f>
        <v>46423</v>
      </c>
      <c r="E51" s="57">
        <f>'06_Presupuesto'!G358</f>
        <v>46430</v>
      </c>
      <c r="F51" s="51">
        <f t="shared" si="7"/>
        <v>8</v>
      </c>
      <c r="G51" s="64">
        <f>$C51*MAX(0,MIN($E51,EOMONTH($A6,0))-MAX($D51,$A6)+1)/$F51</f>
        <v>0</v>
      </c>
      <c r="H51" s="64">
        <f>$C51*MAX(0,MIN($E51,EOMONTH($A7,0))-MAX($D51,$A7)+1)/$F51</f>
        <v>0</v>
      </c>
      <c r="I51" s="64">
        <f>$C51*MAX(0,MIN($E51,EOMONTH($A8,0))-MAX($D51,$A8)+1)/$F51</f>
        <v>0</v>
      </c>
      <c r="J51" s="64">
        <f>$C51*MAX(0,MIN($E51,EOMONTH($A9,0))-MAX($D51,$A9)+1)/$F51</f>
        <v>0</v>
      </c>
      <c r="K51" s="64">
        <f>$C51*MAX(0,MIN($E51,EOMONTH($A10,0))-MAX($D51,$A10)+1)/$F51</f>
        <v>0</v>
      </c>
      <c r="L51" s="64">
        <f>$C51*MAX(0,MIN($E51,EOMONTH($A11,0))-MAX($D51,$A11)+1)/$F51</f>
        <v>0</v>
      </c>
      <c r="M51" s="64">
        <f>$C51*MAX(0,MIN($E51,EOMONTH($A12,0))-MAX($D51,$A12)+1)/$F51</f>
        <v>0</v>
      </c>
      <c r="N51" s="64">
        <f>$C51*MAX(0,MIN($E51,EOMONTH($A13,0))-MAX($D51,$A13)+1)/$F51</f>
        <v>0</v>
      </c>
      <c r="O51" s="64">
        <f>$C51*MAX(0,MIN($E51,EOMONTH($A14,0))-MAX($D51,$A14)+1)/$F51</f>
        <v>0</v>
      </c>
      <c r="P51" s="64">
        <f>$C51*MAX(0,MIN($E51,EOMONTH($A15,0))-MAX($D51,$A15)+1)/$F51</f>
        <v>0</v>
      </c>
      <c r="Q51" s="64">
        <f>$C51*MAX(0,MIN($E51,EOMONTH($A16,0))-MAX($D51,$A16)+1)/$F51</f>
        <v>0</v>
      </c>
      <c r="R51" s="64">
        <f>$C51*MAX(0,MIN($E51,EOMONTH($A17,0))-MAX($D51,$A17)+1)/$F51</f>
        <v>0</v>
      </c>
      <c r="S51" s="64">
        <f>$C51*MAX(0,MIN($E51,EOMONTH($A18,0))-MAX($D51,$A18)+1)/$F51</f>
        <v>0</v>
      </c>
    </row>
    <row r="52" spans="1:19" ht="34.049999999999997" customHeight="1">
      <c r="A52" s="52" t="str">
        <f>'06_Presupuesto'!A359</f>
        <v>Q</v>
      </c>
      <c r="B52" s="52" t="str">
        <f>'06_Presupuesto'!B359</f>
        <v>Revestimientos interiores</v>
      </c>
      <c r="C52" s="52">
        <f>'06_Presupuesto'!C359</f>
        <v>3102857.1428571427</v>
      </c>
      <c r="D52" s="56">
        <f>'06_Presupuesto'!F359</f>
        <v>46423</v>
      </c>
      <c r="E52" s="56">
        <f>'06_Presupuesto'!G359</f>
        <v>46438</v>
      </c>
      <c r="F52" s="52">
        <f t="shared" si="7"/>
        <v>16</v>
      </c>
      <c r="G52" s="63">
        <f>$C52*MAX(0,MIN($E52,EOMONTH($A6,0))-MAX($D52,$A6)+1)/$F52</f>
        <v>0</v>
      </c>
      <c r="H52" s="63">
        <f>$C52*MAX(0,MIN($E52,EOMONTH($A7,0))-MAX($D52,$A7)+1)/$F52</f>
        <v>0</v>
      </c>
      <c r="I52" s="63">
        <f>$C52*MAX(0,MIN($E52,EOMONTH($A8,0))-MAX($D52,$A8)+1)/$F52</f>
        <v>0</v>
      </c>
      <c r="J52" s="63">
        <f>$C52*MAX(0,MIN($E52,EOMONTH($A9,0))-MAX($D52,$A9)+1)/$F52</f>
        <v>3102857.1428571427</v>
      </c>
      <c r="K52" s="63">
        <f>$C52*MAX(0,MIN($E52,EOMONTH($A10,0))-MAX($D52,$A10)+1)/$F52</f>
        <v>0</v>
      </c>
      <c r="L52" s="63">
        <f>$C52*MAX(0,MIN($E52,EOMONTH($A11,0))-MAX($D52,$A11)+1)/$F52</f>
        <v>0</v>
      </c>
      <c r="M52" s="63">
        <f>$C52*MAX(0,MIN($E52,EOMONTH($A12,0))-MAX($D52,$A12)+1)/$F52</f>
        <v>0</v>
      </c>
      <c r="N52" s="63">
        <f>$C52*MAX(0,MIN($E52,EOMONTH($A13,0))-MAX($D52,$A13)+1)/$F52</f>
        <v>0</v>
      </c>
      <c r="O52" s="63">
        <f>$C52*MAX(0,MIN($E52,EOMONTH($A14,0))-MAX($D52,$A14)+1)/$F52</f>
        <v>0</v>
      </c>
      <c r="P52" s="63">
        <f>$C52*MAX(0,MIN($E52,EOMONTH($A15,0))-MAX($D52,$A15)+1)/$F52</f>
        <v>0</v>
      </c>
      <c r="Q52" s="63">
        <f>$C52*MAX(0,MIN($E52,EOMONTH($A16,0))-MAX($D52,$A16)+1)/$F52</f>
        <v>0</v>
      </c>
      <c r="R52" s="63">
        <f>$C52*MAX(0,MIN($E52,EOMONTH($A17,0))-MAX($D52,$A17)+1)/$F52</f>
        <v>0</v>
      </c>
      <c r="S52" s="63">
        <f>$C52*MAX(0,MIN($E52,EOMONTH($A18,0))-MAX($D52,$A18)+1)/$F52</f>
        <v>0</v>
      </c>
    </row>
    <row r="53" spans="1:19" ht="34.049999999999997" customHeight="1">
      <c r="A53" s="51" t="str">
        <f>'06_Presupuesto'!A360</f>
        <v>R</v>
      </c>
      <c r="B53" s="51" t="str">
        <f>'06_Presupuesto'!B360</f>
        <v>Cielos y elementos complementarios</v>
      </c>
      <c r="C53" s="51">
        <f>'06_Presupuesto'!C360</f>
        <v>2127041.176470588</v>
      </c>
      <c r="D53" s="57">
        <f>'06_Presupuesto'!F360</f>
        <v>46439</v>
      </c>
      <c r="E53" s="57">
        <f>'06_Presupuesto'!G360</f>
        <v>46450</v>
      </c>
      <c r="F53" s="51">
        <f t="shared" si="7"/>
        <v>12</v>
      </c>
      <c r="G53" s="64">
        <f>$C53*MAX(0,MIN($E53,EOMONTH($A6,0))-MAX($D53,$A6)+1)/$F53</f>
        <v>0</v>
      </c>
      <c r="H53" s="64">
        <f>$C53*MAX(0,MIN($E53,EOMONTH($A7,0))-MAX($D53,$A7)+1)/$F53</f>
        <v>0</v>
      </c>
      <c r="I53" s="64">
        <f>$C53*MAX(0,MIN($E53,EOMONTH($A8,0))-MAX($D53,$A8)+1)/$F53</f>
        <v>0</v>
      </c>
      <c r="J53" s="64">
        <f>$C53*MAX(0,MIN($E53,EOMONTH($A9,0))-MAX($D53,$A9)+1)/$F53</f>
        <v>1418027.4509803921</v>
      </c>
      <c r="K53" s="64">
        <f>$C53*MAX(0,MIN($E53,EOMONTH($A10,0))-MAX($D53,$A10)+1)/$F53</f>
        <v>709013.72549019603</v>
      </c>
      <c r="L53" s="64">
        <f>$C53*MAX(0,MIN($E53,EOMONTH($A11,0))-MAX($D53,$A11)+1)/$F53</f>
        <v>0</v>
      </c>
      <c r="M53" s="64">
        <f>$C53*MAX(0,MIN($E53,EOMONTH($A12,0))-MAX($D53,$A12)+1)/$F53</f>
        <v>0</v>
      </c>
      <c r="N53" s="64">
        <f>$C53*MAX(0,MIN($E53,EOMONTH($A13,0))-MAX($D53,$A13)+1)/$F53</f>
        <v>0</v>
      </c>
      <c r="O53" s="64">
        <f>$C53*MAX(0,MIN($E53,EOMONTH($A14,0))-MAX($D53,$A14)+1)/$F53</f>
        <v>0</v>
      </c>
      <c r="P53" s="64">
        <f>$C53*MAX(0,MIN($E53,EOMONTH($A15,0))-MAX($D53,$A15)+1)/$F53</f>
        <v>0</v>
      </c>
      <c r="Q53" s="64">
        <f>$C53*MAX(0,MIN($E53,EOMONTH($A16,0))-MAX($D53,$A16)+1)/$F53</f>
        <v>0</v>
      </c>
      <c r="R53" s="64">
        <f>$C53*MAX(0,MIN($E53,EOMONTH($A17,0))-MAX($D53,$A17)+1)/$F53</f>
        <v>0</v>
      </c>
      <c r="S53" s="64">
        <f>$C53*MAX(0,MIN($E53,EOMONTH($A18,0))-MAX($D53,$A18)+1)/$F53</f>
        <v>0</v>
      </c>
    </row>
    <row r="54" spans="1:19" ht="34.049999999999997" customHeight="1">
      <c r="A54" s="52" t="str">
        <f>'06_Presupuesto'!A361</f>
        <v>S</v>
      </c>
      <c r="B54" s="52" t="str">
        <f>'06_Presupuesto'!B361</f>
        <v>Pavimentos</v>
      </c>
      <c r="C54" s="52">
        <f>'06_Presupuesto'!C361</f>
        <v>3813445.3781512608</v>
      </c>
      <c r="D54" s="56">
        <f>'06_Presupuesto'!F361</f>
        <v>46439</v>
      </c>
      <c r="E54" s="56">
        <f>'06_Presupuesto'!G361</f>
        <v>46448</v>
      </c>
      <c r="F54" s="52">
        <f t="shared" si="7"/>
        <v>10</v>
      </c>
      <c r="G54" s="63">
        <f>$C54*MAX(0,MIN($E54,EOMONTH($A6,0))-MAX($D54,$A6)+1)/$F54</f>
        <v>0</v>
      </c>
      <c r="H54" s="63">
        <f>$C54*MAX(0,MIN($E54,EOMONTH($A7,0))-MAX($D54,$A7)+1)/$F54</f>
        <v>0</v>
      </c>
      <c r="I54" s="63">
        <f>$C54*MAX(0,MIN($E54,EOMONTH($A8,0))-MAX($D54,$A8)+1)/$F54</f>
        <v>0</v>
      </c>
      <c r="J54" s="63">
        <f>$C54*MAX(0,MIN($E54,EOMONTH($A9,0))-MAX($D54,$A9)+1)/$F54</f>
        <v>3050756.3025210085</v>
      </c>
      <c r="K54" s="63">
        <f>$C54*MAX(0,MIN($E54,EOMONTH($A10,0))-MAX($D54,$A10)+1)/$F54</f>
        <v>762689.07563025213</v>
      </c>
      <c r="L54" s="63">
        <f>$C54*MAX(0,MIN($E54,EOMONTH($A11,0))-MAX($D54,$A11)+1)/$F54</f>
        <v>0</v>
      </c>
      <c r="M54" s="63">
        <f>$C54*MAX(0,MIN($E54,EOMONTH($A12,0))-MAX($D54,$A12)+1)/$F54</f>
        <v>0</v>
      </c>
      <c r="N54" s="63">
        <f>$C54*MAX(0,MIN($E54,EOMONTH($A13,0))-MAX($D54,$A13)+1)/$F54</f>
        <v>0</v>
      </c>
      <c r="O54" s="63">
        <f>$C54*MAX(0,MIN($E54,EOMONTH($A14,0))-MAX($D54,$A14)+1)/$F54</f>
        <v>0</v>
      </c>
      <c r="P54" s="63">
        <f>$C54*MAX(0,MIN($E54,EOMONTH($A15,0))-MAX($D54,$A15)+1)/$F54</f>
        <v>0</v>
      </c>
      <c r="Q54" s="63">
        <f>$C54*MAX(0,MIN($E54,EOMONTH($A16,0))-MAX($D54,$A16)+1)/$F54</f>
        <v>0</v>
      </c>
      <c r="R54" s="63">
        <f>$C54*MAX(0,MIN($E54,EOMONTH($A17,0))-MAX($D54,$A17)+1)/$F54</f>
        <v>0</v>
      </c>
      <c r="S54" s="63">
        <f>$C54*MAX(0,MIN($E54,EOMONTH($A18,0))-MAX($D54,$A18)+1)/$F54</f>
        <v>0</v>
      </c>
    </row>
    <row r="55" spans="1:19" ht="34.049999999999997" customHeight="1">
      <c r="A55" s="51" t="str">
        <f>'06_Presupuesto'!A362</f>
        <v>T</v>
      </c>
      <c r="B55" s="51" t="str">
        <f>'06_Presupuesto'!B362</f>
        <v>Pinturas interiores y exteriores</v>
      </c>
      <c r="C55" s="51">
        <f>'06_Presupuesto'!C362</f>
        <v>1976890.7563025211</v>
      </c>
      <c r="D55" s="57">
        <f>'06_Presupuesto'!F362</f>
        <v>46451</v>
      </c>
      <c r="E55" s="57">
        <f>'06_Presupuesto'!G362</f>
        <v>46470</v>
      </c>
      <c r="F55" s="51">
        <f t="shared" si="7"/>
        <v>20</v>
      </c>
      <c r="G55" s="64">
        <f>$C55*MAX(0,MIN($E55,EOMONTH($A6,0))-MAX($D55,$A6)+1)/$F55</f>
        <v>0</v>
      </c>
      <c r="H55" s="64">
        <f>$C55*MAX(0,MIN($E55,EOMONTH($A7,0))-MAX($D55,$A7)+1)/$F55</f>
        <v>0</v>
      </c>
      <c r="I55" s="64">
        <f>$C55*MAX(0,MIN($E55,EOMONTH($A8,0))-MAX($D55,$A8)+1)/$F55</f>
        <v>0</v>
      </c>
      <c r="J55" s="64">
        <f>$C55*MAX(0,MIN($E55,EOMONTH($A9,0))-MAX($D55,$A9)+1)/$F55</f>
        <v>0</v>
      </c>
      <c r="K55" s="64">
        <f>$C55*MAX(0,MIN($E55,EOMONTH($A10,0))-MAX($D55,$A10)+1)/$F55</f>
        <v>1976890.7563025211</v>
      </c>
      <c r="L55" s="64">
        <f>$C55*MAX(0,MIN($E55,EOMONTH($A11,0))-MAX($D55,$A11)+1)/$F55</f>
        <v>0</v>
      </c>
      <c r="M55" s="64">
        <f>$C55*MAX(0,MIN($E55,EOMONTH($A12,0))-MAX($D55,$A12)+1)/$F55</f>
        <v>0</v>
      </c>
      <c r="N55" s="64">
        <f>$C55*MAX(0,MIN($E55,EOMONTH($A13,0))-MAX($D55,$A13)+1)/$F55</f>
        <v>0</v>
      </c>
      <c r="O55" s="64">
        <f>$C55*MAX(0,MIN($E55,EOMONTH($A14,0))-MAX($D55,$A14)+1)/$F55</f>
        <v>0</v>
      </c>
      <c r="P55" s="64">
        <f>$C55*MAX(0,MIN($E55,EOMONTH($A15,0))-MAX($D55,$A15)+1)/$F55</f>
        <v>0</v>
      </c>
      <c r="Q55" s="64">
        <f>$C55*MAX(0,MIN($E55,EOMONTH($A16,0))-MAX($D55,$A16)+1)/$F55</f>
        <v>0</v>
      </c>
      <c r="R55" s="64">
        <f>$C55*MAX(0,MIN($E55,EOMONTH($A17,0))-MAX($D55,$A17)+1)/$F55</f>
        <v>0</v>
      </c>
      <c r="S55" s="64">
        <f>$C55*MAX(0,MIN($E55,EOMONTH($A18,0))-MAX($D55,$A18)+1)/$F55</f>
        <v>0</v>
      </c>
    </row>
    <row r="56" spans="1:19" ht="34.049999999999997" customHeight="1">
      <c r="A56" s="52" t="str">
        <f>'06_Presupuesto'!A363</f>
        <v>U</v>
      </c>
      <c r="B56" s="52" t="str">
        <f>'06_Presupuesto'!B363</f>
        <v>Puertas, ventanas y quincallería</v>
      </c>
      <c r="C56" s="52">
        <f>'06_Presupuesto'!C363</f>
        <v>13258235.294117648</v>
      </c>
      <c r="D56" s="56">
        <f>'06_Presupuesto'!F363</f>
        <v>46409</v>
      </c>
      <c r="E56" s="56">
        <f>'06_Presupuesto'!G363</f>
        <v>46424</v>
      </c>
      <c r="F56" s="52">
        <f t="shared" si="7"/>
        <v>16</v>
      </c>
      <c r="G56" s="63">
        <f>$C56*MAX(0,MIN($E56,EOMONTH($A6,0))-MAX($D56,$A6)+1)/$F56</f>
        <v>0</v>
      </c>
      <c r="H56" s="63">
        <f>$C56*MAX(0,MIN($E56,EOMONTH($A7,0))-MAX($D56,$A7)+1)/$F56</f>
        <v>0</v>
      </c>
      <c r="I56" s="63">
        <f>$C56*MAX(0,MIN($E56,EOMONTH($A8,0))-MAX($D56,$A8)+1)/$F56</f>
        <v>8286397.0588235296</v>
      </c>
      <c r="J56" s="63">
        <f>$C56*MAX(0,MIN($E56,EOMONTH($A9,0))-MAX($D56,$A9)+1)/$F56</f>
        <v>4971838.2352941185</v>
      </c>
      <c r="K56" s="63">
        <f>$C56*MAX(0,MIN($E56,EOMONTH($A10,0))-MAX($D56,$A10)+1)/$F56</f>
        <v>0</v>
      </c>
      <c r="L56" s="63">
        <f>$C56*MAX(0,MIN($E56,EOMONTH($A11,0))-MAX($D56,$A11)+1)/$F56</f>
        <v>0</v>
      </c>
      <c r="M56" s="63">
        <f>$C56*MAX(0,MIN($E56,EOMONTH($A12,0))-MAX($D56,$A12)+1)/$F56</f>
        <v>0</v>
      </c>
      <c r="N56" s="63">
        <f>$C56*MAX(0,MIN($E56,EOMONTH($A13,0))-MAX($D56,$A13)+1)/$F56</f>
        <v>0</v>
      </c>
      <c r="O56" s="63">
        <f>$C56*MAX(0,MIN($E56,EOMONTH($A14,0))-MAX($D56,$A14)+1)/$F56</f>
        <v>0</v>
      </c>
      <c r="P56" s="63">
        <f>$C56*MAX(0,MIN($E56,EOMONTH($A15,0))-MAX($D56,$A15)+1)/$F56</f>
        <v>0</v>
      </c>
      <c r="Q56" s="63">
        <f>$C56*MAX(0,MIN($E56,EOMONTH($A16,0))-MAX($D56,$A16)+1)/$F56</f>
        <v>0</v>
      </c>
      <c r="R56" s="63">
        <f>$C56*MAX(0,MIN($E56,EOMONTH($A17,0))-MAX($D56,$A17)+1)/$F56</f>
        <v>0</v>
      </c>
      <c r="S56" s="63">
        <f>$C56*MAX(0,MIN($E56,EOMONTH($A18,0))-MAX($D56,$A18)+1)/$F56</f>
        <v>0</v>
      </c>
    </row>
    <row r="57" spans="1:19" ht="34.049999999999997" customHeight="1">
      <c r="A57" s="51" t="str">
        <f>'06_Presupuesto'!A364</f>
        <v>V</v>
      </c>
      <c r="B57" s="51" t="str">
        <f>'06_Presupuesto'!B364</f>
        <v>Limpieza, remates y entrega</v>
      </c>
      <c r="C57" s="51">
        <f>'06_Presupuesto'!C364</f>
        <v>1398082.3529411764</v>
      </c>
      <c r="D57" s="57">
        <f>'06_Presupuesto'!F364</f>
        <v>46471</v>
      </c>
      <c r="E57" s="57">
        <f>'06_Presupuesto'!G364</f>
        <v>46477</v>
      </c>
      <c r="F57" s="51">
        <f t="shared" si="7"/>
        <v>7</v>
      </c>
      <c r="G57" s="64">
        <f>$C57*MAX(0,MIN($E57,EOMONTH($A6,0))-MAX($D57,$A6)+1)/$F57</f>
        <v>0</v>
      </c>
      <c r="H57" s="64">
        <f>$C57*MAX(0,MIN($E57,EOMONTH($A7,0))-MAX($D57,$A7)+1)/$F57</f>
        <v>0</v>
      </c>
      <c r="I57" s="64">
        <f>$C57*MAX(0,MIN($E57,EOMONTH($A8,0))-MAX($D57,$A8)+1)/$F57</f>
        <v>0</v>
      </c>
      <c r="J57" s="64">
        <f>$C57*MAX(0,MIN($E57,EOMONTH($A9,0))-MAX($D57,$A9)+1)/$F57</f>
        <v>0</v>
      </c>
      <c r="K57" s="64">
        <f>$C57*MAX(0,MIN($E57,EOMONTH($A10,0))-MAX($D57,$A10)+1)/$F57</f>
        <v>1398082.3529411764</v>
      </c>
      <c r="L57" s="64">
        <f>$C57*MAX(0,MIN($E57,EOMONTH($A11,0))-MAX($D57,$A11)+1)/$F57</f>
        <v>0</v>
      </c>
      <c r="M57" s="64">
        <f>$C57*MAX(0,MIN($E57,EOMONTH($A12,0))-MAX($D57,$A12)+1)/$F57</f>
        <v>0</v>
      </c>
      <c r="N57" s="64">
        <f>$C57*MAX(0,MIN($E57,EOMONTH($A13,0))-MAX($D57,$A13)+1)/$F57</f>
        <v>0</v>
      </c>
      <c r="O57" s="64">
        <f>$C57*MAX(0,MIN($E57,EOMONTH($A14,0))-MAX($D57,$A14)+1)/$F57</f>
        <v>0</v>
      </c>
      <c r="P57" s="64">
        <f>$C57*MAX(0,MIN($E57,EOMONTH($A15,0))-MAX($D57,$A15)+1)/$F57</f>
        <v>0</v>
      </c>
      <c r="Q57" s="64">
        <f>$C57*MAX(0,MIN($E57,EOMONTH($A16,0))-MAX($D57,$A16)+1)/$F57</f>
        <v>0</v>
      </c>
      <c r="R57" s="64">
        <f>$C57*MAX(0,MIN($E57,EOMONTH($A17,0))-MAX($D57,$A17)+1)/$F57</f>
        <v>0</v>
      </c>
      <c r="S57" s="64">
        <f>$C57*MAX(0,MIN($E57,EOMONTH($A18,0))-MAX($D57,$A18)+1)/$F57</f>
        <v>0</v>
      </c>
    </row>
    <row r="62" spans="1:19" ht="43.95" customHeight="1">
      <c r="A62" s="50" t="s">
        <v>1128</v>
      </c>
      <c r="B62" s="50" t="s">
        <v>115</v>
      </c>
      <c r="C62" s="50" t="s">
        <v>521</v>
      </c>
      <c r="D62" s="50" t="s">
        <v>969</v>
      </c>
      <c r="E62" s="50" t="s">
        <v>970</v>
      </c>
      <c r="F62" s="50" t="s">
        <v>1129</v>
      </c>
      <c r="G62" s="50" t="s">
        <v>1130</v>
      </c>
      <c r="H62" s="50" t="s">
        <v>1131</v>
      </c>
      <c r="I62" s="50" t="s">
        <v>1132</v>
      </c>
      <c r="J62" s="50" t="s">
        <v>1133</v>
      </c>
      <c r="K62" s="50" t="s">
        <v>1134</v>
      </c>
      <c r="L62" s="50" t="s">
        <v>1135</v>
      </c>
    </row>
    <row r="63" spans="1:19" ht="34.049999999999997" customHeight="1">
      <c r="A63" s="51" t="str">
        <f>'06_Presupuesto'!A175</f>
        <v>A.1.1/a)</v>
      </c>
      <c r="B63" s="51" t="str">
        <f>'06_Presupuesto'!B175</f>
        <v>A</v>
      </c>
      <c r="C63" s="51">
        <f>'06_Presupuesto'!I175</f>
        <v>2205882.3529411764</v>
      </c>
      <c r="D63" s="57">
        <f>'06_Presupuesto'!J175</f>
        <v>46328</v>
      </c>
      <c r="E63" s="57">
        <f>'06_Presupuesto'!K175</f>
        <v>46333</v>
      </c>
      <c r="F63" s="51" t="s">
        <v>1136</v>
      </c>
      <c r="G63" s="64">
        <f>IF($B$25&gt;=$E63,$C63,0)</f>
        <v>2205882.3529411764</v>
      </c>
      <c r="H63" s="64">
        <f>IF($B$26&gt;=$E63,$C63,0)</f>
        <v>2205882.3529411764</v>
      </c>
      <c r="I63" s="64">
        <f>IF($B$27&gt;=$E63,$C63,0)</f>
        <v>2205882.3529411764</v>
      </c>
      <c r="J63" s="64">
        <f>IF($B$28&gt;=$E63,$C63,0)</f>
        <v>2205882.3529411764</v>
      </c>
      <c r="K63" s="64">
        <f>IF($B$29&gt;=$E63,$C63,0)</f>
        <v>2205882.3529411764</v>
      </c>
      <c r="L63" s="64">
        <f>IF($B$30&gt;=$E63,$C63,0)</f>
        <v>2205882.3529411764</v>
      </c>
    </row>
    <row r="64" spans="1:19" ht="34.049999999999997" customHeight="1">
      <c r="A64" s="52" t="str">
        <f>'06_Presupuesto'!A176</f>
        <v>A.1.1/b)</v>
      </c>
      <c r="B64" s="52" t="str">
        <f>'06_Presupuesto'!B176</f>
        <v>A</v>
      </c>
      <c r="C64" s="52">
        <f>'06_Presupuesto'!I176</f>
        <v>1260504.2016806724</v>
      </c>
      <c r="D64" s="56">
        <f>'06_Presupuesto'!J176</f>
        <v>46328</v>
      </c>
      <c r="E64" s="56">
        <f>'06_Presupuesto'!K176</f>
        <v>46333</v>
      </c>
      <c r="F64" s="52" t="s">
        <v>1136</v>
      </c>
      <c r="G64" s="63">
        <f>IF($B$25&gt;=$E64,$C64,0)</f>
        <v>1260504.2016806724</v>
      </c>
      <c r="H64" s="63">
        <f>IF($B$26&gt;=$E64,$C64,0)</f>
        <v>1260504.2016806724</v>
      </c>
      <c r="I64" s="63">
        <f>IF($B$27&gt;=$E64,$C64,0)</f>
        <v>1260504.2016806724</v>
      </c>
      <c r="J64" s="63">
        <f>IF($B$28&gt;=$E64,$C64,0)</f>
        <v>1260504.2016806724</v>
      </c>
      <c r="K64" s="63">
        <f>IF($B$29&gt;=$E64,$C64,0)</f>
        <v>1260504.2016806724</v>
      </c>
      <c r="L64" s="63">
        <f>IF($B$30&gt;=$E64,$C64,0)</f>
        <v>1260504.2016806724</v>
      </c>
    </row>
    <row r="65" spans="1:12" ht="34.049999999999997" customHeight="1">
      <c r="A65" s="51" t="str">
        <f>'06_Presupuesto'!A177</f>
        <v>A.1.1/c)</v>
      </c>
      <c r="B65" s="51" t="str">
        <f>'06_Presupuesto'!B177</f>
        <v>A</v>
      </c>
      <c r="C65" s="51">
        <f>'06_Presupuesto'!I177</f>
        <v>1785714.2857142859</v>
      </c>
      <c r="D65" s="57">
        <f>'06_Presupuesto'!J177</f>
        <v>46328</v>
      </c>
      <c r="E65" s="57">
        <f>'06_Presupuesto'!K177</f>
        <v>46333</v>
      </c>
      <c r="F65" s="51" t="s">
        <v>1136</v>
      </c>
      <c r="G65" s="64">
        <f>IF($B$25&gt;=$E65,$C65,0)</f>
        <v>1785714.2857142859</v>
      </c>
      <c r="H65" s="64">
        <f>IF($B$26&gt;=$E65,$C65,0)</f>
        <v>1785714.2857142859</v>
      </c>
      <c r="I65" s="64">
        <f>IF($B$27&gt;=$E65,$C65,0)</f>
        <v>1785714.2857142859</v>
      </c>
      <c r="J65" s="64">
        <f>IF($B$28&gt;=$E65,$C65,0)</f>
        <v>1785714.2857142859</v>
      </c>
      <c r="K65" s="64">
        <f>IF($B$29&gt;=$E65,$C65,0)</f>
        <v>1785714.2857142859</v>
      </c>
      <c r="L65" s="64">
        <f>IF($B$30&gt;=$E65,$C65,0)</f>
        <v>1785714.2857142859</v>
      </c>
    </row>
    <row r="66" spans="1:12" ht="34.049999999999997" customHeight="1">
      <c r="A66" s="52" t="str">
        <f>'06_Presupuesto'!A178</f>
        <v>A.1.1/d)</v>
      </c>
      <c r="B66" s="52" t="str">
        <f>'06_Presupuesto'!B178</f>
        <v>A</v>
      </c>
      <c r="C66" s="52">
        <f>'06_Presupuesto'!I178</f>
        <v>892857.14285714296</v>
      </c>
      <c r="D66" s="56">
        <f>'06_Presupuesto'!J178</f>
        <v>46328</v>
      </c>
      <c r="E66" s="56">
        <f>'06_Presupuesto'!K178</f>
        <v>46333</v>
      </c>
      <c r="F66" s="52" t="s">
        <v>1137</v>
      </c>
      <c r="G66" s="63">
        <f>$C66*MAX(0,MIN(1,($B$25-$D66+1)/($E66-$D66+1)))</f>
        <v>892857.14285714296</v>
      </c>
      <c r="H66" s="63">
        <f>$C66*MAX(0,MIN(1,($B$26-$D66+1)/($E66-$D66+1)))</f>
        <v>892857.14285714296</v>
      </c>
      <c r="I66" s="63">
        <f>$C66*MAX(0,MIN(1,($B$27-$D66+1)/($E66-$D66+1)))</f>
        <v>892857.14285714296</v>
      </c>
      <c r="J66" s="63">
        <f>$C66*MAX(0,MIN(1,($B$28-$D66+1)/($E66-$D66+1)))</f>
        <v>892857.14285714296</v>
      </c>
      <c r="K66" s="63">
        <f>$C66*MAX(0,MIN(1,($B$29-$D66+1)/($E66-$D66+1)))</f>
        <v>892857.14285714296</v>
      </c>
      <c r="L66" s="63">
        <f>$C66*MAX(0,MIN(1,($B$30-$D66+1)/($E66-$D66+1)))</f>
        <v>892857.14285714296</v>
      </c>
    </row>
    <row r="67" spans="1:12" ht="34.049999999999997" customHeight="1">
      <c r="A67" s="51" t="str">
        <f>'06_Presupuesto'!A179</f>
        <v>A.1.2</v>
      </c>
      <c r="B67" s="51" t="str">
        <f>'06_Presupuesto'!B179</f>
        <v>A</v>
      </c>
      <c r="C67" s="51">
        <f>'06_Presupuesto'!I179</f>
        <v>1279411.7647058824</v>
      </c>
      <c r="D67" s="57">
        <f>'06_Presupuesto'!J179</f>
        <v>46328</v>
      </c>
      <c r="E67" s="57">
        <f>'06_Presupuesto'!K179</f>
        <v>46333</v>
      </c>
      <c r="F67" s="51" t="s">
        <v>1137</v>
      </c>
      <c r="G67" s="64">
        <f>$C67*MAX(0,MIN(1,($B$25-$D67+1)/($E67-$D67+1)))</f>
        <v>1279411.7647058824</v>
      </c>
      <c r="H67" s="64">
        <f>$C67*MAX(0,MIN(1,($B$26-$D67+1)/($E67-$D67+1)))</f>
        <v>1279411.7647058824</v>
      </c>
      <c r="I67" s="64">
        <f>$C67*MAX(0,MIN(1,($B$27-$D67+1)/($E67-$D67+1)))</f>
        <v>1279411.7647058824</v>
      </c>
      <c r="J67" s="64">
        <f>$C67*MAX(0,MIN(1,($B$28-$D67+1)/($E67-$D67+1)))</f>
        <v>1279411.7647058824</v>
      </c>
      <c r="K67" s="64">
        <f>$C67*MAX(0,MIN(1,($B$29-$D67+1)/($E67-$D67+1)))</f>
        <v>1279411.7647058824</v>
      </c>
      <c r="L67" s="64">
        <f>$C67*MAX(0,MIN(1,($B$30-$D67+1)/($E67-$D67+1)))</f>
        <v>1279411.7647058824</v>
      </c>
    </row>
    <row r="68" spans="1:12" ht="34.049999999999997" customHeight="1">
      <c r="A68" s="52" t="str">
        <f>'06_Presupuesto'!A180</f>
        <v>A.1.3</v>
      </c>
      <c r="B68" s="52" t="str">
        <f>'06_Presupuesto'!B180</f>
        <v>A</v>
      </c>
      <c r="C68" s="52">
        <f>'06_Presupuesto'!I180</f>
        <v>409663.86554621853</v>
      </c>
      <c r="D68" s="56">
        <f>'06_Presupuesto'!J180</f>
        <v>46328</v>
      </c>
      <c r="E68" s="56">
        <f>'06_Presupuesto'!K180</f>
        <v>46333</v>
      </c>
      <c r="F68" s="52" t="s">
        <v>1136</v>
      </c>
      <c r="G68" s="63">
        <f>IF($B$25&gt;=$E68,$C68,0)</f>
        <v>409663.86554621853</v>
      </c>
      <c r="H68" s="63">
        <f>IF($B$26&gt;=$E68,$C68,0)</f>
        <v>409663.86554621853</v>
      </c>
      <c r="I68" s="63">
        <f>IF($B$27&gt;=$E68,$C68,0)</f>
        <v>409663.86554621853</v>
      </c>
      <c r="J68" s="63">
        <f>IF($B$28&gt;=$E68,$C68,0)</f>
        <v>409663.86554621853</v>
      </c>
      <c r="K68" s="63">
        <f>IF($B$29&gt;=$E68,$C68,0)</f>
        <v>409663.86554621853</v>
      </c>
      <c r="L68" s="63">
        <f>IF($B$30&gt;=$E68,$C68,0)</f>
        <v>409663.86554621853</v>
      </c>
    </row>
    <row r="69" spans="1:12" ht="34.049999999999997" customHeight="1">
      <c r="A69" s="51" t="str">
        <f>'06_Presupuesto'!A181</f>
        <v>A.2.1</v>
      </c>
      <c r="B69" s="51" t="str">
        <f>'06_Presupuesto'!B181</f>
        <v>A</v>
      </c>
      <c r="C69" s="51">
        <f>'06_Presupuesto'!I181</f>
        <v>1027228.9915966387</v>
      </c>
      <c r="D69" s="57">
        <f>'06_Presupuesto'!J181</f>
        <v>46328</v>
      </c>
      <c r="E69" s="57">
        <f>'06_Presupuesto'!K181</f>
        <v>46333</v>
      </c>
      <c r="F69" s="51" t="s">
        <v>1137</v>
      </c>
      <c r="G69" s="64">
        <f t="shared" ref="G69:G105" si="8">$C69*MAX(0,MIN(1,($B$25-$D69+1)/($E69-$D69+1)))</f>
        <v>1027228.9915966387</v>
      </c>
      <c r="H69" s="64">
        <f t="shared" ref="H69:H105" si="9">$C69*MAX(0,MIN(1,($B$26-$D69+1)/($E69-$D69+1)))</f>
        <v>1027228.9915966387</v>
      </c>
      <c r="I69" s="64">
        <f t="shared" ref="I69:I105" si="10">$C69*MAX(0,MIN(1,($B$27-$D69+1)/($E69-$D69+1)))</f>
        <v>1027228.9915966387</v>
      </c>
      <c r="J69" s="64">
        <f t="shared" ref="J69:J105" si="11">$C69*MAX(0,MIN(1,($B$28-$D69+1)/($E69-$D69+1)))</f>
        <v>1027228.9915966387</v>
      </c>
      <c r="K69" s="64">
        <f t="shared" ref="K69:K105" si="12">$C69*MAX(0,MIN(1,($B$29-$D69+1)/($E69-$D69+1)))</f>
        <v>1027228.9915966387</v>
      </c>
      <c r="L69" s="64">
        <f t="shared" ref="L69:L105" si="13">$C69*MAX(0,MIN(1,($B$30-$D69+1)/($E69-$D69+1)))</f>
        <v>1027228.9915966387</v>
      </c>
    </row>
    <row r="70" spans="1:12" ht="34.049999999999997" customHeight="1">
      <c r="A70" s="52" t="str">
        <f>'06_Presupuesto'!A182</f>
        <v>A.2.2</v>
      </c>
      <c r="B70" s="52" t="str">
        <f>'06_Presupuesto'!B182</f>
        <v>B</v>
      </c>
      <c r="C70" s="52">
        <f>'06_Presupuesto'!I182</f>
        <v>980536.76470588241</v>
      </c>
      <c r="D70" s="56">
        <f>'06_Presupuesto'!J182</f>
        <v>46334</v>
      </c>
      <c r="E70" s="56">
        <f>'06_Presupuesto'!K182</f>
        <v>46338</v>
      </c>
      <c r="F70" s="52" t="s">
        <v>1137</v>
      </c>
      <c r="G70" s="63">
        <f t="shared" si="8"/>
        <v>588322.0588235294</v>
      </c>
      <c r="H70" s="63">
        <f t="shared" si="9"/>
        <v>980536.76470588241</v>
      </c>
      <c r="I70" s="63">
        <f t="shared" si="10"/>
        <v>980536.76470588241</v>
      </c>
      <c r="J70" s="63">
        <f t="shared" si="11"/>
        <v>980536.76470588241</v>
      </c>
      <c r="K70" s="63">
        <f t="shared" si="12"/>
        <v>980536.76470588241</v>
      </c>
      <c r="L70" s="63">
        <f t="shared" si="13"/>
        <v>980536.76470588241</v>
      </c>
    </row>
    <row r="71" spans="1:12" ht="34.049999999999997" customHeight="1">
      <c r="A71" s="51" t="str">
        <f>'06_Presupuesto'!A183</f>
        <v>B.1.1.1</v>
      </c>
      <c r="B71" s="51" t="str">
        <f>'06_Presupuesto'!B183</f>
        <v>D</v>
      </c>
      <c r="C71" s="51">
        <f>'06_Presupuesto'!I183</f>
        <v>661764.70588235301</v>
      </c>
      <c r="D71" s="57">
        <f>'06_Presupuesto'!J183</f>
        <v>46339</v>
      </c>
      <c r="E71" s="57">
        <f>'06_Presupuesto'!K183</f>
        <v>46349</v>
      </c>
      <c r="F71" s="51" t="s">
        <v>1137</v>
      </c>
      <c r="G71" s="64">
        <f t="shared" si="8"/>
        <v>0</v>
      </c>
      <c r="H71" s="64">
        <f t="shared" si="9"/>
        <v>661764.70588235301</v>
      </c>
      <c r="I71" s="64">
        <f t="shared" si="10"/>
        <v>661764.70588235301</v>
      </c>
      <c r="J71" s="64">
        <f t="shared" si="11"/>
        <v>661764.70588235301</v>
      </c>
      <c r="K71" s="64">
        <f t="shared" si="12"/>
        <v>661764.70588235301</v>
      </c>
      <c r="L71" s="64">
        <f t="shared" si="13"/>
        <v>661764.70588235301</v>
      </c>
    </row>
    <row r="72" spans="1:12" ht="34.049999999999997" customHeight="1">
      <c r="A72" s="52" t="str">
        <f>'06_Presupuesto'!A184</f>
        <v>B.1.1.2</v>
      </c>
      <c r="B72" s="52" t="str">
        <f>'06_Presupuesto'!B184</f>
        <v>F</v>
      </c>
      <c r="C72" s="52">
        <f>'06_Presupuesto'!I184</f>
        <v>471113.44537815131</v>
      </c>
      <c r="D72" s="56">
        <f>'06_Presupuesto'!J184</f>
        <v>46359</v>
      </c>
      <c r="E72" s="56">
        <f>'06_Presupuesto'!K184</f>
        <v>46363</v>
      </c>
      <c r="F72" s="52" t="s">
        <v>1137</v>
      </c>
      <c r="G72" s="63">
        <f t="shared" si="8"/>
        <v>0</v>
      </c>
      <c r="H72" s="63">
        <f t="shared" si="9"/>
        <v>471113.44537815131</v>
      </c>
      <c r="I72" s="63">
        <f t="shared" si="10"/>
        <v>471113.44537815131</v>
      </c>
      <c r="J72" s="63">
        <f t="shared" si="11"/>
        <v>471113.44537815131</v>
      </c>
      <c r="K72" s="63">
        <f t="shared" si="12"/>
        <v>471113.44537815131</v>
      </c>
      <c r="L72" s="63">
        <f t="shared" si="13"/>
        <v>471113.44537815131</v>
      </c>
    </row>
    <row r="73" spans="1:12" ht="34.049999999999997" customHeight="1">
      <c r="A73" s="51" t="str">
        <f>'06_Presupuesto'!A185</f>
        <v>B.1.1.3</v>
      </c>
      <c r="B73" s="51" t="str">
        <f>'06_Presupuesto'!B185</f>
        <v>G</v>
      </c>
      <c r="C73" s="51">
        <f>'06_Presupuesto'!I185</f>
        <v>3308823.5294117648</v>
      </c>
      <c r="D73" s="57">
        <f>'06_Presupuesto'!J185</f>
        <v>46364</v>
      </c>
      <c r="E73" s="57">
        <f>'06_Presupuesto'!K185</f>
        <v>46376</v>
      </c>
      <c r="F73" s="51" t="s">
        <v>1137</v>
      </c>
      <c r="G73" s="64">
        <f t="shared" si="8"/>
        <v>0</v>
      </c>
      <c r="H73" s="64">
        <f t="shared" si="9"/>
        <v>763574.66063348425</v>
      </c>
      <c r="I73" s="64">
        <f t="shared" si="10"/>
        <v>3308823.5294117648</v>
      </c>
      <c r="J73" s="64">
        <f t="shared" si="11"/>
        <v>3308823.5294117648</v>
      </c>
      <c r="K73" s="64">
        <f t="shared" si="12"/>
        <v>3308823.5294117648</v>
      </c>
      <c r="L73" s="64">
        <f t="shared" si="13"/>
        <v>3308823.5294117648</v>
      </c>
    </row>
    <row r="74" spans="1:12" ht="34.049999999999997" customHeight="1">
      <c r="A74" s="52" t="str">
        <f>'06_Presupuesto'!A186</f>
        <v>B.1.2.1</v>
      </c>
      <c r="B74" s="52" t="str">
        <f>'06_Presupuesto'!B186</f>
        <v>E</v>
      </c>
      <c r="C74" s="52">
        <f>'06_Presupuesto'!I186</f>
        <v>480672.26890756306</v>
      </c>
      <c r="D74" s="56">
        <f>'06_Presupuesto'!J186</f>
        <v>46350</v>
      </c>
      <c r="E74" s="56">
        <f>'06_Presupuesto'!K186</f>
        <v>46358</v>
      </c>
      <c r="F74" s="52" t="s">
        <v>1137</v>
      </c>
      <c r="G74" s="63">
        <f t="shared" si="8"/>
        <v>0</v>
      </c>
      <c r="H74" s="63">
        <f t="shared" si="9"/>
        <v>480672.26890756306</v>
      </c>
      <c r="I74" s="63">
        <f t="shared" si="10"/>
        <v>480672.26890756306</v>
      </c>
      <c r="J74" s="63">
        <f t="shared" si="11"/>
        <v>480672.26890756306</v>
      </c>
      <c r="K74" s="63">
        <f t="shared" si="12"/>
        <v>480672.26890756306</v>
      </c>
      <c r="L74" s="63">
        <f t="shared" si="13"/>
        <v>480672.26890756306</v>
      </c>
    </row>
    <row r="75" spans="1:12" ht="34.049999999999997" customHeight="1">
      <c r="A75" s="51" t="str">
        <f>'06_Presupuesto'!A187</f>
        <v>B.1.2.2</v>
      </c>
      <c r="B75" s="51" t="str">
        <f>'06_Presupuesto'!B187</f>
        <v>E</v>
      </c>
      <c r="C75" s="51">
        <f>'06_Presupuesto'!I187</f>
        <v>504705.8823529412</v>
      </c>
      <c r="D75" s="57">
        <f>'06_Presupuesto'!J187</f>
        <v>46350</v>
      </c>
      <c r="E75" s="57">
        <f>'06_Presupuesto'!K187</f>
        <v>46358</v>
      </c>
      <c r="F75" s="51" t="s">
        <v>1137</v>
      </c>
      <c r="G75" s="64">
        <f t="shared" si="8"/>
        <v>0</v>
      </c>
      <c r="H75" s="64">
        <f t="shared" si="9"/>
        <v>504705.8823529412</v>
      </c>
      <c r="I75" s="64">
        <f t="shared" si="10"/>
        <v>504705.8823529412</v>
      </c>
      <c r="J75" s="64">
        <f t="shared" si="11"/>
        <v>504705.8823529412</v>
      </c>
      <c r="K75" s="64">
        <f t="shared" si="12"/>
        <v>504705.8823529412</v>
      </c>
      <c r="L75" s="64">
        <f t="shared" si="13"/>
        <v>504705.8823529412</v>
      </c>
    </row>
    <row r="76" spans="1:12" ht="34.049999999999997" customHeight="1">
      <c r="A76" s="52" t="str">
        <f>'06_Presupuesto'!A188</f>
        <v>B.1.2.3</v>
      </c>
      <c r="B76" s="52" t="str">
        <f>'06_Presupuesto'!B188</f>
        <v>H</v>
      </c>
      <c r="C76" s="52">
        <f>'06_Presupuesto'!I188</f>
        <v>240336.13445378153</v>
      </c>
      <c r="D76" s="56">
        <f>'06_Presupuesto'!J188</f>
        <v>46377</v>
      </c>
      <c r="E76" s="56">
        <f>'06_Presupuesto'!K188</f>
        <v>46388</v>
      </c>
      <c r="F76" s="52" t="s">
        <v>1137</v>
      </c>
      <c r="G76" s="63">
        <f t="shared" si="8"/>
        <v>0</v>
      </c>
      <c r="H76" s="63">
        <f t="shared" si="9"/>
        <v>0</v>
      </c>
      <c r="I76" s="63">
        <f t="shared" si="10"/>
        <v>240336.13445378153</v>
      </c>
      <c r="J76" s="63">
        <f t="shared" si="11"/>
        <v>240336.13445378153</v>
      </c>
      <c r="K76" s="63">
        <f t="shared" si="12"/>
        <v>240336.13445378153</v>
      </c>
      <c r="L76" s="63">
        <f t="shared" si="13"/>
        <v>240336.13445378153</v>
      </c>
    </row>
    <row r="77" spans="1:12" ht="34.049999999999997" customHeight="1">
      <c r="A77" s="51" t="str">
        <f>'06_Presupuesto'!A189</f>
        <v>B.1.2.4</v>
      </c>
      <c r="B77" s="51" t="str">
        <f>'06_Presupuesto'!B189</f>
        <v>H</v>
      </c>
      <c r="C77" s="51">
        <f>'06_Presupuesto'!I189</f>
        <v>540756.30252100842</v>
      </c>
      <c r="D77" s="57">
        <f>'06_Presupuesto'!J189</f>
        <v>46377</v>
      </c>
      <c r="E77" s="57">
        <f>'06_Presupuesto'!K189</f>
        <v>46388</v>
      </c>
      <c r="F77" s="51" t="s">
        <v>1137</v>
      </c>
      <c r="G77" s="64">
        <f t="shared" si="8"/>
        <v>0</v>
      </c>
      <c r="H77" s="64">
        <f t="shared" si="9"/>
        <v>0</v>
      </c>
      <c r="I77" s="64">
        <f t="shared" si="10"/>
        <v>540756.30252100842</v>
      </c>
      <c r="J77" s="64">
        <f t="shared" si="11"/>
        <v>540756.30252100842</v>
      </c>
      <c r="K77" s="64">
        <f t="shared" si="12"/>
        <v>540756.30252100842</v>
      </c>
      <c r="L77" s="64">
        <f t="shared" si="13"/>
        <v>540756.30252100842</v>
      </c>
    </row>
    <row r="78" spans="1:12" ht="34.049999999999997" customHeight="1">
      <c r="A78" s="52" t="str">
        <f>'06_Presupuesto'!A190</f>
        <v>B.1.2.5</v>
      </c>
      <c r="B78" s="52" t="str">
        <f>'06_Presupuesto'!B190</f>
        <v>H</v>
      </c>
      <c r="C78" s="52">
        <f>'06_Presupuesto'!I190</f>
        <v>811134.45378151257</v>
      </c>
      <c r="D78" s="56">
        <f>'06_Presupuesto'!J190</f>
        <v>46377</v>
      </c>
      <c r="E78" s="56">
        <f>'06_Presupuesto'!K190</f>
        <v>46388</v>
      </c>
      <c r="F78" s="52" t="s">
        <v>1137</v>
      </c>
      <c r="G78" s="63">
        <f t="shared" si="8"/>
        <v>0</v>
      </c>
      <c r="H78" s="63">
        <f t="shared" si="9"/>
        <v>0</v>
      </c>
      <c r="I78" s="63">
        <f t="shared" si="10"/>
        <v>811134.45378151257</v>
      </c>
      <c r="J78" s="63">
        <f t="shared" si="11"/>
        <v>811134.45378151257</v>
      </c>
      <c r="K78" s="63">
        <f t="shared" si="12"/>
        <v>811134.45378151257</v>
      </c>
      <c r="L78" s="63">
        <f t="shared" si="13"/>
        <v>811134.45378151257</v>
      </c>
    </row>
    <row r="79" spans="1:12" ht="34.049999999999997" customHeight="1">
      <c r="A79" s="51" t="str">
        <f>'06_Presupuesto'!A191</f>
        <v>B.1.2.6</v>
      </c>
      <c r="B79" s="51" t="str">
        <f>'06_Presupuesto'!B191</f>
        <v>H</v>
      </c>
      <c r="C79" s="51">
        <f>'06_Presupuesto'!I191</f>
        <v>2373319.3277310925</v>
      </c>
      <c r="D79" s="57">
        <f>'06_Presupuesto'!J191</f>
        <v>46377</v>
      </c>
      <c r="E79" s="57">
        <f>'06_Presupuesto'!K191</f>
        <v>46388</v>
      </c>
      <c r="F79" s="51" t="s">
        <v>1137</v>
      </c>
      <c r="G79" s="64">
        <f t="shared" si="8"/>
        <v>0</v>
      </c>
      <c r="H79" s="64">
        <f t="shared" si="9"/>
        <v>0</v>
      </c>
      <c r="I79" s="64">
        <f t="shared" si="10"/>
        <v>2373319.3277310925</v>
      </c>
      <c r="J79" s="64">
        <f t="shared" si="11"/>
        <v>2373319.3277310925</v>
      </c>
      <c r="K79" s="64">
        <f t="shared" si="12"/>
        <v>2373319.3277310925</v>
      </c>
      <c r="L79" s="64">
        <f t="shared" si="13"/>
        <v>2373319.3277310925</v>
      </c>
    </row>
    <row r="80" spans="1:12" ht="34.049999999999997" customHeight="1">
      <c r="A80" s="52" t="str">
        <f>'06_Presupuesto'!A192</f>
        <v>B.1.3.1</v>
      </c>
      <c r="B80" s="52" t="str">
        <f>'06_Presupuesto'!B192</f>
        <v>E</v>
      </c>
      <c r="C80" s="52">
        <f>'06_Presupuesto'!I192</f>
        <v>861974.78991596634</v>
      </c>
      <c r="D80" s="56">
        <f>'06_Presupuesto'!J192</f>
        <v>46350</v>
      </c>
      <c r="E80" s="56">
        <f>'06_Presupuesto'!K192</f>
        <v>46358</v>
      </c>
      <c r="F80" s="52" t="s">
        <v>1137</v>
      </c>
      <c r="G80" s="63">
        <f t="shared" si="8"/>
        <v>0</v>
      </c>
      <c r="H80" s="63">
        <f t="shared" si="9"/>
        <v>861974.78991596634</v>
      </c>
      <c r="I80" s="63">
        <f t="shared" si="10"/>
        <v>861974.78991596634</v>
      </c>
      <c r="J80" s="63">
        <f t="shared" si="11"/>
        <v>861974.78991596634</v>
      </c>
      <c r="K80" s="63">
        <f t="shared" si="12"/>
        <v>861974.78991596634</v>
      </c>
      <c r="L80" s="63">
        <f t="shared" si="13"/>
        <v>861974.78991596634</v>
      </c>
    </row>
    <row r="81" spans="1:12" ht="34.049999999999997" customHeight="1">
      <c r="A81" s="51" t="str">
        <f>'06_Presupuesto'!A193</f>
        <v>B.1.3.2</v>
      </c>
      <c r="B81" s="51" t="str">
        <f>'06_Presupuesto'!B193</f>
        <v>E</v>
      </c>
      <c r="C81" s="51">
        <f>'06_Presupuesto'!I193</f>
        <v>450529.4117647059</v>
      </c>
      <c r="D81" s="57">
        <f>'06_Presupuesto'!J193</f>
        <v>46350</v>
      </c>
      <c r="E81" s="57">
        <f>'06_Presupuesto'!K193</f>
        <v>46358</v>
      </c>
      <c r="F81" s="51" t="s">
        <v>1137</v>
      </c>
      <c r="G81" s="64">
        <f t="shared" si="8"/>
        <v>0</v>
      </c>
      <c r="H81" s="64">
        <f t="shared" si="9"/>
        <v>450529.4117647059</v>
      </c>
      <c r="I81" s="64">
        <f t="shared" si="10"/>
        <v>450529.4117647059</v>
      </c>
      <c r="J81" s="64">
        <f t="shared" si="11"/>
        <v>450529.4117647059</v>
      </c>
      <c r="K81" s="64">
        <f t="shared" si="12"/>
        <v>450529.4117647059</v>
      </c>
      <c r="L81" s="64">
        <f t="shared" si="13"/>
        <v>450529.4117647059</v>
      </c>
    </row>
    <row r="82" spans="1:12" ht="34.049999999999997" customHeight="1">
      <c r="A82" s="52" t="str">
        <f>'06_Presupuesto'!A194</f>
        <v>B.1.3.3</v>
      </c>
      <c r="B82" s="52" t="str">
        <f>'06_Presupuesto'!B194</f>
        <v>H</v>
      </c>
      <c r="C82" s="52">
        <f>'06_Presupuesto'!I194</f>
        <v>176294.1176470588</v>
      </c>
      <c r="D82" s="56">
        <f>'06_Presupuesto'!J194</f>
        <v>46377</v>
      </c>
      <c r="E82" s="56">
        <f>'06_Presupuesto'!K194</f>
        <v>46388</v>
      </c>
      <c r="F82" s="52" t="s">
        <v>1137</v>
      </c>
      <c r="G82" s="63">
        <f t="shared" si="8"/>
        <v>0</v>
      </c>
      <c r="H82" s="63">
        <f t="shared" si="9"/>
        <v>0</v>
      </c>
      <c r="I82" s="63">
        <f t="shared" si="10"/>
        <v>176294.1176470588</v>
      </c>
      <c r="J82" s="63">
        <f t="shared" si="11"/>
        <v>176294.1176470588</v>
      </c>
      <c r="K82" s="63">
        <f t="shared" si="12"/>
        <v>176294.1176470588</v>
      </c>
      <c r="L82" s="63">
        <f t="shared" si="13"/>
        <v>176294.1176470588</v>
      </c>
    </row>
    <row r="83" spans="1:12" ht="34.049999999999997" customHeight="1">
      <c r="A83" s="51" t="str">
        <f>'06_Presupuesto'!A195</f>
        <v>B.1.3.4</v>
      </c>
      <c r="B83" s="51" t="str">
        <f>'06_Presupuesto'!B195</f>
        <v>H</v>
      </c>
      <c r="C83" s="51">
        <f>'06_Presupuesto'!I195</f>
        <v>1939235.294117647</v>
      </c>
      <c r="D83" s="57">
        <f>'06_Presupuesto'!J195</f>
        <v>46377</v>
      </c>
      <c r="E83" s="57">
        <f>'06_Presupuesto'!K195</f>
        <v>46388</v>
      </c>
      <c r="F83" s="51" t="s">
        <v>1137</v>
      </c>
      <c r="G83" s="64">
        <f t="shared" si="8"/>
        <v>0</v>
      </c>
      <c r="H83" s="64">
        <f t="shared" si="9"/>
        <v>0</v>
      </c>
      <c r="I83" s="64">
        <f t="shared" si="10"/>
        <v>1939235.294117647</v>
      </c>
      <c r="J83" s="64">
        <f t="shared" si="11"/>
        <v>1939235.294117647</v>
      </c>
      <c r="K83" s="64">
        <f t="shared" si="12"/>
        <v>1939235.294117647</v>
      </c>
      <c r="L83" s="64">
        <f t="shared" si="13"/>
        <v>1939235.294117647</v>
      </c>
    </row>
    <row r="84" spans="1:12" ht="34.049999999999997" customHeight="1">
      <c r="A84" s="52" t="str">
        <f>'06_Presupuesto'!A196</f>
        <v>B.1.4.1</v>
      </c>
      <c r="B84" s="52" t="str">
        <f>'06_Presupuesto'!B196</f>
        <v>K</v>
      </c>
      <c r="C84" s="52">
        <f>'06_Presupuesto'!I196</f>
        <v>6395798.3193277307</v>
      </c>
      <c r="D84" s="56">
        <f>'06_Presupuesto'!J196</f>
        <v>46377</v>
      </c>
      <c r="E84" s="56">
        <f>'06_Presupuesto'!K196</f>
        <v>46394</v>
      </c>
      <c r="F84" s="52" t="s">
        <v>1137</v>
      </c>
      <c r="G84" s="63">
        <f t="shared" si="8"/>
        <v>0</v>
      </c>
      <c r="H84" s="63">
        <f t="shared" si="9"/>
        <v>0</v>
      </c>
      <c r="I84" s="63">
        <f t="shared" si="10"/>
        <v>6395798.3193277307</v>
      </c>
      <c r="J84" s="63">
        <f t="shared" si="11"/>
        <v>6395798.3193277307</v>
      </c>
      <c r="K84" s="63">
        <f t="shared" si="12"/>
        <v>6395798.3193277307</v>
      </c>
      <c r="L84" s="63">
        <f t="shared" si="13"/>
        <v>6395798.3193277307</v>
      </c>
    </row>
    <row r="85" spans="1:12" ht="34.049999999999997" customHeight="1">
      <c r="A85" s="51" t="str">
        <f>'06_Presupuesto'!A197</f>
        <v>B.1.4.2</v>
      </c>
      <c r="B85" s="51" t="str">
        <f>'06_Presupuesto'!B197</f>
        <v>K</v>
      </c>
      <c r="C85" s="51">
        <f>'06_Presupuesto'!I197</f>
        <v>2121428.5714285718</v>
      </c>
      <c r="D85" s="57">
        <f>'06_Presupuesto'!J197</f>
        <v>46377</v>
      </c>
      <c r="E85" s="57">
        <f>'06_Presupuesto'!K197</f>
        <v>46394</v>
      </c>
      <c r="F85" s="51" t="s">
        <v>1137</v>
      </c>
      <c r="G85" s="64">
        <f t="shared" si="8"/>
        <v>0</v>
      </c>
      <c r="H85" s="64">
        <f t="shared" si="9"/>
        <v>0</v>
      </c>
      <c r="I85" s="64">
        <f t="shared" si="10"/>
        <v>2121428.5714285718</v>
      </c>
      <c r="J85" s="64">
        <f t="shared" si="11"/>
        <v>2121428.5714285718</v>
      </c>
      <c r="K85" s="64">
        <f t="shared" si="12"/>
        <v>2121428.5714285718</v>
      </c>
      <c r="L85" s="64">
        <f t="shared" si="13"/>
        <v>2121428.5714285718</v>
      </c>
    </row>
    <row r="86" spans="1:12" ht="34.049999999999997" customHeight="1">
      <c r="A86" s="52" t="str">
        <f>'06_Presupuesto'!A198</f>
        <v>B.1.4.3</v>
      </c>
      <c r="B86" s="52" t="str">
        <f>'06_Presupuesto'!B198</f>
        <v>K</v>
      </c>
      <c r="C86" s="52">
        <f>'06_Presupuesto'!I198</f>
        <v>3696428.5714285709</v>
      </c>
      <c r="D86" s="56">
        <f>'06_Presupuesto'!J198</f>
        <v>46377</v>
      </c>
      <c r="E86" s="56">
        <f>'06_Presupuesto'!K198</f>
        <v>46394</v>
      </c>
      <c r="F86" s="52" t="s">
        <v>1137</v>
      </c>
      <c r="G86" s="63">
        <f t="shared" si="8"/>
        <v>0</v>
      </c>
      <c r="H86" s="63">
        <f t="shared" si="9"/>
        <v>0</v>
      </c>
      <c r="I86" s="63">
        <f t="shared" si="10"/>
        <v>3696428.5714285709</v>
      </c>
      <c r="J86" s="63">
        <f t="shared" si="11"/>
        <v>3696428.5714285709</v>
      </c>
      <c r="K86" s="63">
        <f t="shared" si="12"/>
        <v>3696428.5714285709</v>
      </c>
      <c r="L86" s="63">
        <f t="shared" si="13"/>
        <v>3696428.5714285709</v>
      </c>
    </row>
    <row r="87" spans="1:12" ht="34.049999999999997" customHeight="1">
      <c r="A87" s="51" t="str">
        <f>'06_Presupuesto'!A199</f>
        <v>B.1.4.4</v>
      </c>
      <c r="B87" s="51" t="str">
        <f>'06_Presupuesto'!B199</f>
        <v>K</v>
      </c>
      <c r="C87" s="51">
        <f>'06_Presupuesto'!I199</f>
        <v>2420168.0672268905</v>
      </c>
      <c r="D87" s="57">
        <f>'06_Presupuesto'!J199</f>
        <v>46377</v>
      </c>
      <c r="E87" s="57">
        <f>'06_Presupuesto'!K199</f>
        <v>46394</v>
      </c>
      <c r="F87" s="51" t="s">
        <v>1137</v>
      </c>
      <c r="G87" s="64">
        <f t="shared" si="8"/>
        <v>0</v>
      </c>
      <c r="H87" s="64">
        <f t="shared" si="9"/>
        <v>0</v>
      </c>
      <c r="I87" s="64">
        <f t="shared" si="10"/>
        <v>2420168.0672268905</v>
      </c>
      <c r="J87" s="64">
        <f t="shared" si="11"/>
        <v>2420168.0672268905</v>
      </c>
      <c r="K87" s="64">
        <f t="shared" si="12"/>
        <v>2420168.0672268905</v>
      </c>
      <c r="L87" s="64">
        <f t="shared" si="13"/>
        <v>2420168.0672268905</v>
      </c>
    </row>
    <row r="88" spans="1:12" ht="34.049999999999997" customHeight="1">
      <c r="A88" s="52" t="str">
        <f>'06_Presupuesto'!A200</f>
        <v>B.1.4.5</v>
      </c>
      <c r="B88" s="52" t="str">
        <f>'06_Presupuesto'!B200</f>
        <v>K</v>
      </c>
      <c r="C88" s="52">
        <f>'06_Presupuesto'!I200</f>
        <v>1215336.1344537816</v>
      </c>
      <c r="D88" s="56">
        <f>'06_Presupuesto'!J200</f>
        <v>46377</v>
      </c>
      <c r="E88" s="56">
        <f>'06_Presupuesto'!K200</f>
        <v>46394</v>
      </c>
      <c r="F88" s="52" t="s">
        <v>1137</v>
      </c>
      <c r="G88" s="63">
        <f t="shared" si="8"/>
        <v>0</v>
      </c>
      <c r="H88" s="63">
        <f t="shared" si="9"/>
        <v>0</v>
      </c>
      <c r="I88" s="63">
        <f t="shared" si="10"/>
        <v>1215336.1344537816</v>
      </c>
      <c r="J88" s="63">
        <f t="shared" si="11"/>
        <v>1215336.1344537816</v>
      </c>
      <c r="K88" s="63">
        <f t="shared" si="12"/>
        <v>1215336.1344537816</v>
      </c>
      <c r="L88" s="63">
        <f t="shared" si="13"/>
        <v>1215336.1344537816</v>
      </c>
    </row>
    <row r="89" spans="1:12" ht="34.049999999999997" customHeight="1">
      <c r="A89" s="51" t="str">
        <f>'06_Presupuesto'!A201</f>
        <v>B.1.5.1</v>
      </c>
      <c r="B89" s="51" t="str">
        <f>'06_Presupuesto'!B201</f>
        <v>I</v>
      </c>
      <c r="C89" s="51">
        <f>'06_Presupuesto'!I201</f>
        <v>2807500</v>
      </c>
      <c r="D89" s="57">
        <f>'06_Presupuesto'!J201</f>
        <v>46377</v>
      </c>
      <c r="E89" s="57">
        <f>'06_Presupuesto'!K201</f>
        <v>46396</v>
      </c>
      <c r="F89" s="51" t="s">
        <v>1137</v>
      </c>
      <c r="G89" s="64">
        <f t="shared" si="8"/>
        <v>0</v>
      </c>
      <c r="H89" s="64">
        <f t="shared" si="9"/>
        <v>0</v>
      </c>
      <c r="I89" s="64">
        <f t="shared" si="10"/>
        <v>2807500</v>
      </c>
      <c r="J89" s="64">
        <f t="shared" si="11"/>
        <v>2807500</v>
      </c>
      <c r="K89" s="64">
        <f t="shared" si="12"/>
        <v>2807500</v>
      </c>
      <c r="L89" s="64">
        <f t="shared" si="13"/>
        <v>2807500</v>
      </c>
    </row>
    <row r="90" spans="1:12" ht="34.049999999999997" customHeight="1">
      <c r="A90" s="52" t="str">
        <f>'06_Presupuesto'!A202</f>
        <v>B.1.6.1</v>
      </c>
      <c r="B90" s="52" t="str">
        <f>'06_Presupuesto'!B202</f>
        <v>J</v>
      </c>
      <c r="C90" s="52">
        <f>'06_Presupuesto'!I202</f>
        <v>189919.1176470588</v>
      </c>
      <c r="D90" s="56">
        <f>'06_Presupuesto'!J202</f>
        <v>46397</v>
      </c>
      <c r="E90" s="56">
        <f>'06_Presupuesto'!K202</f>
        <v>46408</v>
      </c>
      <c r="F90" s="52" t="s">
        <v>1137</v>
      </c>
      <c r="G90" s="63">
        <f t="shared" si="8"/>
        <v>0</v>
      </c>
      <c r="H90" s="63">
        <f t="shared" si="9"/>
        <v>0</v>
      </c>
      <c r="I90" s="63">
        <f t="shared" si="10"/>
        <v>15826.593137254898</v>
      </c>
      <c r="J90" s="63">
        <f t="shared" si="11"/>
        <v>189919.1176470588</v>
      </c>
      <c r="K90" s="63">
        <f t="shared" si="12"/>
        <v>189919.1176470588</v>
      </c>
      <c r="L90" s="63">
        <f t="shared" si="13"/>
        <v>189919.1176470588</v>
      </c>
    </row>
    <row r="91" spans="1:12" ht="34.049999999999997" customHeight="1">
      <c r="A91" s="51" t="str">
        <f>'06_Presupuesto'!A203</f>
        <v>B.1.6.2</v>
      </c>
      <c r="B91" s="51" t="str">
        <f>'06_Presupuesto'!B203</f>
        <v>J</v>
      </c>
      <c r="C91" s="51">
        <f>'06_Presupuesto'!I203</f>
        <v>1089970.5882352942</v>
      </c>
      <c r="D91" s="57">
        <f>'06_Presupuesto'!J203</f>
        <v>46397</v>
      </c>
      <c r="E91" s="57">
        <f>'06_Presupuesto'!K203</f>
        <v>46408</v>
      </c>
      <c r="F91" s="51" t="s">
        <v>1137</v>
      </c>
      <c r="G91" s="64">
        <f t="shared" si="8"/>
        <v>0</v>
      </c>
      <c r="H91" s="64">
        <f t="shared" si="9"/>
        <v>0</v>
      </c>
      <c r="I91" s="64">
        <f t="shared" si="10"/>
        <v>90830.882352941175</v>
      </c>
      <c r="J91" s="64">
        <f t="shared" si="11"/>
        <v>1089970.5882352942</v>
      </c>
      <c r="K91" s="64">
        <f t="shared" si="12"/>
        <v>1089970.5882352942</v>
      </c>
      <c r="L91" s="64">
        <f t="shared" si="13"/>
        <v>1089970.5882352942</v>
      </c>
    </row>
    <row r="92" spans="1:12" ht="34.049999999999997" customHeight="1">
      <c r="A92" s="52" t="str">
        <f>'06_Presupuesto'!A204</f>
        <v>B.1.6.3</v>
      </c>
      <c r="B92" s="52" t="str">
        <f>'06_Presupuesto'!B204</f>
        <v>J</v>
      </c>
      <c r="C92" s="52">
        <f>'06_Presupuesto'!I204</f>
        <v>1222088.2352941176</v>
      </c>
      <c r="D92" s="56">
        <f>'06_Presupuesto'!J204</f>
        <v>46397</v>
      </c>
      <c r="E92" s="56">
        <f>'06_Presupuesto'!K204</f>
        <v>46408</v>
      </c>
      <c r="F92" s="52" t="s">
        <v>1137</v>
      </c>
      <c r="G92" s="63">
        <f t="shared" si="8"/>
        <v>0</v>
      </c>
      <c r="H92" s="63">
        <f t="shared" si="9"/>
        <v>0</v>
      </c>
      <c r="I92" s="63">
        <f t="shared" si="10"/>
        <v>101840.68627450979</v>
      </c>
      <c r="J92" s="63">
        <f t="shared" si="11"/>
        <v>1222088.2352941176</v>
      </c>
      <c r="K92" s="63">
        <f t="shared" si="12"/>
        <v>1222088.2352941176</v>
      </c>
      <c r="L92" s="63">
        <f t="shared" si="13"/>
        <v>1222088.2352941176</v>
      </c>
    </row>
    <row r="93" spans="1:12" ht="34.049999999999997" customHeight="1">
      <c r="A93" s="51" t="str">
        <f>'06_Presupuesto'!A205</f>
        <v>B.2.1.1</v>
      </c>
      <c r="B93" s="51" t="str">
        <f>'06_Presupuesto'!B205</f>
        <v>Q</v>
      </c>
      <c r="C93" s="51">
        <f>'06_Presupuesto'!I205</f>
        <v>1834453.7815126053</v>
      </c>
      <c r="D93" s="57">
        <f>'06_Presupuesto'!J205</f>
        <v>46423</v>
      </c>
      <c r="E93" s="57">
        <f>'06_Presupuesto'!K205</f>
        <v>46438</v>
      </c>
      <c r="F93" s="51" t="s">
        <v>1137</v>
      </c>
      <c r="G93" s="64">
        <f t="shared" si="8"/>
        <v>0</v>
      </c>
      <c r="H93" s="64">
        <f t="shared" si="9"/>
        <v>0</v>
      </c>
      <c r="I93" s="64">
        <f t="shared" si="10"/>
        <v>0</v>
      </c>
      <c r="J93" s="64">
        <f t="shared" si="11"/>
        <v>687920.168067227</v>
      </c>
      <c r="K93" s="64">
        <f t="shared" si="12"/>
        <v>1834453.7815126053</v>
      </c>
      <c r="L93" s="64">
        <f t="shared" si="13"/>
        <v>1834453.7815126053</v>
      </c>
    </row>
    <row r="94" spans="1:12" ht="34.049999999999997" customHeight="1">
      <c r="A94" s="52" t="str">
        <f>'06_Presupuesto'!A206</f>
        <v>B.2.1.2</v>
      </c>
      <c r="B94" s="52" t="str">
        <f>'06_Presupuesto'!B206</f>
        <v>R</v>
      </c>
      <c r="C94" s="52">
        <f>'06_Presupuesto'!I206</f>
        <v>652330.8823529412</v>
      </c>
      <c r="D94" s="56">
        <f>'06_Presupuesto'!J206</f>
        <v>46439</v>
      </c>
      <c r="E94" s="56">
        <f>'06_Presupuesto'!K206</f>
        <v>46450</v>
      </c>
      <c r="F94" s="52" t="s">
        <v>1137</v>
      </c>
      <c r="G94" s="63">
        <f t="shared" si="8"/>
        <v>0</v>
      </c>
      <c r="H94" s="63">
        <f t="shared" si="9"/>
        <v>0</v>
      </c>
      <c r="I94" s="63">
        <f t="shared" si="10"/>
        <v>0</v>
      </c>
      <c r="J94" s="63">
        <f t="shared" si="11"/>
        <v>0</v>
      </c>
      <c r="K94" s="63">
        <f t="shared" si="12"/>
        <v>652330.8823529412</v>
      </c>
      <c r="L94" s="63">
        <f t="shared" si="13"/>
        <v>652330.8823529412</v>
      </c>
    </row>
    <row r="95" spans="1:12" ht="34.049999999999997" customHeight="1">
      <c r="A95" s="51" t="str">
        <f>'06_Presupuesto'!A207</f>
        <v>B.2.1.3</v>
      </c>
      <c r="B95" s="51" t="str">
        <f>'06_Presupuesto'!B207</f>
        <v>S</v>
      </c>
      <c r="C95" s="51">
        <f>'06_Presupuesto'!I207</f>
        <v>660714.28571428568</v>
      </c>
      <c r="D95" s="57">
        <f>'06_Presupuesto'!J207</f>
        <v>46439</v>
      </c>
      <c r="E95" s="57">
        <f>'06_Presupuesto'!K207</f>
        <v>46448</v>
      </c>
      <c r="F95" s="51" t="s">
        <v>1137</v>
      </c>
      <c r="G95" s="64">
        <f t="shared" si="8"/>
        <v>0</v>
      </c>
      <c r="H95" s="64">
        <f t="shared" si="9"/>
        <v>0</v>
      </c>
      <c r="I95" s="64">
        <f t="shared" si="10"/>
        <v>0</v>
      </c>
      <c r="J95" s="64">
        <f t="shared" si="11"/>
        <v>0</v>
      </c>
      <c r="K95" s="64">
        <f t="shared" si="12"/>
        <v>660714.28571428568</v>
      </c>
      <c r="L95" s="64">
        <f t="shared" si="13"/>
        <v>660714.28571428568</v>
      </c>
    </row>
    <row r="96" spans="1:12" ht="34.049999999999997" customHeight="1">
      <c r="A96" s="52" t="str">
        <f>'06_Presupuesto'!A208</f>
        <v>B.2.2/a)</v>
      </c>
      <c r="B96" s="52" t="str">
        <f>'06_Presupuesto'!B208</f>
        <v>R</v>
      </c>
      <c r="C96" s="52">
        <f>'06_Presupuesto'!I208</f>
        <v>696428.57142857148</v>
      </c>
      <c r="D96" s="56">
        <f>'06_Presupuesto'!J208</f>
        <v>46439</v>
      </c>
      <c r="E96" s="56">
        <f>'06_Presupuesto'!K208</f>
        <v>46450</v>
      </c>
      <c r="F96" s="52" t="s">
        <v>1137</v>
      </c>
      <c r="G96" s="63">
        <f t="shared" si="8"/>
        <v>0</v>
      </c>
      <c r="H96" s="63">
        <f t="shared" si="9"/>
        <v>0</v>
      </c>
      <c r="I96" s="63">
        <f t="shared" si="10"/>
        <v>0</v>
      </c>
      <c r="J96" s="63">
        <f t="shared" si="11"/>
        <v>0</v>
      </c>
      <c r="K96" s="63">
        <f t="shared" si="12"/>
        <v>696428.57142857148</v>
      </c>
      <c r="L96" s="63">
        <f t="shared" si="13"/>
        <v>696428.57142857148</v>
      </c>
    </row>
    <row r="97" spans="1:12" ht="34.049999999999997" customHeight="1">
      <c r="A97" s="51" t="str">
        <f>'06_Presupuesto'!A209</f>
        <v>B.2.3/a)</v>
      </c>
      <c r="B97" s="51" t="str">
        <f>'06_Presupuesto'!B209</f>
        <v>R</v>
      </c>
      <c r="C97" s="51">
        <f>'06_Presupuesto'!I209</f>
        <v>882352.9411764706</v>
      </c>
      <c r="D97" s="57">
        <f>'06_Presupuesto'!J209</f>
        <v>46439</v>
      </c>
      <c r="E97" s="57">
        <f>'06_Presupuesto'!K209</f>
        <v>46450</v>
      </c>
      <c r="F97" s="51" t="s">
        <v>1137</v>
      </c>
      <c r="G97" s="64">
        <f t="shared" si="8"/>
        <v>0</v>
      </c>
      <c r="H97" s="64">
        <f t="shared" si="9"/>
        <v>0</v>
      </c>
      <c r="I97" s="64">
        <f t="shared" si="10"/>
        <v>0</v>
      </c>
      <c r="J97" s="64">
        <f t="shared" si="11"/>
        <v>0</v>
      </c>
      <c r="K97" s="64">
        <f t="shared" si="12"/>
        <v>882352.9411764706</v>
      </c>
      <c r="L97" s="64">
        <f t="shared" si="13"/>
        <v>882352.9411764706</v>
      </c>
    </row>
    <row r="98" spans="1:12" ht="34.049999999999997" customHeight="1">
      <c r="A98" s="52" t="str">
        <f>'06_Presupuesto'!A210</f>
        <v>B.2.4/a)</v>
      </c>
      <c r="B98" s="52" t="str">
        <f>'06_Presupuesto'!B210</f>
        <v>J</v>
      </c>
      <c r="C98" s="52">
        <f>'06_Presupuesto'!I210</f>
        <v>328256.30252100842</v>
      </c>
      <c r="D98" s="56">
        <f>'06_Presupuesto'!J210</f>
        <v>46397</v>
      </c>
      <c r="E98" s="56">
        <f>'06_Presupuesto'!K210</f>
        <v>46408</v>
      </c>
      <c r="F98" s="52" t="s">
        <v>1137</v>
      </c>
      <c r="G98" s="63">
        <f t="shared" si="8"/>
        <v>0</v>
      </c>
      <c r="H98" s="63">
        <f t="shared" si="9"/>
        <v>0</v>
      </c>
      <c r="I98" s="63">
        <f t="shared" si="10"/>
        <v>27354.691876750701</v>
      </c>
      <c r="J98" s="63">
        <f t="shared" si="11"/>
        <v>328256.30252100842</v>
      </c>
      <c r="K98" s="63">
        <f t="shared" si="12"/>
        <v>328256.30252100842</v>
      </c>
      <c r="L98" s="63">
        <f t="shared" si="13"/>
        <v>328256.30252100842</v>
      </c>
    </row>
    <row r="99" spans="1:12" ht="34.049999999999997" customHeight="1">
      <c r="A99" s="51" t="str">
        <f>'06_Presupuesto'!A211</f>
        <v>B.2.4/b)</v>
      </c>
      <c r="B99" s="51" t="str">
        <f>'06_Presupuesto'!B211</f>
        <v>J</v>
      </c>
      <c r="C99" s="51">
        <f>'06_Presupuesto'!I211</f>
        <v>841386.55462184874</v>
      </c>
      <c r="D99" s="57">
        <f>'06_Presupuesto'!J211</f>
        <v>46397</v>
      </c>
      <c r="E99" s="57">
        <f>'06_Presupuesto'!K211</f>
        <v>46408</v>
      </c>
      <c r="F99" s="51" t="s">
        <v>1137</v>
      </c>
      <c r="G99" s="64">
        <f t="shared" si="8"/>
        <v>0</v>
      </c>
      <c r="H99" s="64">
        <f t="shared" si="9"/>
        <v>0</v>
      </c>
      <c r="I99" s="64">
        <f t="shared" si="10"/>
        <v>70115.54621848739</v>
      </c>
      <c r="J99" s="64">
        <f t="shared" si="11"/>
        <v>841386.55462184874</v>
      </c>
      <c r="K99" s="64">
        <f t="shared" si="12"/>
        <v>841386.55462184874</v>
      </c>
      <c r="L99" s="64">
        <f t="shared" si="13"/>
        <v>841386.55462184874</v>
      </c>
    </row>
    <row r="100" spans="1:12" ht="34.049999999999997" customHeight="1">
      <c r="A100" s="52" t="str">
        <f>'06_Presupuesto'!A212</f>
        <v>B.2.4/c)</v>
      </c>
      <c r="B100" s="52" t="str">
        <f>'06_Presupuesto'!B212</f>
        <v>J</v>
      </c>
      <c r="C100" s="52">
        <f>'06_Presupuesto'!I212</f>
        <v>350420.16806722688</v>
      </c>
      <c r="D100" s="56">
        <f>'06_Presupuesto'!J212</f>
        <v>46397</v>
      </c>
      <c r="E100" s="56">
        <f>'06_Presupuesto'!K212</f>
        <v>46408</v>
      </c>
      <c r="F100" s="52" t="s">
        <v>1137</v>
      </c>
      <c r="G100" s="63">
        <f t="shared" si="8"/>
        <v>0</v>
      </c>
      <c r="H100" s="63">
        <f t="shared" si="9"/>
        <v>0</v>
      </c>
      <c r="I100" s="63">
        <f t="shared" si="10"/>
        <v>29201.680672268907</v>
      </c>
      <c r="J100" s="63">
        <f t="shared" si="11"/>
        <v>350420.16806722688</v>
      </c>
      <c r="K100" s="63">
        <f t="shared" si="12"/>
        <v>350420.16806722688</v>
      </c>
      <c r="L100" s="63">
        <f t="shared" si="13"/>
        <v>350420.16806722688</v>
      </c>
    </row>
    <row r="101" spans="1:12" ht="34.049999999999997" customHeight="1">
      <c r="A101" s="51" t="str">
        <f>'06_Presupuesto'!A213</f>
        <v>B.2.4/d)</v>
      </c>
      <c r="B101" s="51" t="str">
        <f>'06_Presupuesto'!B213</f>
        <v>J</v>
      </c>
      <c r="C101" s="51">
        <f>'06_Presupuesto'!I213</f>
        <v>103991.59663865546</v>
      </c>
      <c r="D101" s="57">
        <f>'06_Presupuesto'!J213</f>
        <v>46397</v>
      </c>
      <c r="E101" s="57">
        <f>'06_Presupuesto'!K213</f>
        <v>46408</v>
      </c>
      <c r="F101" s="51" t="s">
        <v>1137</v>
      </c>
      <c r="G101" s="64">
        <f t="shared" si="8"/>
        <v>0</v>
      </c>
      <c r="H101" s="64">
        <f t="shared" si="9"/>
        <v>0</v>
      </c>
      <c r="I101" s="64">
        <f t="shared" si="10"/>
        <v>8665.9663865546208</v>
      </c>
      <c r="J101" s="64">
        <f t="shared" si="11"/>
        <v>103991.59663865546</v>
      </c>
      <c r="K101" s="64">
        <f t="shared" si="12"/>
        <v>103991.59663865546</v>
      </c>
      <c r="L101" s="64">
        <f t="shared" si="13"/>
        <v>103991.59663865546</v>
      </c>
    </row>
    <row r="102" spans="1:12" ht="34.049999999999997" customHeight="1">
      <c r="A102" s="52" t="str">
        <f>'06_Presupuesto'!A214</f>
        <v>B.2.5.1</v>
      </c>
      <c r="B102" s="52" t="str">
        <f>'06_Presupuesto'!B214</f>
        <v>Q</v>
      </c>
      <c r="C102" s="52">
        <f>'06_Presupuesto'!I214</f>
        <v>2044117.6470588236</v>
      </c>
      <c r="D102" s="56">
        <f>'06_Presupuesto'!J214</f>
        <v>46423</v>
      </c>
      <c r="E102" s="56">
        <f>'06_Presupuesto'!K214</f>
        <v>46438</v>
      </c>
      <c r="F102" s="52" t="s">
        <v>1137</v>
      </c>
      <c r="G102" s="63">
        <f t="shared" si="8"/>
        <v>0</v>
      </c>
      <c r="H102" s="63">
        <f t="shared" si="9"/>
        <v>0</v>
      </c>
      <c r="I102" s="63">
        <f t="shared" si="10"/>
        <v>0</v>
      </c>
      <c r="J102" s="63">
        <f t="shared" si="11"/>
        <v>766544.1176470588</v>
      </c>
      <c r="K102" s="63">
        <f t="shared" si="12"/>
        <v>2044117.6470588236</v>
      </c>
      <c r="L102" s="63">
        <f t="shared" si="13"/>
        <v>2044117.6470588236</v>
      </c>
    </row>
    <row r="103" spans="1:12" ht="34.049999999999997" customHeight="1">
      <c r="A103" s="51" t="str">
        <f>'06_Presupuesto'!A215</f>
        <v>B.2.5.2</v>
      </c>
      <c r="B103" s="51" t="str">
        <f>'06_Presupuesto'!B215</f>
        <v>S</v>
      </c>
      <c r="C103" s="51">
        <f>'06_Presupuesto'!I215</f>
        <v>2338235.2941176472</v>
      </c>
      <c r="D103" s="57">
        <f>'06_Presupuesto'!J215</f>
        <v>46439</v>
      </c>
      <c r="E103" s="57">
        <f>'06_Presupuesto'!K215</f>
        <v>46448</v>
      </c>
      <c r="F103" s="51" t="s">
        <v>1137</v>
      </c>
      <c r="G103" s="64">
        <f t="shared" si="8"/>
        <v>0</v>
      </c>
      <c r="H103" s="64">
        <f t="shared" si="9"/>
        <v>0</v>
      </c>
      <c r="I103" s="64">
        <f t="shared" si="10"/>
        <v>0</v>
      </c>
      <c r="J103" s="64">
        <f t="shared" si="11"/>
        <v>0</v>
      </c>
      <c r="K103" s="64">
        <f t="shared" si="12"/>
        <v>2338235.2941176472</v>
      </c>
      <c r="L103" s="64">
        <f t="shared" si="13"/>
        <v>2338235.2941176472</v>
      </c>
    </row>
    <row r="104" spans="1:12" ht="34.049999999999997" customHeight="1">
      <c r="A104" s="52" t="str">
        <f>'06_Presupuesto'!A216</f>
        <v>B.2.6.1</v>
      </c>
      <c r="B104" s="52" t="str">
        <f>'06_Presupuesto'!B216</f>
        <v>T</v>
      </c>
      <c r="C104" s="52">
        <f>'06_Presupuesto'!I216</f>
        <v>422794.1176470588</v>
      </c>
      <c r="D104" s="56">
        <f>'06_Presupuesto'!J216</f>
        <v>46451</v>
      </c>
      <c r="E104" s="56">
        <f>'06_Presupuesto'!K216</f>
        <v>46470</v>
      </c>
      <c r="F104" s="52" t="s">
        <v>1137</v>
      </c>
      <c r="G104" s="63">
        <f t="shared" si="8"/>
        <v>0</v>
      </c>
      <c r="H104" s="63">
        <f t="shared" si="9"/>
        <v>0</v>
      </c>
      <c r="I104" s="63">
        <f t="shared" si="10"/>
        <v>0</v>
      </c>
      <c r="J104" s="63">
        <f t="shared" si="11"/>
        <v>0</v>
      </c>
      <c r="K104" s="63">
        <f t="shared" si="12"/>
        <v>126838.23529411764</v>
      </c>
      <c r="L104" s="63">
        <f t="shared" si="13"/>
        <v>422794.1176470588</v>
      </c>
    </row>
    <row r="105" spans="1:12" ht="34.049999999999997" customHeight="1">
      <c r="A105" s="51" t="str">
        <f>'06_Presupuesto'!A217</f>
        <v>B.2.6.2</v>
      </c>
      <c r="B105" s="51" t="str">
        <f>'06_Presupuesto'!B217</f>
        <v>T</v>
      </c>
      <c r="C105" s="51">
        <f>'06_Presupuesto'!I217</f>
        <v>2048319.3277310927</v>
      </c>
      <c r="D105" s="57">
        <f>'06_Presupuesto'!J217</f>
        <v>46451</v>
      </c>
      <c r="E105" s="57">
        <f>'06_Presupuesto'!K217</f>
        <v>46470</v>
      </c>
      <c r="F105" s="51" t="s">
        <v>1137</v>
      </c>
      <c r="G105" s="64">
        <f t="shared" si="8"/>
        <v>0</v>
      </c>
      <c r="H105" s="64">
        <f t="shared" si="9"/>
        <v>0</v>
      </c>
      <c r="I105" s="64">
        <f t="shared" si="10"/>
        <v>0</v>
      </c>
      <c r="J105" s="64">
        <f t="shared" si="11"/>
        <v>0</v>
      </c>
      <c r="K105" s="64">
        <f t="shared" si="12"/>
        <v>614495.79831932776</v>
      </c>
      <c r="L105" s="64">
        <f t="shared" si="13"/>
        <v>2048319.3277310927</v>
      </c>
    </row>
    <row r="106" spans="1:12" ht="34.049999999999997" customHeight="1">
      <c r="A106" s="52" t="str">
        <f>'06_Presupuesto'!A218</f>
        <v>B.2.7.1/a)</v>
      </c>
      <c r="B106" s="52" t="str">
        <f>'06_Presupuesto'!B218</f>
        <v>U</v>
      </c>
      <c r="C106" s="52">
        <f>'06_Presupuesto'!I218</f>
        <v>257352.9411764706</v>
      </c>
      <c r="D106" s="56">
        <f>'06_Presupuesto'!J218</f>
        <v>46409</v>
      </c>
      <c r="E106" s="56">
        <f>'06_Presupuesto'!K218</f>
        <v>46424</v>
      </c>
      <c r="F106" s="52" t="s">
        <v>1136</v>
      </c>
      <c r="G106" s="63">
        <f>IF($B$25&gt;=$E106,$C106,0)</f>
        <v>0</v>
      </c>
      <c r="H106" s="63">
        <f>IF($B$26&gt;=$E106,$C106,0)</f>
        <v>0</v>
      </c>
      <c r="I106" s="63">
        <f>IF($B$27&gt;=$E106,$C106,0)</f>
        <v>0</v>
      </c>
      <c r="J106" s="63">
        <f>IF($B$28&gt;=$E106,$C106,0)</f>
        <v>257352.9411764706</v>
      </c>
      <c r="K106" s="63">
        <f>IF($B$29&gt;=$E106,$C106,0)</f>
        <v>257352.9411764706</v>
      </c>
      <c r="L106" s="63">
        <f>IF($B$30&gt;=$E106,$C106,0)</f>
        <v>257352.9411764706</v>
      </c>
    </row>
    <row r="107" spans="1:12" ht="34.049999999999997" customHeight="1">
      <c r="A107" s="51" t="str">
        <f>'06_Presupuesto'!A219</f>
        <v>B.2.7.1/b)</v>
      </c>
      <c r="B107" s="51" t="str">
        <f>'06_Presupuesto'!B219</f>
        <v>U</v>
      </c>
      <c r="C107" s="51">
        <f>'06_Presupuesto'!I219</f>
        <v>409663.86554621853</v>
      </c>
      <c r="D107" s="57">
        <f>'06_Presupuesto'!J219</f>
        <v>46409</v>
      </c>
      <c r="E107" s="57">
        <f>'06_Presupuesto'!K219</f>
        <v>46424</v>
      </c>
      <c r="F107" s="51" t="s">
        <v>1136</v>
      </c>
      <c r="G107" s="64">
        <f>IF($B$25&gt;=$E107,$C107,0)</f>
        <v>0</v>
      </c>
      <c r="H107" s="64">
        <f>IF($B$26&gt;=$E107,$C107,0)</f>
        <v>0</v>
      </c>
      <c r="I107" s="64">
        <f>IF($B$27&gt;=$E107,$C107,0)</f>
        <v>0</v>
      </c>
      <c r="J107" s="64">
        <f>IF($B$28&gt;=$E107,$C107,0)</f>
        <v>409663.86554621853</v>
      </c>
      <c r="K107" s="64">
        <f>IF($B$29&gt;=$E107,$C107,0)</f>
        <v>409663.86554621853</v>
      </c>
      <c r="L107" s="64">
        <f>IF($B$30&gt;=$E107,$C107,0)</f>
        <v>409663.86554621853</v>
      </c>
    </row>
    <row r="108" spans="1:12" ht="34.049999999999997" customHeight="1">
      <c r="A108" s="52" t="str">
        <f>'06_Presupuesto'!A220</f>
        <v>B.2.7.1/c)</v>
      </c>
      <c r="B108" s="52" t="str">
        <f>'06_Presupuesto'!B220</f>
        <v>U</v>
      </c>
      <c r="C108" s="52">
        <f>'06_Presupuesto'!I220</f>
        <v>551470.5882352941</v>
      </c>
      <c r="D108" s="56">
        <f>'06_Presupuesto'!J220</f>
        <v>46409</v>
      </c>
      <c r="E108" s="56">
        <f>'06_Presupuesto'!K220</f>
        <v>46424</v>
      </c>
      <c r="F108" s="52" t="s">
        <v>1136</v>
      </c>
      <c r="G108" s="63">
        <f>IF($B$25&gt;=$E108,$C108,0)</f>
        <v>0</v>
      </c>
      <c r="H108" s="63">
        <f>IF($B$26&gt;=$E108,$C108,0)</f>
        <v>0</v>
      </c>
      <c r="I108" s="63">
        <f>IF($B$27&gt;=$E108,$C108,0)</f>
        <v>0</v>
      </c>
      <c r="J108" s="63">
        <f>IF($B$28&gt;=$E108,$C108,0)</f>
        <v>551470.5882352941</v>
      </c>
      <c r="K108" s="63">
        <f>IF($B$29&gt;=$E108,$C108,0)</f>
        <v>551470.5882352941</v>
      </c>
      <c r="L108" s="63">
        <f>IF($B$30&gt;=$E108,$C108,0)</f>
        <v>551470.5882352941</v>
      </c>
    </row>
    <row r="109" spans="1:12" ht="34.049999999999997" customHeight="1">
      <c r="A109" s="51" t="str">
        <f>'06_Presupuesto'!A221</f>
        <v>B.2.7.1/d)</v>
      </c>
      <c r="B109" s="51" t="str">
        <f>'06_Presupuesto'!B221</f>
        <v>U</v>
      </c>
      <c r="C109" s="51">
        <f>'06_Presupuesto'!I221</f>
        <v>278361.34453781514</v>
      </c>
      <c r="D109" s="57">
        <f>'06_Presupuesto'!J221</f>
        <v>46409</v>
      </c>
      <c r="E109" s="57">
        <f>'06_Presupuesto'!K221</f>
        <v>46424</v>
      </c>
      <c r="F109" s="51" t="s">
        <v>1136</v>
      </c>
      <c r="G109" s="64">
        <f>IF($B$25&gt;=$E109,$C109,0)</f>
        <v>0</v>
      </c>
      <c r="H109" s="64">
        <f>IF($B$26&gt;=$E109,$C109,0)</f>
        <v>0</v>
      </c>
      <c r="I109" s="64">
        <f>IF($B$27&gt;=$E109,$C109,0)</f>
        <v>0</v>
      </c>
      <c r="J109" s="64">
        <f>IF($B$28&gt;=$E109,$C109,0)</f>
        <v>278361.34453781514</v>
      </c>
      <c r="K109" s="64">
        <f>IF($B$29&gt;=$E109,$C109,0)</f>
        <v>278361.34453781514</v>
      </c>
      <c r="L109" s="64">
        <f>IF($B$30&gt;=$E109,$C109,0)</f>
        <v>278361.34453781514</v>
      </c>
    </row>
    <row r="110" spans="1:12" ht="34.049999999999997" customHeight="1">
      <c r="A110" s="52" t="str">
        <f>'06_Presupuesto'!A222</f>
        <v>B.2.7.2/a)</v>
      </c>
      <c r="B110" s="52" t="str">
        <f>'06_Presupuesto'!B222</f>
        <v>U</v>
      </c>
      <c r="C110" s="52">
        <f>'06_Presupuesto'!I222</f>
        <v>78781.512605042022</v>
      </c>
      <c r="D110" s="56">
        <f>'06_Presupuesto'!J222</f>
        <v>46409</v>
      </c>
      <c r="E110" s="56">
        <f>'06_Presupuesto'!K222</f>
        <v>46424</v>
      </c>
      <c r="F110" s="52" t="s">
        <v>1137</v>
      </c>
      <c r="G110" s="63">
        <f>$C110*MAX(0,MIN(1,($B$25-$D110+1)/($E110-$D110+1)))</f>
        <v>0</v>
      </c>
      <c r="H110" s="63">
        <f>$C110*MAX(0,MIN(1,($B$26-$D110+1)/($E110-$D110+1)))</f>
        <v>0</v>
      </c>
      <c r="I110" s="63">
        <f>$C110*MAX(0,MIN(1,($B$27-$D110+1)/($E110-$D110+1)))</f>
        <v>0</v>
      </c>
      <c r="J110" s="63">
        <f>$C110*MAX(0,MIN(1,($B$28-$D110+1)/($E110-$D110+1)))</f>
        <v>78781.512605042022</v>
      </c>
      <c r="K110" s="63">
        <f>$C110*MAX(0,MIN(1,($B$29-$D110+1)/($E110-$D110+1)))</f>
        <v>78781.512605042022</v>
      </c>
      <c r="L110" s="63">
        <f>$C110*MAX(0,MIN(1,($B$30-$D110+1)/($E110-$D110+1)))</f>
        <v>78781.512605042022</v>
      </c>
    </row>
    <row r="111" spans="1:12" ht="34.049999999999997" customHeight="1">
      <c r="A111" s="51" t="str">
        <f>'06_Presupuesto'!A223</f>
        <v>B.2.7.2/b)</v>
      </c>
      <c r="B111" s="51" t="str">
        <f>'06_Presupuesto'!B223</f>
        <v>U</v>
      </c>
      <c r="C111" s="51">
        <f>'06_Presupuesto'!I223</f>
        <v>131302.52100840336</v>
      </c>
      <c r="D111" s="57">
        <f>'06_Presupuesto'!J223</f>
        <v>46409</v>
      </c>
      <c r="E111" s="57">
        <f>'06_Presupuesto'!K223</f>
        <v>46424</v>
      </c>
      <c r="F111" s="51" t="s">
        <v>1137</v>
      </c>
      <c r="G111" s="64">
        <f>$C111*MAX(0,MIN(1,($B$25-$D111+1)/($E111-$D111+1)))</f>
        <v>0</v>
      </c>
      <c r="H111" s="64">
        <f>$C111*MAX(0,MIN(1,($B$26-$D111+1)/($E111-$D111+1)))</f>
        <v>0</v>
      </c>
      <c r="I111" s="64">
        <f>$C111*MAX(0,MIN(1,($B$27-$D111+1)/($E111-$D111+1)))</f>
        <v>0</v>
      </c>
      <c r="J111" s="64">
        <f>$C111*MAX(0,MIN(1,($B$28-$D111+1)/($E111-$D111+1)))</f>
        <v>131302.52100840336</v>
      </c>
      <c r="K111" s="64">
        <f>$C111*MAX(0,MIN(1,($B$29-$D111+1)/($E111-$D111+1)))</f>
        <v>131302.52100840336</v>
      </c>
      <c r="L111" s="64">
        <f>$C111*MAX(0,MIN(1,($B$30-$D111+1)/($E111-$D111+1)))</f>
        <v>131302.52100840336</v>
      </c>
    </row>
    <row r="112" spans="1:12" ht="34.049999999999997" customHeight="1">
      <c r="A112" s="52" t="str">
        <f>'06_Presupuesto'!A224</f>
        <v>B.2.7.2/c)</v>
      </c>
      <c r="B112" s="52" t="str">
        <f>'06_Presupuesto'!B224</f>
        <v>U</v>
      </c>
      <c r="C112" s="52">
        <f>'06_Presupuesto'!I224</f>
        <v>196953.78151260506</v>
      </c>
      <c r="D112" s="56">
        <f>'06_Presupuesto'!J224</f>
        <v>46409</v>
      </c>
      <c r="E112" s="56">
        <f>'06_Presupuesto'!K224</f>
        <v>46424</v>
      </c>
      <c r="F112" s="52" t="s">
        <v>1137</v>
      </c>
      <c r="G112" s="63">
        <f>$C112*MAX(0,MIN(1,($B$25-$D112+1)/($E112-$D112+1)))</f>
        <v>0</v>
      </c>
      <c r="H112" s="63">
        <f>$C112*MAX(0,MIN(1,($B$26-$D112+1)/($E112-$D112+1)))</f>
        <v>0</v>
      </c>
      <c r="I112" s="63">
        <f>$C112*MAX(0,MIN(1,($B$27-$D112+1)/($E112-$D112+1)))</f>
        <v>0</v>
      </c>
      <c r="J112" s="63">
        <f>$C112*MAX(0,MIN(1,($B$28-$D112+1)/($E112-$D112+1)))</f>
        <v>196953.78151260506</v>
      </c>
      <c r="K112" s="63">
        <f>$C112*MAX(0,MIN(1,($B$29-$D112+1)/($E112-$D112+1)))</f>
        <v>196953.78151260506</v>
      </c>
      <c r="L112" s="63">
        <f>$C112*MAX(0,MIN(1,($B$30-$D112+1)/($E112-$D112+1)))</f>
        <v>196953.78151260506</v>
      </c>
    </row>
    <row r="113" spans="1:12" ht="34.049999999999997" customHeight="1">
      <c r="A113" s="51" t="str">
        <f>'06_Presupuesto'!A225</f>
        <v>B.2.7.2/d)</v>
      </c>
      <c r="B113" s="51" t="str">
        <f>'06_Presupuesto'!B225</f>
        <v>U</v>
      </c>
      <c r="C113" s="51">
        <f>'06_Presupuesto'!I225</f>
        <v>65651.26050420168</v>
      </c>
      <c r="D113" s="57">
        <f>'06_Presupuesto'!J225</f>
        <v>46409</v>
      </c>
      <c r="E113" s="57">
        <f>'06_Presupuesto'!K225</f>
        <v>46424</v>
      </c>
      <c r="F113" s="51" t="s">
        <v>1137</v>
      </c>
      <c r="G113" s="64">
        <f>$C113*MAX(0,MIN(1,($B$25-$D113+1)/($E113-$D113+1)))</f>
        <v>0</v>
      </c>
      <c r="H113" s="64">
        <f>$C113*MAX(0,MIN(1,($B$26-$D113+1)/($E113-$D113+1)))</f>
        <v>0</v>
      </c>
      <c r="I113" s="64">
        <f>$C113*MAX(0,MIN(1,($B$27-$D113+1)/($E113-$D113+1)))</f>
        <v>0</v>
      </c>
      <c r="J113" s="64">
        <f>$C113*MAX(0,MIN(1,($B$28-$D113+1)/($E113-$D113+1)))</f>
        <v>65651.26050420168</v>
      </c>
      <c r="K113" s="64">
        <f>$C113*MAX(0,MIN(1,($B$29-$D113+1)/($E113-$D113+1)))</f>
        <v>65651.26050420168</v>
      </c>
      <c r="L113" s="64">
        <f>$C113*MAX(0,MIN(1,($B$30-$D113+1)/($E113-$D113+1)))</f>
        <v>65651.26050420168</v>
      </c>
    </row>
    <row r="114" spans="1:12" ht="34.049999999999997" customHeight="1">
      <c r="A114" s="52" t="str">
        <f>'06_Presupuesto'!A226</f>
        <v>B.2.8/a)</v>
      </c>
      <c r="B114" s="52" t="str">
        <f>'06_Presupuesto'!B226</f>
        <v>U</v>
      </c>
      <c r="C114" s="52">
        <f>'06_Presupuesto'!I226</f>
        <v>141176.4705882353</v>
      </c>
      <c r="D114" s="56">
        <f>'06_Presupuesto'!J226</f>
        <v>46409</v>
      </c>
      <c r="E114" s="56">
        <f>'06_Presupuesto'!K226</f>
        <v>46424</v>
      </c>
      <c r="F114" s="52" t="s">
        <v>1136</v>
      </c>
      <c r="G114" s="63">
        <f>IF($B$25&gt;=$E114,$C114,0)</f>
        <v>0</v>
      </c>
      <c r="H114" s="63">
        <f>IF($B$26&gt;=$E114,$C114,0)</f>
        <v>0</v>
      </c>
      <c r="I114" s="63">
        <f>IF($B$27&gt;=$E114,$C114,0)</f>
        <v>0</v>
      </c>
      <c r="J114" s="63">
        <f>IF($B$28&gt;=$E114,$C114,0)</f>
        <v>141176.4705882353</v>
      </c>
      <c r="K114" s="63">
        <f>IF($B$29&gt;=$E114,$C114,0)</f>
        <v>141176.4705882353</v>
      </c>
      <c r="L114" s="63">
        <f>IF($B$30&gt;=$E114,$C114,0)</f>
        <v>141176.4705882353</v>
      </c>
    </row>
    <row r="115" spans="1:12" ht="34.049999999999997" customHeight="1">
      <c r="A115" s="51" t="str">
        <f>'06_Presupuesto'!A227</f>
        <v>B.2.8/b)</v>
      </c>
      <c r="B115" s="51" t="str">
        <f>'06_Presupuesto'!B227</f>
        <v>U</v>
      </c>
      <c r="C115" s="51">
        <f>'06_Presupuesto'!I227</f>
        <v>31932.773109243699</v>
      </c>
      <c r="D115" s="57">
        <f>'06_Presupuesto'!J227</f>
        <v>46409</v>
      </c>
      <c r="E115" s="57">
        <f>'06_Presupuesto'!K227</f>
        <v>46424</v>
      </c>
      <c r="F115" s="51" t="s">
        <v>1136</v>
      </c>
      <c r="G115" s="64">
        <f>IF($B$25&gt;=$E115,$C115,0)</f>
        <v>0</v>
      </c>
      <c r="H115" s="64">
        <f>IF($B$26&gt;=$E115,$C115,0)</f>
        <v>0</v>
      </c>
      <c r="I115" s="64">
        <f>IF($B$27&gt;=$E115,$C115,0)</f>
        <v>0</v>
      </c>
      <c r="J115" s="64">
        <f>IF($B$28&gt;=$E115,$C115,0)</f>
        <v>31932.773109243699</v>
      </c>
      <c r="K115" s="64">
        <f>IF($B$29&gt;=$E115,$C115,0)</f>
        <v>31932.773109243699</v>
      </c>
      <c r="L115" s="64">
        <f>IF($B$30&gt;=$E115,$C115,0)</f>
        <v>31932.773109243699</v>
      </c>
    </row>
    <row r="116" spans="1:12" ht="34.049999999999997" customHeight="1">
      <c r="A116" s="52" t="str">
        <f>'06_Presupuesto'!A228</f>
        <v>B.2.8/c)</v>
      </c>
      <c r="B116" s="52" t="str">
        <f>'06_Presupuesto'!B228</f>
        <v>U</v>
      </c>
      <c r="C116" s="52">
        <f>'06_Presupuesto'!I228</f>
        <v>209558.82352941175</v>
      </c>
      <c r="D116" s="56">
        <f>'06_Presupuesto'!J228</f>
        <v>46409</v>
      </c>
      <c r="E116" s="56">
        <f>'06_Presupuesto'!K228</f>
        <v>46424</v>
      </c>
      <c r="F116" s="52" t="s">
        <v>1136</v>
      </c>
      <c r="G116" s="63">
        <f>IF($B$25&gt;=$E116,$C116,0)</f>
        <v>0</v>
      </c>
      <c r="H116" s="63">
        <f>IF($B$26&gt;=$E116,$C116,0)</f>
        <v>0</v>
      </c>
      <c r="I116" s="63">
        <f>IF($B$27&gt;=$E116,$C116,0)</f>
        <v>0</v>
      </c>
      <c r="J116" s="63">
        <f>IF($B$28&gt;=$E116,$C116,0)</f>
        <v>209558.82352941175</v>
      </c>
      <c r="K116" s="63">
        <f>IF($B$29&gt;=$E116,$C116,0)</f>
        <v>209558.82352941175</v>
      </c>
      <c r="L116" s="63">
        <f>IF($B$30&gt;=$E116,$C116,0)</f>
        <v>209558.82352941175</v>
      </c>
    </row>
    <row r="117" spans="1:12" ht="34.049999999999997" customHeight="1">
      <c r="A117" s="51" t="str">
        <f>'06_Presupuesto'!A229</f>
        <v>B.2.8/d)</v>
      </c>
      <c r="B117" s="51" t="str">
        <f>'06_Presupuesto'!B229</f>
        <v>U</v>
      </c>
      <c r="C117" s="51">
        <f>'06_Presupuesto'!I229</f>
        <v>15756.302521008403</v>
      </c>
      <c r="D117" s="57">
        <f>'06_Presupuesto'!J229</f>
        <v>46409</v>
      </c>
      <c r="E117" s="57">
        <f>'06_Presupuesto'!K229</f>
        <v>46424</v>
      </c>
      <c r="F117" s="51" t="s">
        <v>1136</v>
      </c>
      <c r="G117" s="64">
        <f>IF($B$25&gt;=$E117,$C117,0)</f>
        <v>0</v>
      </c>
      <c r="H117" s="64">
        <f>IF($B$26&gt;=$E117,$C117,0)</f>
        <v>0</v>
      </c>
      <c r="I117" s="64">
        <f>IF($B$27&gt;=$E117,$C117,0)</f>
        <v>0</v>
      </c>
      <c r="J117" s="64">
        <f>IF($B$28&gt;=$E117,$C117,0)</f>
        <v>15756.302521008403</v>
      </c>
      <c r="K117" s="64">
        <f>IF($B$29&gt;=$E117,$C117,0)</f>
        <v>15756.302521008403</v>
      </c>
      <c r="L117" s="64">
        <f>IF($B$30&gt;=$E117,$C117,0)</f>
        <v>15756.302521008403</v>
      </c>
    </row>
    <row r="118" spans="1:12" ht="34.049999999999997" customHeight="1">
      <c r="A118" s="52" t="str">
        <f>'06_Presupuesto'!A230</f>
        <v>B.2.9.1</v>
      </c>
      <c r="B118" s="52" t="str">
        <f>'06_Presupuesto'!B230</f>
        <v>U</v>
      </c>
      <c r="C118" s="52">
        <f>'06_Presupuesto'!I230</f>
        <v>2284663.8655462186</v>
      </c>
      <c r="D118" s="56">
        <f>'06_Presupuesto'!J230</f>
        <v>46409</v>
      </c>
      <c r="E118" s="56">
        <f>'06_Presupuesto'!K230</f>
        <v>46424</v>
      </c>
      <c r="F118" s="52" t="s">
        <v>1137</v>
      </c>
      <c r="G118" s="63">
        <f>$C118*MAX(0,MIN(1,($B$25-$D118+1)/($E118-$D118+1)))</f>
        <v>0</v>
      </c>
      <c r="H118" s="63">
        <f>$C118*MAX(0,MIN(1,($B$26-$D118+1)/($E118-$D118+1)))</f>
        <v>0</v>
      </c>
      <c r="I118" s="63">
        <f>$C118*MAX(0,MIN(1,($B$27-$D118+1)/($E118-$D118+1)))</f>
        <v>0</v>
      </c>
      <c r="J118" s="63">
        <f>$C118*MAX(0,MIN(1,($B$28-$D118+1)/($E118-$D118+1)))</f>
        <v>2284663.8655462186</v>
      </c>
      <c r="K118" s="63">
        <f>$C118*MAX(0,MIN(1,($B$29-$D118+1)/($E118-$D118+1)))</f>
        <v>2284663.8655462186</v>
      </c>
      <c r="L118" s="63">
        <f>$C118*MAX(0,MIN(1,($B$30-$D118+1)/($E118-$D118+1)))</f>
        <v>2284663.8655462186</v>
      </c>
    </row>
    <row r="119" spans="1:12" ht="34.049999999999997" customHeight="1">
      <c r="A119" s="51" t="str">
        <f>'06_Presupuesto'!A231</f>
        <v>B.2.9.2</v>
      </c>
      <c r="B119" s="51" t="str">
        <f>'06_Presupuesto'!B231</f>
        <v>U</v>
      </c>
      <c r="C119" s="51">
        <f>'06_Presupuesto'!I231</f>
        <v>131302.52100840336</v>
      </c>
      <c r="D119" s="57">
        <f>'06_Presupuesto'!J231</f>
        <v>46409</v>
      </c>
      <c r="E119" s="57">
        <f>'06_Presupuesto'!K231</f>
        <v>46424</v>
      </c>
      <c r="F119" s="51" t="s">
        <v>1136</v>
      </c>
      <c r="G119" s="64">
        <f>IF($B$25&gt;=$E119,$C119,0)</f>
        <v>0</v>
      </c>
      <c r="H119" s="64">
        <f>IF($B$26&gt;=$E119,$C119,0)</f>
        <v>0</v>
      </c>
      <c r="I119" s="64">
        <f>IF($B$27&gt;=$E119,$C119,0)</f>
        <v>0</v>
      </c>
      <c r="J119" s="64">
        <f>IF($B$28&gt;=$E119,$C119,0)</f>
        <v>131302.52100840336</v>
      </c>
      <c r="K119" s="64">
        <f>IF($B$29&gt;=$E119,$C119,0)</f>
        <v>131302.52100840336</v>
      </c>
      <c r="L119" s="64">
        <f>IF($B$30&gt;=$E119,$C119,0)</f>
        <v>131302.52100840336</v>
      </c>
    </row>
    <row r="120" spans="1:12" ht="34.049999999999997" customHeight="1">
      <c r="A120" s="52" t="str">
        <f>'06_Presupuesto'!A232</f>
        <v>B.2.10</v>
      </c>
      <c r="B120" s="52" t="str">
        <f>'06_Presupuesto'!B232</f>
        <v>U</v>
      </c>
      <c r="C120" s="52">
        <f>'06_Presupuesto'!I232</f>
        <v>1528361.3445378153</v>
      </c>
      <c r="D120" s="56">
        <f>'06_Presupuesto'!J232</f>
        <v>46409</v>
      </c>
      <c r="E120" s="56">
        <f>'06_Presupuesto'!K232</f>
        <v>46424</v>
      </c>
      <c r="F120" s="52" t="s">
        <v>1137</v>
      </c>
      <c r="G120" s="63">
        <f>$C120*MAX(0,MIN(1,($B$25-$D120+1)/($E120-$D120+1)))</f>
        <v>0</v>
      </c>
      <c r="H120" s="63">
        <f>$C120*MAX(0,MIN(1,($B$26-$D120+1)/($E120-$D120+1)))</f>
        <v>0</v>
      </c>
      <c r="I120" s="63">
        <f>$C120*MAX(0,MIN(1,($B$27-$D120+1)/($E120-$D120+1)))</f>
        <v>0</v>
      </c>
      <c r="J120" s="63">
        <f>$C120*MAX(0,MIN(1,($B$28-$D120+1)/($E120-$D120+1)))</f>
        <v>1528361.3445378153</v>
      </c>
      <c r="K120" s="63">
        <f>$C120*MAX(0,MIN(1,($B$29-$D120+1)/($E120-$D120+1)))</f>
        <v>1528361.3445378153</v>
      </c>
      <c r="L120" s="63">
        <f>$C120*MAX(0,MIN(1,($B$30-$D120+1)/($E120-$D120+1)))</f>
        <v>1528361.3445378153</v>
      </c>
    </row>
    <row r="121" spans="1:12" ht="34.049999999999997" customHeight="1">
      <c r="A121" s="51" t="str">
        <f>'06_Presupuesto'!A233</f>
        <v>B.2.11</v>
      </c>
      <c r="B121" s="51" t="str">
        <f>'06_Presupuesto'!B233</f>
        <v>R</v>
      </c>
      <c r="C121" s="51">
        <f>'06_Presupuesto'!I233</f>
        <v>427689.07563025213</v>
      </c>
      <c r="D121" s="57">
        <f>'06_Presupuesto'!J233</f>
        <v>46439</v>
      </c>
      <c r="E121" s="57">
        <f>'06_Presupuesto'!K233</f>
        <v>46450</v>
      </c>
      <c r="F121" s="51" t="s">
        <v>1137</v>
      </c>
      <c r="G121" s="64">
        <f>$C121*MAX(0,MIN(1,($B$25-$D121+1)/($E121-$D121+1)))</f>
        <v>0</v>
      </c>
      <c r="H121" s="64">
        <f>$C121*MAX(0,MIN(1,($B$26-$D121+1)/($E121-$D121+1)))</f>
        <v>0</v>
      </c>
      <c r="I121" s="64">
        <f>$C121*MAX(0,MIN(1,($B$27-$D121+1)/($E121-$D121+1)))</f>
        <v>0</v>
      </c>
      <c r="J121" s="64">
        <f>$C121*MAX(0,MIN(1,($B$28-$D121+1)/($E121-$D121+1)))</f>
        <v>0</v>
      </c>
      <c r="K121" s="64">
        <f>$C121*MAX(0,MIN(1,($B$29-$D121+1)/($E121-$D121+1)))</f>
        <v>427689.07563025213</v>
      </c>
      <c r="L121" s="64">
        <f>$C121*MAX(0,MIN(1,($B$30-$D121+1)/($E121-$D121+1)))</f>
        <v>427689.07563025213</v>
      </c>
    </row>
    <row r="122" spans="1:12" ht="34.049999999999997" customHeight="1">
      <c r="A122" s="52" t="str">
        <f>'06_Presupuesto'!A234</f>
        <v>C.1.1.1</v>
      </c>
      <c r="B122" s="52" t="str">
        <f>'06_Presupuesto'!B234</f>
        <v>L</v>
      </c>
      <c r="C122" s="52">
        <f>'06_Presupuesto'!I234</f>
        <v>71428.571428571435</v>
      </c>
      <c r="D122" s="56">
        <f>'06_Presupuesto'!J234</f>
        <v>46409</v>
      </c>
      <c r="E122" s="56">
        <f>'06_Presupuesto'!K234</f>
        <v>46422</v>
      </c>
      <c r="F122" s="52" t="s">
        <v>1136</v>
      </c>
      <c r="G122" s="63">
        <f>IF($B$25&gt;=$E122,$C122,0)</f>
        <v>0</v>
      </c>
      <c r="H122" s="63">
        <f>IF($B$26&gt;=$E122,$C122,0)</f>
        <v>0</v>
      </c>
      <c r="I122" s="63">
        <f>IF($B$27&gt;=$E122,$C122,0)</f>
        <v>0</v>
      </c>
      <c r="J122" s="63">
        <f>IF($B$28&gt;=$E122,$C122,0)</f>
        <v>71428.571428571435</v>
      </c>
      <c r="K122" s="63">
        <f>IF($B$29&gt;=$E122,$C122,0)</f>
        <v>71428.571428571435</v>
      </c>
      <c r="L122" s="63">
        <f>IF($B$30&gt;=$E122,$C122,0)</f>
        <v>71428.571428571435</v>
      </c>
    </row>
    <row r="123" spans="1:12" ht="34.049999999999997" customHeight="1">
      <c r="A123" s="51" t="str">
        <f>'06_Presupuesto'!A235</f>
        <v>C.1.1.2</v>
      </c>
      <c r="B123" s="51" t="str">
        <f>'06_Presupuesto'!B235</f>
        <v>L</v>
      </c>
      <c r="C123" s="51">
        <f>'06_Presupuesto'!I235</f>
        <v>222268.90756302519</v>
      </c>
      <c r="D123" s="57">
        <f>'06_Presupuesto'!J235</f>
        <v>46409</v>
      </c>
      <c r="E123" s="57">
        <f>'06_Presupuesto'!K235</f>
        <v>46422</v>
      </c>
      <c r="F123" s="51" t="s">
        <v>1137</v>
      </c>
      <c r="G123" s="64">
        <f>$C123*MAX(0,MIN(1,($B$25-$D123+1)/($E123-$D123+1)))</f>
        <v>0</v>
      </c>
      <c r="H123" s="64">
        <f>$C123*MAX(0,MIN(1,($B$26-$D123+1)/($E123-$D123+1)))</f>
        <v>0</v>
      </c>
      <c r="I123" s="64">
        <f>$C123*MAX(0,MIN(1,($B$27-$D123+1)/($E123-$D123+1)))</f>
        <v>0</v>
      </c>
      <c r="J123" s="64">
        <f>$C123*MAX(0,MIN(1,($B$28-$D123+1)/($E123-$D123+1)))</f>
        <v>222268.90756302519</v>
      </c>
      <c r="K123" s="64">
        <f>$C123*MAX(0,MIN(1,($B$29-$D123+1)/($E123-$D123+1)))</f>
        <v>222268.90756302519</v>
      </c>
      <c r="L123" s="64">
        <f>$C123*MAX(0,MIN(1,($B$30-$D123+1)/($E123-$D123+1)))</f>
        <v>222268.90756302519</v>
      </c>
    </row>
    <row r="124" spans="1:12" ht="34.049999999999997" customHeight="1">
      <c r="A124" s="52" t="str">
        <f>'06_Presupuesto'!A236</f>
        <v>C.1.1.3</v>
      </c>
      <c r="B124" s="52" t="str">
        <f>'06_Presupuesto'!B236</f>
        <v>L</v>
      </c>
      <c r="C124" s="52">
        <f>'06_Presupuesto'!I236</f>
        <v>189075.63025210085</v>
      </c>
      <c r="D124" s="56">
        <f>'06_Presupuesto'!J236</f>
        <v>46409</v>
      </c>
      <c r="E124" s="56">
        <f>'06_Presupuesto'!K236</f>
        <v>46422</v>
      </c>
      <c r="F124" s="52" t="s">
        <v>1136</v>
      </c>
      <c r="G124" s="63">
        <f t="shared" ref="G124:G132" si="14">IF($B$25&gt;=$E124,$C124,0)</f>
        <v>0</v>
      </c>
      <c r="H124" s="63">
        <f t="shared" ref="H124:H132" si="15">IF($B$26&gt;=$E124,$C124,0)</f>
        <v>0</v>
      </c>
      <c r="I124" s="63">
        <f t="shared" ref="I124:I132" si="16">IF($B$27&gt;=$E124,$C124,0)</f>
        <v>0</v>
      </c>
      <c r="J124" s="63">
        <f t="shared" ref="J124:J132" si="17">IF($B$28&gt;=$E124,$C124,0)</f>
        <v>189075.63025210085</v>
      </c>
      <c r="K124" s="63">
        <f t="shared" ref="K124:K132" si="18">IF($B$29&gt;=$E124,$C124,0)</f>
        <v>189075.63025210085</v>
      </c>
      <c r="L124" s="63">
        <f t="shared" ref="L124:L132" si="19">IF($B$30&gt;=$E124,$C124,0)</f>
        <v>189075.63025210085</v>
      </c>
    </row>
    <row r="125" spans="1:12" ht="34.049999999999997" customHeight="1">
      <c r="A125" s="51" t="str">
        <f>'06_Presupuesto'!A237</f>
        <v>C.1.1.4</v>
      </c>
      <c r="B125" s="51" t="str">
        <f>'06_Presupuesto'!B237</f>
        <v>L</v>
      </c>
      <c r="C125" s="51">
        <f>'06_Presupuesto'!I237</f>
        <v>29936.974789915967</v>
      </c>
      <c r="D125" s="57">
        <f>'06_Presupuesto'!J237</f>
        <v>46409</v>
      </c>
      <c r="E125" s="57">
        <f>'06_Presupuesto'!K237</f>
        <v>46422</v>
      </c>
      <c r="F125" s="51" t="s">
        <v>1136</v>
      </c>
      <c r="G125" s="64">
        <f t="shared" si="14"/>
        <v>0</v>
      </c>
      <c r="H125" s="64">
        <f t="shared" si="15"/>
        <v>0</v>
      </c>
      <c r="I125" s="64">
        <f t="shared" si="16"/>
        <v>0</v>
      </c>
      <c r="J125" s="64">
        <f t="shared" si="17"/>
        <v>29936.974789915967</v>
      </c>
      <c r="K125" s="64">
        <f t="shared" si="18"/>
        <v>29936.974789915967</v>
      </c>
      <c r="L125" s="64">
        <f t="shared" si="19"/>
        <v>29936.974789915967</v>
      </c>
    </row>
    <row r="126" spans="1:12" ht="34.049999999999997" customHeight="1">
      <c r="A126" s="52" t="str">
        <f>'06_Presupuesto'!A238</f>
        <v>C.1.1.5</v>
      </c>
      <c r="B126" s="52" t="str">
        <f>'06_Presupuesto'!B238</f>
        <v>L</v>
      </c>
      <c r="C126" s="52">
        <f>'06_Presupuesto'!I238</f>
        <v>152310.9243697479</v>
      </c>
      <c r="D126" s="56">
        <f>'06_Presupuesto'!J238</f>
        <v>46409</v>
      </c>
      <c r="E126" s="56">
        <f>'06_Presupuesto'!K238</f>
        <v>46422</v>
      </c>
      <c r="F126" s="52" t="s">
        <v>1136</v>
      </c>
      <c r="G126" s="63">
        <f t="shared" si="14"/>
        <v>0</v>
      </c>
      <c r="H126" s="63">
        <f t="shared" si="15"/>
        <v>0</v>
      </c>
      <c r="I126" s="63">
        <f t="shared" si="16"/>
        <v>0</v>
      </c>
      <c r="J126" s="63">
        <f t="shared" si="17"/>
        <v>152310.9243697479</v>
      </c>
      <c r="K126" s="63">
        <f t="shared" si="18"/>
        <v>152310.9243697479</v>
      </c>
      <c r="L126" s="63">
        <f t="shared" si="19"/>
        <v>152310.9243697479</v>
      </c>
    </row>
    <row r="127" spans="1:12" ht="34.049999999999997" customHeight="1">
      <c r="A127" s="51" t="str">
        <f>'06_Presupuesto'!A239</f>
        <v>C.1.1.6</v>
      </c>
      <c r="B127" s="51" t="str">
        <f>'06_Presupuesto'!B239</f>
        <v>L</v>
      </c>
      <c r="C127" s="51">
        <f>'06_Presupuesto'!I239</f>
        <v>357142.85714285716</v>
      </c>
      <c r="D127" s="57">
        <f>'06_Presupuesto'!J239</f>
        <v>46409</v>
      </c>
      <c r="E127" s="57">
        <f>'06_Presupuesto'!K239</f>
        <v>46422</v>
      </c>
      <c r="F127" s="51" t="s">
        <v>1136</v>
      </c>
      <c r="G127" s="64">
        <f t="shared" si="14"/>
        <v>0</v>
      </c>
      <c r="H127" s="64">
        <f t="shared" si="15"/>
        <v>0</v>
      </c>
      <c r="I127" s="64">
        <f t="shared" si="16"/>
        <v>0</v>
      </c>
      <c r="J127" s="64">
        <f t="shared" si="17"/>
        <v>357142.85714285716</v>
      </c>
      <c r="K127" s="64">
        <f t="shared" si="18"/>
        <v>357142.85714285716</v>
      </c>
      <c r="L127" s="64">
        <f t="shared" si="19"/>
        <v>357142.85714285716</v>
      </c>
    </row>
    <row r="128" spans="1:12" ht="34.049999999999997" customHeight="1">
      <c r="A128" s="52" t="str">
        <f>'06_Presupuesto'!A240</f>
        <v>C.1.2.1</v>
      </c>
      <c r="B128" s="52" t="str">
        <f>'06_Presupuesto'!B240</f>
        <v>L</v>
      </c>
      <c r="C128" s="52">
        <f>'06_Presupuesto'!I240</f>
        <v>441176.4705882353</v>
      </c>
      <c r="D128" s="56">
        <f>'06_Presupuesto'!J240</f>
        <v>46409</v>
      </c>
      <c r="E128" s="56">
        <f>'06_Presupuesto'!K240</f>
        <v>46422</v>
      </c>
      <c r="F128" s="52" t="s">
        <v>1136</v>
      </c>
      <c r="G128" s="63">
        <f t="shared" si="14"/>
        <v>0</v>
      </c>
      <c r="H128" s="63">
        <f t="shared" si="15"/>
        <v>0</v>
      </c>
      <c r="I128" s="63">
        <f t="shared" si="16"/>
        <v>0</v>
      </c>
      <c r="J128" s="63">
        <f t="shared" si="17"/>
        <v>441176.4705882353</v>
      </c>
      <c r="K128" s="63">
        <f t="shared" si="18"/>
        <v>441176.4705882353</v>
      </c>
      <c r="L128" s="63">
        <f t="shared" si="19"/>
        <v>441176.4705882353</v>
      </c>
    </row>
    <row r="129" spans="1:12" ht="34.049999999999997" customHeight="1">
      <c r="A129" s="51" t="str">
        <f>'06_Presupuesto'!A241</f>
        <v>C.1.2.4</v>
      </c>
      <c r="B129" s="51" t="str">
        <f>'06_Presupuesto'!B241</f>
        <v>L</v>
      </c>
      <c r="C129" s="51">
        <f>'06_Presupuesto'!I241</f>
        <v>19432.773109243699</v>
      </c>
      <c r="D129" s="57">
        <f>'06_Presupuesto'!J241</f>
        <v>46409</v>
      </c>
      <c r="E129" s="57">
        <f>'06_Presupuesto'!K241</f>
        <v>46422</v>
      </c>
      <c r="F129" s="51" t="s">
        <v>1136</v>
      </c>
      <c r="G129" s="64">
        <f t="shared" si="14"/>
        <v>0</v>
      </c>
      <c r="H129" s="64">
        <f t="shared" si="15"/>
        <v>0</v>
      </c>
      <c r="I129" s="64">
        <f t="shared" si="16"/>
        <v>0</v>
      </c>
      <c r="J129" s="64">
        <f t="shared" si="17"/>
        <v>19432.773109243699</v>
      </c>
      <c r="K129" s="64">
        <f t="shared" si="18"/>
        <v>19432.773109243699</v>
      </c>
      <c r="L129" s="64">
        <f t="shared" si="19"/>
        <v>19432.773109243699</v>
      </c>
    </row>
    <row r="130" spans="1:12" ht="34.049999999999997" customHeight="1">
      <c r="A130" s="52" t="str">
        <f>'06_Presupuesto'!A242</f>
        <v>C.1.2.5</v>
      </c>
      <c r="B130" s="52" t="str">
        <f>'06_Presupuesto'!B242</f>
        <v>L</v>
      </c>
      <c r="C130" s="52">
        <f>'06_Presupuesto'!I242</f>
        <v>36764.705882352944</v>
      </c>
      <c r="D130" s="56">
        <f>'06_Presupuesto'!J242</f>
        <v>46409</v>
      </c>
      <c r="E130" s="56">
        <f>'06_Presupuesto'!K242</f>
        <v>46422</v>
      </c>
      <c r="F130" s="52" t="s">
        <v>1136</v>
      </c>
      <c r="G130" s="63">
        <f t="shared" si="14"/>
        <v>0</v>
      </c>
      <c r="H130" s="63">
        <f t="shared" si="15"/>
        <v>0</v>
      </c>
      <c r="I130" s="63">
        <f t="shared" si="16"/>
        <v>0</v>
      </c>
      <c r="J130" s="63">
        <f t="shared" si="17"/>
        <v>36764.705882352944</v>
      </c>
      <c r="K130" s="63">
        <f t="shared" si="18"/>
        <v>36764.705882352944</v>
      </c>
      <c r="L130" s="63">
        <f t="shared" si="19"/>
        <v>36764.705882352944</v>
      </c>
    </row>
    <row r="131" spans="1:12" ht="34.049999999999997" customHeight="1">
      <c r="A131" s="51" t="str">
        <f>'06_Presupuesto'!A243</f>
        <v>C.1.2.6</v>
      </c>
      <c r="B131" s="51" t="str">
        <f>'06_Presupuesto'!B243</f>
        <v>L</v>
      </c>
      <c r="C131" s="51">
        <f>'06_Presupuesto'!I243</f>
        <v>36764.705882352944</v>
      </c>
      <c r="D131" s="57">
        <f>'06_Presupuesto'!J243</f>
        <v>46409</v>
      </c>
      <c r="E131" s="57">
        <f>'06_Presupuesto'!K243</f>
        <v>46422</v>
      </c>
      <c r="F131" s="51" t="s">
        <v>1136</v>
      </c>
      <c r="G131" s="64">
        <f t="shared" si="14"/>
        <v>0</v>
      </c>
      <c r="H131" s="64">
        <f t="shared" si="15"/>
        <v>0</v>
      </c>
      <c r="I131" s="64">
        <f t="shared" si="16"/>
        <v>0</v>
      </c>
      <c r="J131" s="64">
        <f t="shared" si="17"/>
        <v>36764.705882352944</v>
      </c>
      <c r="K131" s="64">
        <f t="shared" si="18"/>
        <v>36764.705882352944</v>
      </c>
      <c r="L131" s="64">
        <f t="shared" si="19"/>
        <v>36764.705882352944</v>
      </c>
    </row>
    <row r="132" spans="1:12" ht="34.049999999999997" customHeight="1">
      <c r="A132" s="52" t="str">
        <f>'06_Presupuesto'!A244</f>
        <v>C.1.2.7</v>
      </c>
      <c r="B132" s="52" t="str">
        <f>'06_Presupuesto'!B244</f>
        <v>L</v>
      </c>
      <c r="C132" s="52">
        <f>'06_Presupuesto'!I244</f>
        <v>82983.193277310929</v>
      </c>
      <c r="D132" s="56">
        <f>'06_Presupuesto'!J244</f>
        <v>46409</v>
      </c>
      <c r="E132" s="56">
        <f>'06_Presupuesto'!K244</f>
        <v>46422</v>
      </c>
      <c r="F132" s="52" t="s">
        <v>1136</v>
      </c>
      <c r="G132" s="63">
        <f t="shared" si="14"/>
        <v>0</v>
      </c>
      <c r="H132" s="63">
        <f t="shared" si="15"/>
        <v>0</v>
      </c>
      <c r="I132" s="63">
        <f t="shared" si="16"/>
        <v>0</v>
      </c>
      <c r="J132" s="63">
        <f t="shared" si="17"/>
        <v>82983.193277310929</v>
      </c>
      <c r="K132" s="63">
        <f t="shared" si="18"/>
        <v>82983.193277310929</v>
      </c>
      <c r="L132" s="63">
        <f t="shared" si="19"/>
        <v>82983.193277310929</v>
      </c>
    </row>
    <row r="133" spans="1:12" ht="34.049999999999997" customHeight="1">
      <c r="A133" s="51" t="str">
        <f>'06_Presupuesto'!A245</f>
        <v>C.1.3.1</v>
      </c>
      <c r="B133" s="51" t="str">
        <f>'06_Presupuesto'!B245</f>
        <v>L</v>
      </c>
      <c r="C133" s="51">
        <f>'06_Presupuesto'!I245</f>
        <v>330882.3529411765</v>
      </c>
      <c r="D133" s="57">
        <f>'06_Presupuesto'!J245</f>
        <v>46409</v>
      </c>
      <c r="E133" s="57">
        <f>'06_Presupuesto'!K245</f>
        <v>46422</v>
      </c>
      <c r="F133" s="51" t="s">
        <v>1137</v>
      </c>
      <c r="G133" s="64">
        <f>$C133*MAX(0,MIN(1,($B$25-$D133+1)/($E133-$D133+1)))</f>
        <v>0</v>
      </c>
      <c r="H133" s="64">
        <f>$C133*MAX(0,MIN(1,($B$26-$D133+1)/($E133-$D133+1)))</f>
        <v>0</v>
      </c>
      <c r="I133" s="64">
        <f>$C133*MAX(0,MIN(1,($B$27-$D133+1)/($E133-$D133+1)))</f>
        <v>0</v>
      </c>
      <c r="J133" s="64">
        <f>$C133*MAX(0,MIN(1,($B$28-$D133+1)/($E133-$D133+1)))</f>
        <v>330882.3529411765</v>
      </c>
      <c r="K133" s="64">
        <f>$C133*MAX(0,MIN(1,($B$29-$D133+1)/($E133-$D133+1)))</f>
        <v>330882.3529411765</v>
      </c>
      <c r="L133" s="64">
        <f>$C133*MAX(0,MIN(1,($B$30-$D133+1)/($E133-$D133+1)))</f>
        <v>330882.3529411765</v>
      </c>
    </row>
    <row r="134" spans="1:12" ht="34.049999999999997" customHeight="1">
      <c r="A134" s="52" t="str">
        <f>'06_Presupuesto'!A246</f>
        <v>C.1.3.2</v>
      </c>
      <c r="B134" s="52" t="str">
        <f>'06_Presupuesto'!B246</f>
        <v>L</v>
      </c>
      <c r="C134" s="52">
        <f>'06_Presupuesto'!I246</f>
        <v>162815.12605042016</v>
      </c>
      <c r="D134" s="56">
        <f>'06_Presupuesto'!J246</f>
        <v>46409</v>
      </c>
      <c r="E134" s="56">
        <f>'06_Presupuesto'!K246</f>
        <v>46422</v>
      </c>
      <c r="F134" s="52" t="s">
        <v>1137</v>
      </c>
      <c r="G134" s="63">
        <f>$C134*MAX(0,MIN(1,($B$25-$D134+1)/($E134-$D134+1)))</f>
        <v>0</v>
      </c>
      <c r="H134" s="63">
        <f>$C134*MAX(0,MIN(1,($B$26-$D134+1)/($E134-$D134+1)))</f>
        <v>0</v>
      </c>
      <c r="I134" s="63">
        <f>$C134*MAX(0,MIN(1,($B$27-$D134+1)/($E134-$D134+1)))</f>
        <v>0</v>
      </c>
      <c r="J134" s="63">
        <f>$C134*MAX(0,MIN(1,($B$28-$D134+1)/($E134-$D134+1)))</f>
        <v>162815.12605042016</v>
      </c>
      <c r="K134" s="63">
        <f>$C134*MAX(0,MIN(1,($B$29-$D134+1)/($E134-$D134+1)))</f>
        <v>162815.12605042016</v>
      </c>
      <c r="L134" s="63">
        <f>$C134*MAX(0,MIN(1,($B$30-$D134+1)/($E134-$D134+1)))</f>
        <v>162815.12605042016</v>
      </c>
    </row>
    <row r="135" spans="1:12" ht="34.049999999999997" customHeight="1">
      <c r="A135" s="51" t="str">
        <f>'06_Presupuesto'!A247</f>
        <v>C.1.3.3</v>
      </c>
      <c r="B135" s="51" t="str">
        <f>'06_Presupuesto'!B247</f>
        <v>L</v>
      </c>
      <c r="C135" s="51">
        <f>'06_Presupuesto'!I247</f>
        <v>90126.05042016806</v>
      </c>
      <c r="D135" s="57">
        <f>'06_Presupuesto'!J247</f>
        <v>46409</v>
      </c>
      <c r="E135" s="57">
        <f>'06_Presupuesto'!K247</f>
        <v>46422</v>
      </c>
      <c r="F135" s="51" t="s">
        <v>1136</v>
      </c>
      <c r="G135" s="64">
        <f>IF($B$25&gt;=$E135,$C135,0)</f>
        <v>0</v>
      </c>
      <c r="H135" s="64">
        <f>IF($B$26&gt;=$E135,$C135,0)</f>
        <v>0</v>
      </c>
      <c r="I135" s="64">
        <f>IF($B$27&gt;=$E135,$C135,0)</f>
        <v>0</v>
      </c>
      <c r="J135" s="64">
        <f>IF($B$28&gt;=$E135,$C135,0)</f>
        <v>90126.05042016806</v>
      </c>
      <c r="K135" s="64">
        <f>IF($B$29&gt;=$E135,$C135,0)</f>
        <v>90126.05042016806</v>
      </c>
      <c r="L135" s="64">
        <f>IF($B$30&gt;=$E135,$C135,0)</f>
        <v>90126.05042016806</v>
      </c>
    </row>
    <row r="136" spans="1:12" ht="34.049999999999997" customHeight="1">
      <c r="A136" s="52" t="str">
        <f>'06_Presupuesto'!A248</f>
        <v>C.1.3.4</v>
      </c>
      <c r="B136" s="52" t="str">
        <f>'06_Presupuesto'!B248</f>
        <v>L</v>
      </c>
      <c r="C136" s="52">
        <f>'06_Presupuesto'!I248</f>
        <v>163865.5462184874</v>
      </c>
      <c r="D136" s="56">
        <f>'06_Presupuesto'!J248</f>
        <v>46409</v>
      </c>
      <c r="E136" s="56">
        <f>'06_Presupuesto'!K248</f>
        <v>46422</v>
      </c>
      <c r="F136" s="52" t="s">
        <v>1136</v>
      </c>
      <c r="G136" s="63">
        <f>IF($B$25&gt;=$E136,$C136,0)</f>
        <v>0</v>
      </c>
      <c r="H136" s="63">
        <f>IF($B$26&gt;=$E136,$C136,0)</f>
        <v>0</v>
      </c>
      <c r="I136" s="63">
        <f>IF($B$27&gt;=$E136,$C136,0)</f>
        <v>0</v>
      </c>
      <c r="J136" s="63">
        <f>IF($B$28&gt;=$E136,$C136,0)</f>
        <v>163865.5462184874</v>
      </c>
      <c r="K136" s="63">
        <f>IF($B$29&gt;=$E136,$C136,0)</f>
        <v>163865.5462184874</v>
      </c>
      <c r="L136" s="63">
        <f>IF($B$30&gt;=$E136,$C136,0)</f>
        <v>163865.5462184874</v>
      </c>
    </row>
    <row r="137" spans="1:12" ht="34.049999999999997" customHeight="1">
      <c r="A137" s="51" t="str">
        <f>'06_Presupuesto'!A249</f>
        <v>C.1.4.1</v>
      </c>
      <c r="B137" s="51" t="str">
        <f>'06_Presupuesto'!B249</f>
        <v>L</v>
      </c>
      <c r="C137" s="51">
        <f>'06_Presupuesto'!I249</f>
        <v>935924.36974789924</v>
      </c>
      <c r="D137" s="57">
        <f>'06_Presupuesto'!J249</f>
        <v>46409</v>
      </c>
      <c r="E137" s="57">
        <f>'06_Presupuesto'!K249</f>
        <v>46422</v>
      </c>
      <c r="F137" s="51" t="s">
        <v>1137</v>
      </c>
      <c r="G137" s="64">
        <f>$C137*MAX(0,MIN(1,($B$25-$D137+1)/($E137-$D137+1)))</f>
        <v>0</v>
      </c>
      <c r="H137" s="64">
        <f>$C137*MAX(0,MIN(1,($B$26-$D137+1)/($E137-$D137+1)))</f>
        <v>0</v>
      </c>
      <c r="I137" s="64">
        <f>$C137*MAX(0,MIN(1,($B$27-$D137+1)/($E137-$D137+1)))</f>
        <v>0</v>
      </c>
      <c r="J137" s="64">
        <f>$C137*MAX(0,MIN(1,($B$28-$D137+1)/($E137-$D137+1)))</f>
        <v>935924.36974789924</v>
      </c>
      <c r="K137" s="64">
        <f>$C137*MAX(0,MIN(1,($B$29-$D137+1)/($E137-$D137+1)))</f>
        <v>935924.36974789924</v>
      </c>
      <c r="L137" s="64">
        <f>$C137*MAX(0,MIN(1,($B$30-$D137+1)/($E137-$D137+1)))</f>
        <v>935924.36974789924</v>
      </c>
    </row>
    <row r="138" spans="1:12" ht="34.049999999999997" customHeight="1">
      <c r="A138" s="52" t="str">
        <f>'06_Presupuesto'!A250</f>
        <v>C.1.4.2</v>
      </c>
      <c r="B138" s="52" t="str">
        <f>'06_Presupuesto'!B250</f>
        <v>L</v>
      </c>
      <c r="C138" s="52">
        <f>'06_Presupuesto'!I250</f>
        <v>586134.45378151257</v>
      </c>
      <c r="D138" s="56">
        <f>'06_Presupuesto'!J250</f>
        <v>46409</v>
      </c>
      <c r="E138" s="56">
        <f>'06_Presupuesto'!K250</f>
        <v>46422</v>
      </c>
      <c r="F138" s="52" t="s">
        <v>1137</v>
      </c>
      <c r="G138" s="63">
        <f>$C138*MAX(0,MIN(1,($B$25-$D138+1)/($E138-$D138+1)))</f>
        <v>0</v>
      </c>
      <c r="H138" s="63">
        <f>$C138*MAX(0,MIN(1,($B$26-$D138+1)/($E138-$D138+1)))</f>
        <v>0</v>
      </c>
      <c r="I138" s="63">
        <f>$C138*MAX(0,MIN(1,($B$27-$D138+1)/($E138-$D138+1)))</f>
        <v>0</v>
      </c>
      <c r="J138" s="63">
        <f>$C138*MAX(0,MIN(1,($B$28-$D138+1)/($E138-$D138+1)))</f>
        <v>586134.45378151257</v>
      </c>
      <c r="K138" s="63">
        <f>$C138*MAX(0,MIN(1,($B$29-$D138+1)/($E138-$D138+1)))</f>
        <v>586134.45378151257</v>
      </c>
      <c r="L138" s="63">
        <f>$C138*MAX(0,MIN(1,($B$30-$D138+1)/($E138-$D138+1)))</f>
        <v>586134.45378151257</v>
      </c>
    </row>
    <row r="139" spans="1:12" ht="34.049999999999997" customHeight="1">
      <c r="A139" s="51" t="str">
        <f>'06_Presupuesto'!A251</f>
        <v>C.1.4.3</v>
      </c>
      <c r="B139" s="51" t="str">
        <f>'06_Presupuesto'!B251</f>
        <v>L</v>
      </c>
      <c r="C139" s="51">
        <f>'06_Presupuesto'!I251</f>
        <v>90126.05042016806</v>
      </c>
      <c r="D139" s="57">
        <f>'06_Presupuesto'!J251</f>
        <v>46409</v>
      </c>
      <c r="E139" s="57">
        <f>'06_Presupuesto'!K251</f>
        <v>46422</v>
      </c>
      <c r="F139" s="51" t="s">
        <v>1136</v>
      </c>
      <c r="G139" s="64">
        <f t="shared" ref="G139:G148" si="20">IF($B$25&gt;=$E139,$C139,0)</f>
        <v>0</v>
      </c>
      <c r="H139" s="64">
        <f t="shared" ref="H139:H148" si="21">IF($B$26&gt;=$E139,$C139,0)</f>
        <v>0</v>
      </c>
      <c r="I139" s="64">
        <f t="shared" ref="I139:I148" si="22">IF($B$27&gt;=$E139,$C139,0)</f>
        <v>0</v>
      </c>
      <c r="J139" s="64">
        <f t="shared" ref="J139:J148" si="23">IF($B$28&gt;=$E139,$C139,0)</f>
        <v>90126.05042016806</v>
      </c>
      <c r="K139" s="64">
        <f t="shared" ref="K139:K148" si="24">IF($B$29&gt;=$E139,$C139,0)</f>
        <v>90126.05042016806</v>
      </c>
      <c r="L139" s="64">
        <f t="shared" ref="L139:L148" si="25">IF($B$30&gt;=$E139,$C139,0)</f>
        <v>90126.05042016806</v>
      </c>
    </row>
    <row r="140" spans="1:12" ht="34.049999999999997" customHeight="1">
      <c r="A140" s="52" t="str">
        <f>'06_Presupuesto'!A252</f>
        <v>C.1.4.4</v>
      </c>
      <c r="B140" s="52" t="str">
        <f>'06_Presupuesto'!B252</f>
        <v>L</v>
      </c>
      <c r="C140" s="52">
        <f>'06_Presupuesto'!I252</f>
        <v>76155.462184873963</v>
      </c>
      <c r="D140" s="56">
        <f>'06_Presupuesto'!J252</f>
        <v>46409</v>
      </c>
      <c r="E140" s="56">
        <f>'06_Presupuesto'!K252</f>
        <v>46422</v>
      </c>
      <c r="F140" s="52" t="s">
        <v>1136</v>
      </c>
      <c r="G140" s="63">
        <f t="shared" si="20"/>
        <v>0</v>
      </c>
      <c r="H140" s="63">
        <f t="shared" si="21"/>
        <v>0</v>
      </c>
      <c r="I140" s="63">
        <f t="shared" si="22"/>
        <v>0</v>
      </c>
      <c r="J140" s="63">
        <f t="shared" si="23"/>
        <v>76155.462184873963</v>
      </c>
      <c r="K140" s="63">
        <f t="shared" si="24"/>
        <v>76155.462184873963</v>
      </c>
      <c r="L140" s="63">
        <f t="shared" si="25"/>
        <v>76155.462184873963</v>
      </c>
    </row>
    <row r="141" spans="1:12" ht="34.049999999999997" customHeight="1">
      <c r="A141" s="51" t="str">
        <f>'06_Presupuesto'!A253</f>
        <v>C.1.4.5</v>
      </c>
      <c r="B141" s="51" t="str">
        <f>'06_Presupuesto'!B253</f>
        <v>L</v>
      </c>
      <c r="C141" s="51">
        <f>'06_Presupuesto'!I253</f>
        <v>18382.352941176472</v>
      </c>
      <c r="D141" s="57">
        <f>'06_Presupuesto'!J253</f>
        <v>46409</v>
      </c>
      <c r="E141" s="57">
        <f>'06_Presupuesto'!K253</f>
        <v>46422</v>
      </c>
      <c r="F141" s="51" t="s">
        <v>1136</v>
      </c>
      <c r="G141" s="64">
        <f t="shared" si="20"/>
        <v>0</v>
      </c>
      <c r="H141" s="64">
        <f t="shared" si="21"/>
        <v>0</v>
      </c>
      <c r="I141" s="64">
        <f t="shared" si="22"/>
        <v>0</v>
      </c>
      <c r="J141" s="64">
        <f t="shared" si="23"/>
        <v>18382.352941176472</v>
      </c>
      <c r="K141" s="64">
        <f t="shared" si="24"/>
        <v>18382.352941176472</v>
      </c>
      <c r="L141" s="64">
        <f t="shared" si="25"/>
        <v>18382.352941176472</v>
      </c>
    </row>
    <row r="142" spans="1:12" ht="34.049999999999997" customHeight="1">
      <c r="A142" s="52" t="str">
        <f>'06_Presupuesto'!A254</f>
        <v>C.1.4.6</v>
      </c>
      <c r="B142" s="52" t="str">
        <f>'06_Presupuesto'!B254</f>
        <v>L</v>
      </c>
      <c r="C142" s="52">
        <f>'06_Presupuesto'!I254</f>
        <v>21533.613445378149</v>
      </c>
      <c r="D142" s="56">
        <f>'06_Presupuesto'!J254</f>
        <v>46409</v>
      </c>
      <c r="E142" s="56">
        <f>'06_Presupuesto'!K254</f>
        <v>46422</v>
      </c>
      <c r="F142" s="52" t="s">
        <v>1136</v>
      </c>
      <c r="G142" s="63">
        <f t="shared" si="20"/>
        <v>0</v>
      </c>
      <c r="H142" s="63">
        <f t="shared" si="21"/>
        <v>0</v>
      </c>
      <c r="I142" s="63">
        <f t="shared" si="22"/>
        <v>0</v>
      </c>
      <c r="J142" s="63">
        <f t="shared" si="23"/>
        <v>21533.613445378149</v>
      </c>
      <c r="K142" s="63">
        <f t="shared" si="24"/>
        <v>21533.613445378149</v>
      </c>
      <c r="L142" s="63">
        <f t="shared" si="25"/>
        <v>21533.613445378149</v>
      </c>
    </row>
    <row r="143" spans="1:12" ht="34.049999999999997" customHeight="1">
      <c r="A143" s="51" t="str">
        <f>'06_Presupuesto'!A255</f>
        <v>C.1.4.7/a)</v>
      </c>
      <c r="B143" s="51" t="str">
        <f>'06_Presupuesto'!B255</f>
        <v>L</v>
      </c>
      <c r="C143" s="51">
        <f>'06_Presupuesto'!I255</f>
        <v>47268.907563025212</v>
      </c>
      <c r="D143" s="57">
        <f>'06_Presupuesto'!J255</f>
        <v>46409</v>
      </c>
      <c r="E143" s="57">
        <f>'06_Presupuesto'!K255</f>
        <v>46422</v>
      </c>
      <c r="F143" s="51" t="s">
        <v>1136</v>
      </c>
      <c r="G143" s="64">
        <f t="shared" si="20"/>
        <v>0</v>
      </c>
      <c r="H143" s="64">
        <f t="shared" si="21"/>
        <v>0</v>
      </c>
      <c r="I143" s="64">
        <f t="shared" si="22"/>
        <v>0</v>
      </c>
      <c r="J143" s="64">
        <f t="shared" si="23"/>
        <v>47268.907563025212</v>
      </c>
      <c r="K143" s="64">
        <f t="shared" si="24"/>
        <v>47268.907563025212</v>
      </c>
      <c r="L143" s="64">
        <f t="shared" si="25"/>
        <v>47268.907563025212</v>
      </c>
    </row>
    <row r="144" spans="1:12" ht="34.049999999999997" customHeight="1">
      <c r="A144" s="52" t="str">
        <f>'06_Presupuesto'!A256</f>
        <v>C.1.4.7/b)</v>
      </c>
      <c r="B144" s="52" t="str">
        <f>'06_Presupuesto'!B256</f>
        <v>L</v>
      </c>
      <c r="C144" s="52">
        <f>'06_Presupuesto'!I256</f>
        <v>47268.907563025212</v>
      </c>
      <c r="D144" s="56">
        <f>'06_Presupuesto'!J256</f>
        <v>46409</v>
      </c>
      <c r="E144" s="56">
        <f>'06_Presupuesto'!K256</f>
        <v>46422</v>
      </c>
      <c r="F144" s="52" t="s">
        <v>1136</v>
      </c>
      <c r="G144" s="63">
        <f t="shared" si="20"/>
        <v>0</v>
      </c>
      <c r="H144" s="63">
        <f t="shared" si="21"/>
        <v>0</v>
      </c>
      <c r="I144" s="63">
        <f t="shared" si="22"/>
        <v>0</v>
      </c>
      <c r="J144" s="63">
        <f t="shared" si="23"/>
        <v>47268.907563025212</v>
      </c>
      <c r="K144" s="63">
        <f t="shared" si="24"/>
        <v>47268.907563025212</v>
      </c>
      <c r="L144" s="63">
        <f t="shared" si="25"/>
        <v>47268.907563025212</v>
      </c>
    </row>
    <row r="145" spans="1:12" ht="34.049999999999997" customHeight="1">
      <c r="A145" s="51" t="str">
        <f>'06_Presupuesto'!A257</f>
        <v>C.1.4.7/c)</v>
      </c>
      <c r="B145" s="51" t="str">
        <f>'06_Presupuesto'!B257</f>
        <v>L</v>
      </c>
      <c r="C145" s="51">
        <f>'06_Presupuesto'!I257</f>
        <v>360294.1176470588</v>
      </c>
      <c r="D145" s="57">
        <f>'06_Presupuesto'!J257</f>
        <v>46409</v>
      </c>
      <c r="E145" s="57">
        <f>'06_Presupuesto'!K257</f>
        <v>46422</v>
      </c>
      <c r="F145" s="51" t="s">
        <v>1136</v>
      </c>
      <c r="G145" s="64">
        <f t="shared" si="20"/>
        <v>0</v>
      </c>
      <c r="H145" s="64">
        <f t="shared" si="21"/>
        <v>0</v>
      </c>
      <c r="I145" s="64">
        <f t="shared" si="22"/>
        <v>0</v>
      </c>
      <c r="J145" s="64">
        <f t="shared" si="23"/>
        <v>360294.1176470588</v>
      </c>
      <c r="K145" s="64">
        <f t="shared" si="24"/>
        <v>360294.1176470588</v>
      </c>
      <c r="L145" s="64">
        <f t="shared" si="25"/>
        <v>360294.1176470588</v>
      </c>
    </row>
    <row r="146" spans="1:12" ht="34.049999999999997" customHeight="1">
      <c r="A146" s="52" t="str">
        <f>'06_Presupuesto'!A258</f>
        <v>C.1.4.7/d)</v>
      </c>
      <c r="B146" s="52" t="str">
        <f>'06_Presupuesto'!B258</f>
        <v>L</v>
      </c>
      <c r="C146" s="52">
        <f>'06_Presupuesto'!I258</f>
        <v>271008.40336134459</v>
      </c>
      <c r="D146" s="56">
        <f>'06_Presupuesto'!J258</f>
        <v>46409</v>
      </c>
      <c r="E146" s="56">
        <f>'06_Presupuesto'!K258</f>
        <v>46422</v>
      </c>
      <c r="F146" s="52" t="s">
        <v>1136</v>
      </c>
      <c r="G146" s="63">
        <f t="shared" si="20"/>
        <v>0</v>
      </c>
      <c r="H146" s="63">
        <f t="shared" si="21"/>
        <v>0</v>
      </c>
      <c r="I146" s="63">
        <f t="shared" si="22"/>
        <v>0</v>
      </c>
      <c r="J146" s="63">
        <f t="shared" si="23"/>
        <v>271008.40336134459</v>
      </c>
      <c r="K146" s="63">
        <f t="shared" si="24"/>
        <v>271008.40336134459</v>
      </c>
      <c r="L146" s="63">
        <f t="shared" si="25"/>
        <v>271008.40336134459</v>
      </c>
    </row>
    <row r="147" spans="1:12" ht="34.049999999999997" customHeight="1">
      <c r="A147" s="51" t="str">
        <f>'06_Presupuesto'!A259</f>
        <v>C.1.4.7/e)</v>
      </c>
      <c r="B147" s="51" t="str">
        <f>'06_Presupuesto'!B259</f>
        <v>L</v>
      </c>
      <c r="C147" s="51">
        <f>'06_Presupuesto'!I259</f>
        <v>60924.369747899167</v>
      </c>
      <c r="D147" s="57">
        <f>'06_Presupuesto'!J259</f>
        <v>46409</v>
      </c>
      <c r="E147" s="57">
        <f>'06_Presupuesto'!K259</f>
        <v>46422</v>
      </c>
      <c r="F147" s="51" t="s">
        <v>1136</v>
      </c>
      <c r="G147" s="64">
        <f t="shared" si="20"/>
        <v>0</v>
      </c>
      <c r="H147" s="64">
        <f t="shared" si="21"/>
        <v>0</v>
      </c>
      <c r="I147" s="64">
        <f t="shared" si="22"/>
        <v>0</v>
      </c>
      <c r="J147" s="64">
        <f t="shared" si="23"/>
        <v>60924.369747899167</v>
      </c>
      <c r="K147" s="64">
        <f t="shared" si="24"/>
        <v>60924.369747899167</v>
      </c>
      <c r="L147" s="64">
        <f t="shared" si="25"/>
        <v>60924.369747899167</v>
      </c>
    </row>
    <row r="148" spans="1:12" ht="34.049999999999997" customHeight="1">
      <c r="A148" s="52" t="str">
        <f>'06_Presupuesto'!A260</f>
        <v>C.1.4.7/f)</v>
      </c>
      <c r="B148" s="52" t="str">
        <f>'06_Presupuesto'!B260</f>
        <v>L</v>
      </c>
      <c r="C148" s="52">
        <f>'06_Presupuesto'!I260</f>
        <v>163865.5462184874</v>
      </c>
      <c r="D148" s="56">
        <f>'06_Presupuesto'!J260</f>
        <v>46409</v>
      </c>
      <c r="E148" s="56">
        <f>'06_Presupuesto'!K260</f>
        <v>46422</v>
      </c>
      <c r="F148" s="52" t="s">
        <v>1136</v>
      </c>
      <c r="G148" s="63">
        <f t="shared" si="20"/>
        <v>0</v>
      </c>
      <c r="H148" s="63">
        <f t="shared" si="21"/>
        <v>0</v>
      </c>
      <c r="I148" s="63">
        <f t="shared" si="22"/>
        <v>0</v>
      </c>
      <c r="J148" s="63">
        <f t="shared" si="23"/>
        <v>163865.5462184874</v>
      </c>
      <c r="K148" s="63">
        <f t="shared" si="24"/>
        <v>163865.5462184874</v>
      </c>
      <c r="L148" s="63">
        <f t="shared" si="25"/>
        <v>163865.5462184874</v>
      </c>
    </row>
    <row r="149" spans="1:12" ht="34.049999999999997" customHeight="1">
      <c r="A149" s="51" t="str">
        <f>'06_Presupuesto'!A261</f>
        <v>C.2.1.1</v>
      </c>
      <c r="B149" s="51" t="str">
        <f>'06_Presupuesto'!B261</f>
        <v>M</v>
      </c>
      <c r="C149" s="51">
        <f>'06_Presupuesto'!I261</f>
        <v>187058.82352941178</v>
      </c>
      <c r="D149" s="57">
        <f>'06_Presupuesto'!J261</f>
        <v>46395</v>
      </c>
      <c r="E149" s="57">
        <f>'06_Presupuesto'!K261</f>
        <v>46406</v>
      </c>
      <c r="F149" s="51" t="s">
        <v>1137</v>
      </c>
      <c r="G149" s="64">
        <f t="shared" ref="G149:G159" si="26">$C149*MAX(0,MIN(1,($B$25-$D149+1)/($E149-$D149+1)))</f>
        <v>0</v>
      </c>
      <c r="H149" s="64">
        <f t="shared" ref="H149:H159" si="27">$C149*MAX(0,MIN(1,($B$26-$D149+1)/($E149-$D149+1)))</f>
        <v>0</v>
      </c>
      <c r="I149" s="64">
        <f t="shared" ref="I149:I159" si="28">$C149*MAX(0,MIN(1,($B$27-$D149+1)/($E149-$D149+1)))</f>
        <v>46764.705882352944</v>
      </c>
      <c r="J149" s="64">
        <f t="shared" ref="J149:J159" si="29">$C149*MAX(0,MIN(1,($B$28-$D149+1)/($E149-$D149+1)))</f>
        <v>187058.82352941178</v>
      </c>
      <c r="K149" s="64">
        <f t="shared" ref="K149:K159" si="30">$C149*MAX(0,MIN(1,($B$29-$D149+1)/($E149-$D149+1)))</f>
        <v>187058.82352941178</v>
      </c>
      <c r="L149" s="64">
        <f t="shared" ref="L149:L159" si="31">$C149*MAX(0,MIN(1,($B$30-$D149+1)/($E149-$D149+1)))</f>
        <v>187058.82352941178</v>
      </c>
    </row>
    <row r="150" spans="1:12" ht="34.049999999999997" customHeight="1">
      <c r="A150" s="52" t="str">
        <f>'06_Presupuesto'!A262</f>
        <v>C.2.1.2</v>
      </c>
      <c r="B150" s="52" t="str">
        <f>'06_Presupuesto'!B262</f>
        <v>M</v>
      </c>
      <c r="C150" s="52">
        <f>'06_Presupuesto'!I262</f>
        <v>98792.016806722691</v>
      </c>
      <c r="D150" s="56">
        <f>'06_Presupuesto'!J262</f>
        <v>46395</v>
      </c>
      <c r="E150" s="56">
        <f>'06_Presupuesto'!K262</f>
        <v>46406</v>
      </c>
      <c r="F150" s="52" t="s">
        <v>1137</v>
      </c>
      <c r="G150" s="63">
        <f t="shared" si="26"/>
        <v>0</v>
      </c>
      <c r="H150" s="63">
        <f t="shared" si="27"/>
        <v>0</v>
      </c>
      <c r="I150" s="63">
        <f t="shared" si="28"/>
        <v>24698.004201680673</v>
      </c>
      <c r="J150" s="63">
        <f t="shared" si="29"/>
        <v>98792.016806722691</v>
      </c>
      <c r="K150" s="63">
        <f t="shared" si="30"/>
        <v>98792.016806722691</v>
      </c>
      <c r="L150" s="63">
        <f t="shared" si="31"/>
        <v>98792.016806722691</v>
      </c>
    </row>
    <row r="151" spans="1:12" ht="34.049999999999997" customHeight="1">
      <c r="A151" s="51" t="str">
        <f>'06_Presupuesto'!A263</f>
        <v>C.2.1.3</v>
      </c>
      <c r="B151" s="51" t="str">
        <f>'06_Presupuesto'!B263</f>
        <v>M</v>
      </c>
      <c r="C151" s="51">
        <f>'06_Presupuesto'!I263</f>
        <v>84705.882352941189</v>
      </c>
      <c r="D151" s="57">
        <f>'06_Presupuesto'!J263</f>
        <v>46395</v>
      </c>
      <c r="E151" s="57">
        <f>'06_Presupuesto'!K263</f>
        <v>46406</v>
      </c>
      <c r="F151" s="51" t="s">
        <v>1137</v>
      </c>
      <c r="G151" s="64">
        <f t="shared" si="26"/>
        <v>0</v>
      </c>
      <c r="H151" s="64">
        <f t="shared" si="27"/>
        <v>0</v>
      </c>
      <c r="I151" s="64">
        <f t="shared" si="28"/>
        <v>21176.470588235297</v>
      </c>
      <c r="J151" s="64">
        <f t="shared" si="29"/>
        <v>84705.882352941189</v>
      </c>
      <c r="K151" s="64">
        <f t="shared" si="30"/>
        <v>84705.882352941189</v>
      </c>
      <c r="L151" s="64">
        <f t="shared" si="31"/>
        <v>84705.882352941189</v>
      </c>
    </row>
    <row r="152" spans="1:12" ht="34.049999999999997" customHeight="1">
      <c r="A152" s="52" t="str">
        <f>'06_Presupuesto'!A264</f>
        <v>C.2.2.1/a)</v>
      </c>
      <c r="B152" s="52" t="str">
        <f>'06_Presupuesto'!B264</f>
        <v>M</v>
      </c>
      <c r="C152" s="52">
        <f>'06_Presupuesto'!I264</f>
        <v>155042.01680672271</v>
      </c>
      <c r="D152" s="56">
        <f>'06_Presupuesto'!J264</f>
        <v>46395</v>
      </c>
      <c r="E152" s="56">
        <f>'06_Presupuesto'!K264</f>
        <v>46406</v>
      </c>
      <c r="F152" s="52" t="s">
        <v>1137</v>
      </c>
      <c r="G152" s="63">
        <f t="shared" si="26"/>
        <v>0</v>
      </c>
      <c r="H152" s="63">
        <f t="shared" si="27"/>
        <v>0</v>
      </c>
      <c r="I152" s="63">
        <f t="shared" si="28"/>
        <v>38760.504201680676</v>
      </c>
      <c r="J152" s="63">
        <f t="shared" si="29"/>
        <v>155042.01680672271</v>
      </c>
      <c r="K152" s="63">
        <f t="shared" si="30"/>
        <v>155042.01680672271</v>
      </c>
      <c r="L152" s="63">
        <f t="shared" si="31"/>
        <v>155042.01680672271</v>
      </c>
    </row>
    <row r="153" spans="1:12" ht="34.049999999999997" customHeight="1">
      <c r="A153" s="51" t="str">
        <f>'06_Presupuesto'!A265</f>
        <v>C.2.2.1/b)</v>
      </c>
      <c r="B153" s="51" t="str">
        <f>'06_Presupuesto'!B265</f>
        <v>M</v>
      </c>
      <c r="C153" s="51">
        <f>'06_Presupuesto'!I265</f>
        <v>78781.512605042022</v>
      </c>
      <c r="D153" s="57">
        <f>'06_Presupuesto'!J265</f>
        <v>46395</v>
      </c>
      <c r="E153" s="57">
        <f>'06_Presupuesto'!K265</f>
        <v>46406</v>
      </c>
      <c r="F153" s="51" t="s">
        <v>1137</v>
      </c>
      <c r="G153" s="64">
        <f t="shared" si="26"/>
        <v>0</v>
      </c>
      <c r="H153" s="64">
        <f t="shared" si="27"/>
        <v>0</v>
      </c>
      <c r="I153" s="64">
        <f t="shared" si="28"/>
        <v>19695.378151260506</v>
      </c>
      <c r="J153" s="64">
        <f t="shared" si="29"/>
        <v>78781.512605042022</v>
      </c>
      <c r="K153" s="64">
        <f t="shared" si="30"/>
        <v>78781.512605042022</v>
      </c>
      <c r="L153" s="64">
        <f t="shared" si="31"/>
        <v>78781.512605042022</v>
      </c>
    </row>
    <row r="154" spans="1:12" ht="34.049999999999997" customHeight="1">
      <c r="A154" s="52" t="str">
        <f>'06_Presupuesto'!A266</f>
        <v>C.2.2.1/c)</v>
      </c>
      <c r="B154" s="52" t="str">
        <f>'06_Presupuesto'!B266</f>
        <v>M</v>
      </c>
      <c r="C154" s="52">
        <f>'06_Presupuesto'!I266</f>
        <v>623949.57983193279</v>
      </c>
      <c r="D154" s="56">
        <f>'06_Presupuesto'!J266</f>
        <v>46395</v>
      </c>
      <c r="E154" s="56">
        <f>'06_Presupuesto'!K266</f>
        <v>46406</v>
      </c>
      <c r="F154" s="52" t="s">
        <v>1137</v>
      </c>
      <c r="G154" s="63">
        <f t="shared" si="26"/>
        <v>0</v>
      </c>
      <c r="H154" s="63">
        <f t="shared" si="27"/>
        <v>0</v>
      </c>
      <c r="I154" s="63">
        <f t="shared" si="28"/>
        <v>155987.3949579832</v>
      </c>
      <c r="J154" s="63">
        <f t="shared" si="29"/>
        <v>623949.57983193279</v>
      </c>
      <c r="K154" s="63">
        <f t="shared" si="30"/>
        <v>623949.57983193279</v>
      </c>
      <c r="L154" s="63">
        <f t="shared" si="31"/>
        <v>623949.57983193279</v>
      </c>
    </row>
    <row r="155" spans="1:12" ht="34.049999999999997" customHeight="1">
      <c r="A155" s="51" t="str">
        <f>'06_Presupuesto'!A267</f>
        <v>C.2.2.1/d)</v>
      </c>
      <c r="B155" s="51" t="str">
        <f>'06_Presupuesto'!B267</f>
        <v>M</v>
      </c>
      <c r="C155" s="51">
        <f>'06_Presupuesto'!I267</f>
        <v>252100.84033613448</v>
      </c>
      <c r="D155" s="57">
        <f>'06_Presupuesto'!J267</f>
        <v>46395</v>
      </c>
      <c r="E155" s="57">
        <f>'06_Presupuesto'!K267</f>
        <v>46406</v>
      </c>
      <c r="F155" s="51" t="s">
        <v>1137</v>
      </c>
      <c r="G155" s="64">
        <f t="shared" si="26"/>
        <v>0</v>
      </c>
      <c r="H155" s="64">
        <f t="shared" si="27"/>
        <v>0</v>
      </c>
      <c r="I155" s="64">
        <f t="shared" si="28"/>
        <v>63025.210084033621</v>
      </c>
      <c r="J155" s="64">
        <f t="shared" si="29"/>
        <v>252100.84033613448</v>
      </c>
      <c r="K155" s="64">
        <f t="shared" si="30"/>
        <v>252100.84033613448</v>
      </c>
      <c r="L155" s="64">
        <f t="shared" si="31"/>
        <v>252100.84033613448</v>
      </c>
    </row>
    <row r="156" spans="1:12" ht="34.049999999999997" customHeight="1">
      <c r="A156" s="52" t="str">
        <f>'06_Presupuesto'!A268</f>
        <v>C.2.2.2/a)</v>
      </c>
      <c r="B156" s="52" t="str">
        <f>'06_Presupuesto'!B268</f>
        <v>M</v>
      </c>
      <c r="C156" s="52">
        <f>'06_Presupuesto'!I268</f>
        <v>87920.168067226899</v>
      </c>
      <c r="D156" s="56">
        <f>'06_Presupuesto'!J268</f>
        <v>46395</v>
      </c>
      <c r="E156" s="56">
        <f>'06_Presupuesto'!K268</f>
        <v>46406</v>
      </c>
      <c r="F156" s="52" t="s">
        <v>1137</v>
      </c>
      <c r="G156" s="63">
        <f t="shared" si="26"/>
        <v>0</v>
      </c>
      <c r="H156" s="63">
        <f t="shared" si="27"/>
        <v>0</v>
      </c>
      <c r="I156" s="63">
        <f t="shared" si="28"/>
        <v>21980.042016806725</v>
      </c>
      <c r="J156" s="63">
        <f t="shared" si="29"/>
        <v>87920.168067226899</v>
      </c>
      <c r="K156" s="63">
        <f t="shared" si="30"/>
        <v>87920.168067226899</v>
      </c>
      <c r="L156" s="63">
        <f t="shared" si="31"/>
        <v>87920.168067226899</v>
      </c>
    </row>
    <row r="157" spans="1:12" ht="34.049999999999997" customHeight="1">
      <c r="A157" s="51" t="str">
        <f>'06_Presupuesto'!A269</f>
        <v>C.2.2.2/b)</v>
      </c>
      <c r="B157" s="51" t="str">
        <f>'06_Presupuesto'!B269</f>
        <v>M</v>
      </c>
      <c r="C157" s="51">
        <f>'06_Presupuesto'!I269</f>
        <v>4823.5294117647063</v>
      </c>
      <c r="D157" s="57">
        <f>'06_Presupuesto'!J269</f>
        <v>46395</v>
      </c>
      <c r="E157" s="57">
        <f>'06_Presupuesto'!K269</f>
        <v>46406</v>
      </c>
      <c r="F157" s="51" t="s">
        <v>1137</v>
      </c>
      <c r="G157" s="64">
        <f t="shared" si="26"/>
        <v>0</v>
      </c>
      <c r="H157" s="64">
        <f t="shared" si="27"/>
        <v>0</v>
      </c>
      <c r="I157" s="64">
        <f t="shared" si="28"/>
        <v>1205.8823529411766</v>
      </c>
      <c r="J157" s="64">
        <f t="shared" si="29"/>
        <v>4823.5294117647063</v>
      </c>
      <c r="K157" s="64">
        <f t="shared" si="30"/>
        <v>4823.5294117647063</v>
      </c>
      <c r="L157" s="64">
        <f t="shared" si="31"/>
        <v>4823.5294117647063</v>
      </c>
    </row>
    <row r="158" spans="1:12" ht="34.049999999999997" customHeight="1">
      <c r="A158" s="52" t="str">
        <f>'06_Presupuesto'!A270</f>
        <v>C.2.2.2/c)</v>
      </c>
      <c r="B158" s="52" t="str">
        <f>'06_Presupuesto'!B270</f>
        <v>M</v>
      </c>
      <c r="C158" s="52">
        <f>'06_Presupuesto'!I270</f>
        <v>271323.5294117647</v>
      </c>
      <c r="D158" s="56">
        <f>'06_Presupuesto'!J270</f>
        <v>46395</v>
      </c>
      <c r="E158" s="56">
        <f>'06_Presupuesto'!K270</f>
        <v>46406</v>
      </c>
      <c r="F158" s="52" t="s">
        <v>1137</v>
      </c>
      <c r="G158" s="63">
        <f t="shared" si="26"/>
        <v>0</v>
      </c>
      <c r="H158" s="63">
        <f t="shared" si="27"/>
        <v>0</v>
      </c>
      <c r="I158" s="63">
        <f t="shared" si="28"/>
        <v>67830.882352941175</v>
      </c>
      <c r="J158" s="63">
        <f t="shared" si="29"/>
        <v>271323.5294117647</v>
      </c>
      <c r="K158" s="63">
        <f t="shared" si="30"/>
        <v>271323.5294117647</v>
      </c>
      <c r="L158" s="63">
        <f t="shared" si="31"/>
        <v>271323.5294117647</v>
      </c>
    </row>
    <row r="159" spans="1:12" ht="34.049999999999997" customHeight="1">
      <c r="A159" s="51" t="str">
        <f>'06_Presupuesto'!A271</f>
        <v>C.2.2.2/d)</v>
      </c>
      <c r="B159" s="51" t="str">
        <f>'06_Presupuesto'!B271</f>
        <v>M</v>
      </c>
      <c r="C159" s="51">
        <f>'06_Presupuesto'!I271</f>
        <v>147058.82352941178</v>
      </c>
      <c r="D159" s="57">
        <f>'06_Presupuesto'!J271</f>
        <v>46395</v>
      </c>
      <c r="E159" s="57">
        <f>'06_Presupuesto'!K271</f>
        <v>46406</v>
      </c>
      <c r="F159" s="51" t="s">
        <v>1137</v>
      </c>
      <c r="G159" s="64">
        <f t="shared" si="26"/>
        <v>0</v>
      </c>
      <c r="H159" s="64">
        <f t="shared" si="27"/>
        <v>0</v>
      </c>
      <c r="I159" s="64">
        <f t="shared" si="28"/>
        <v>36764.705882352944</v>
      </c>
      <c r="J159" s="64">
        <f t="shared" si="29"/>
        <v>147058.82352941178</v>
      </c>
      <c r="K159" s="64">
        <f t="shared" si="30"/>
        <v>147058.82352941178</v>
      </c>
      <c r="L159" s="64">
        <f t="shared" si="31"/>
        <v>147058.82352941178</v>
      </c>
    </row>
    <row r="160" spans="1:12" ht="34.049999999999997" customHeight="1">
      <c r="A160" s="52" t="str">
        <f>'06_Presupuesto'!A272</f>
        <v>C.2.2.3</v>
      </c>
      <c r="B160" s="52" t="str">
        <f>'06_Presupuesto'!B272</f>
        <v>M</v>
      </c>
      <c r="C160" s="52">
        <f>'06_Presupuesto'!I272</f>
        <v>231092.43697478992</v>
      </c>
      <c r="D160" s="56">
        <f>'06_Presupuesto'!J272</f>
        <v>46395</v>
      </c>
      <c r="E160" s="56">
        <f>'06_Presupuesto'!K272</f>
        <v>46406</v>
      </c>
      <c r="F160" s="52" t="s">
        <v>1136</v>
      </c>
      <c r="G160" s="63">
        <f>IF($B$25&gt;=$E160,$C160,0)</f>
        <v>0</v>
      </c>
      <c r="H160" s="63">
        <f>IF($B$26&gt;=$E160,$C160,0)</f>
        <v>0</v>
      </c>
      <c r="I160" s="63">
        <f>IF($B$27&gt;=$E160,$C160,0)</f>
        <v>0</v>
      </c>
      <c r="J160" s="63">
        <f>IF($B$28&gt;=$E160,$C160,0)</f>
        <v>231092.43697478992</v>
      </c>
      <c r="K160" s="63">
        <f>IF($B$29&gt;=$E160,$C160,0)</f>
        <v>231092.43697478992</v>
      </c>
      <c r="L160" s="63">
        <f>IF($B$30&gt;=$E160,$C160,0)</f>
        <v>231092.43697478992</v>
      </c>
    </row>
    <row r="161" spans="1:12" ht="34.049999999999997" customHeight="1">
      <c r="A161" s="51" t="str">
        <f>'06_Presupuesto'!A273</f>
        <v>C.2.3.1/a)</v>
      </c>
      <c r="B161" s="51" t="str">
        <f>'06_Presupuesto'!B273</f>
        <v>M</v>
      </c>
      <c r="C161" s="51">
        <f>'06_Presupuesto'!I273</f>
        <v>609243.69747899158</v>
      </c>
      <c r="D161" s="57">
        <f>'06_Presupuesto'!J273</f>
        <v>46395</v>
      </c>
      <c r="E161" s="57">
        <f>'06_Presupuesto'!K273</f>
        <v>46406</v>
      </c>
      <c r="F161" s="51" t="s">
        <v>1136</v>
      </c>
      <c r="G161" s="64">
        <f>IF($B$25&gt;=$E161,$C161,0)</f>
        <v>0</v>
      </c>
      <c r="H161" s="64">
        <f>IF($B$26&gt;=$E161,$C161,0)</f>
        <v>0</v>
      </c>
      <c r="I161" s="64">
        <f>IF($B$27&gt;=$E161,$C161,0)</f>
        <v>0</v>
      </c>
      <c r="J161" s="64">
        <f>IF($B$28&gt;=$E161,$C161,0)</f>
        <v>609243.69747899158</v>
      </c>
      <c r="K161" s="64">
        <f>IF($B$29&gt;=$E161,$C161,0)</f>
        <v>609243.69747899158</v>
      </c>
      <c r="L161" s="64">
        <f>IF($B$30&gt;=$E161,$C161,0)</f>
        <v>609243.69747899158</v>
      </c>
    </row>
    <row r="162" spans="1:12" ht="34.049999999999997" customHeight="1">
      <c r="A162" s="52" t="str">
        <f>'06_Presupuesto'!A274</f>
        <v>C.2.3.1/b)</v>
      </c>
      <c r="B162" s="52" t="str">
        <f>'06_Presupuesto'!B274</f>
        <v>M</v>
      </c>
      <c r="C162" s="52">
        <f>'06_Presupuesto'!I274</f>
        <v>441176.4705882353</v>
      </c>
      <c r="D162" s="56">
        <f>'06_Presupuesto'!J274</f>
        <v>46395</v>
      </c>
      <c r="E162" s="56">
        <f>'06_Presupuesto'!K274</f>
        <v>46406</v>
      </c>
      <c r="F162" s="52" t="s">
        <v>1136</v>
      </c>
      <c r="G162" s="63">
        <f>IF($B$25&gt;=$E162,$C162,0)</f>
        <v>0</v>
      </c>
      <c r="H162" s="63">
        <f>IF($B$26&gt;=$E162,$C162,0)</f>
        <v>0</v>
      </c>
      <c r="I162" s="63">
        <f>IF($B$27&gt;=$E162,$C162,0)</f>
        <v>0</v>
      </c>
      <c r="J162" s="63">
        <f>IF($B$28&gt;=$E162,$C162,0)</f>
        <v>441176.4705882353</v>
      </c>
      <c r="K162" s="63">
        <f>IF($B$29&gt;=$E162,$C162,0)</f>
        <v>441176.4705882353</v>
      </c>
      <c r="L162" s="63">
        <f>IF($B$30&gt;=$E162,$C162,0)</f>
        <v>441176.4705882353</v>
      </c>
    </row>
    <row r="163" spans="1:12" ht="34.049999999999997" customHeight="1">
      <c r="A163" s="51" t="str">
        <f>'06_Presupuesto'!A275</f>
        <v>C.3.1.1</v>
      </c>
      <c r="B163" s="51" t="str">
        <f>'06_Presupuesto'!B275</f>
        <v>N</v>
      </c>
      <c r="C163" s="51">
        <f>'06_Presupuesto'!I275</f>
        <v>371575.63025210082</v>
      </c>
      <c r="D163" s="57">
        <f>'06_Presupuesto'!J275</f>
        <v>46359</v>
      </c>
      <c r="E163" s="57">
        <f>'06_Presupuesto'!K275</f>
        <v>46372</v>
      </c>
      <c r="F163" s="51" t="s">
        <v>1137</v>
      </c>
      <c r="G163" s="64">
        <f t="shared" ref="G163:G173" si="32">$C163*MAX(0,MIN(1,($B$25-$D163+1)/($E163-$D163+1)))</f>
        <v>0</v>
      </c>
      <c r="H163" s="64">
        <f t="shared" ref="H163:H173" si="33">$C163*MAX(0,MIN(1,($B$26-$D163+1)/($E163-$D163+1)))</f>
        <v>212328.93157262902</v>
      </c>
      <c r="I163" s="64">
        <f t="shared" ref="I163:I173" si="34">$C163*MAX(0,MIN(1,($B$27-$D163+1)/($E163-$D163+1)))</f>
        <v>371575.63025210082</v>
      </c>
      <c r="J163" s="64">
        <f t="shared" ref="J163:J173" si="35">$C163*MAX(0,MIN(1,($B$28-$D163+1)/($E163-$D163+1)))</f>
        <v>371575.63025210082</v>
      </c>
      <c r="K163" s="64">
        <f t="shared" ref="K163:K173" si="36">$C163*MAX(0,MIN(1,($B$29-$D163+1)/($E163-$D163+1)))</f>
        <v>371575.63025210082</v>
      </c>
      <c r="L163" s="64">
        <f t="shared" ref="L163:L173" si="37">$C163*MAX(0,MIN(1,($B$30-$D163+1)/($E163-$D163+1)))</f>
        <v>371575.63025210082</v>
      </c>
    </row>
    <row r="164" spans="1:12" ht="34.049999999999997" customHeight="1">
      <c r="A164" s="52" t="str">
        <f>'06_Presupuesto'!A276</f>
        <v>C.3.1.2</v>
      </c>
      <c r="B164" s="52" t="str">
        <f>'06_Presupuesto'!B276</f>
        <v>N</v>
      </c>
      <c r="C164" s="52">
        <f>'06_Presupuesto'!I276</f>
        <v>155987.39495798323</v>
      </c>
      <c r="D164" s="56">
        <f>'06_Presupuesto'!J276</f>
        <v>46359</v>
      </c>
      <c r="E164" s="56">
        <f>'06_Presupuesto'!K276</f>
        <v>46372</v>
      </c>
      <c r="F164" s="52" t="s">
        <v>1137</v>
      </c>
      <c r="G164" s="63">
        <f t="shared" si="32"/>
        <v>0</v>
      </c>
      <c r="H164" s="63">
        <f t="shared" si="33"/>
        <v>89135.654261704694</v>
      </c>
      <c r="I164" s="63">
        <f t="shared" si="34"/>
        <v>155987.39495798323</v>
      </c>
      <c r="J164" s="63">
        <f t="shared" si="35"/>
        <v>155987.39495798323</v>
      </c>
      <c r="K164" s="63">
        <f t="shared" si="36"/>
        <v>155987.39495798323</v>
      </c>
      <c r="L164" s="63">
        <f t="shared" si="37"/>
        <v>155987.39495798323</v>
      </c>
    </row>
    <row r="165" spans="1:12" ht="34.049999999999997" customHeight="1">
      <c r="A165" s="51" t="str">
        <f>'06_Presupuesto'!A277</f>
        <v>C.3.1.3</v>
      </c>
      <c r="B165" s="51" t="str">
        <f>'06_Presupuesto'!B277</f>
        <v>N</v>
      </c>
      <c r="C165" s="51">
        <f>'06_Presupuesto'!I277</f>
        <v>168067.22689075631</v>
      </c>
      <c r="D165" s="57">
        <f>'06_Presupuesto'!J277</f>
        <v>46359</v>
      </c>
      <c r="E165" s="57">
        <f>'06_Presupuesto'!K277</f>
        <v>46372</v>
      </c>
      <c r="F165" s="51" t="s">
        <v>1137</v>
      </c>
      <c r="G165" s="64">
        <f t="shared" si="32"/>
        <v>0</v>
      </c>
      <c r="H165" s="64">
        <f t="shared" si="33"/>
        <v>96038.415366146452</v>
      </c>
      <c r="I165" s="64">
        <f t="shared" si="34"/>
        <v>168067.22689075631</v>
      </c>
      <c r="J165" s="64">
        <f t="shared" si="35"/>
        <v>168067.22689075631</v>
      </c>
      <c r="K165" s="64">
        <f t="shared" si="36"/>
        <v>168067.22689075631</v>
      </c>
      <c r="L165" s="64">
        <f t="shared" si="37"/>
        <v>168067.22689075631</v>
      </c>
    </row>
    <row r="166" spans="1:12" ht="34.049999999999997" customHeight="1">
      <c r="A166" s="52" t="str">
        <f>'06_Presupuesto'!A278</f>
        <v>C.3.2.1/a)</v>
      </c>
      <c r="B166" s="52" t="str">
        <f>'06_Presupuesto'!B278</f>
        <v>N</v>
      </c>
      <c r="C166" s="52">
        <f>'06_Presupuesto'!I278</f>
        <v>30252.100840336134</v>
      </c>
      <c r="D166" s="56">
        <f>'06_Presupuesto'!J278</f>
        <v>46359</v>
      </c>
      <c r="E166" s="56">
        <f>'06_Presupuesto'!K278</f>
        <v>46372</v>
      </c>
      <c r="F166" s="52" t="s">
        <v>1137</v>
      </c>
      <c r="G166" s="63">
        <f t="shared" si="32"/>
        <v>0</v>
      </c>
      <c r="H166" s="63">
        <f t="shared" si="33"/>
        <v>17286.91476590636</v>
      </c>
      <c r="I166" s="63">
        <f t="shared" si="34"/>
        <v>30252.100840336134</v>
      </c>
      <c r="J166" s="63">
        <f t="shared" si="35"/>
        <v>30252.100840336134</v>
      </c>
      <c r="K166" s="63">
        <f t="shared" si="36"/>
        <v>30252.100840336134</v>
      </c>
      <c r="L166" s="63">
        <f t="shared" si="37"/>
        <v>30252.100840336134</v>
      </c>
    </row>
    <row r="167" spans="1:12" ht="34.049999999999997" customHeight="1">
      <c r="A167" s="51" t="str">
        <f>'06_Presupuesto'!A279</f>
        <v>C.3.2.1/b)</v>
      </c>
      <c r="B167" s="51" t="str">
        <f>'06_Presupuesto'!B279</f>
        <v>N</v>
      </c>
      <c r="C167" s="51">
        <f>'06_Presupuesto'!I279</f>
        <v>122899.15966386555</v>
      </c>
      <c r="D167" s="57">
        <f>'06_Presupuesto'!J279</f>
        <v>46359</v>
      </c>
      <c r="E167" s="57">
        <f>'06_Presupuesto'!K279</f>
        <v>46372</v>
      </c>
      <c r="F167" s="51" t="s">
        <v>1137</v>
      </c>
      <c r="G167" s="64">
        <f t="shared" si="32"/>
        <v>0</v>
      </c>
      <c r="H167" s="64">
        <f t="shared" si="33"/>
        <v>70228.091236494598</v>
      </c>
      <c r="I167" s="64">
        <f t="shared" si="34"/>
        <v>122899.15966386555</v>
      </c>
      <c r="J167" s="64">
        <f t="shared" si="35"/>
        <v>122899.15966386555</v>
      </c>
      <c r="K167" s="64">
        <f t="shared" si="36"/>
        <v>122899.15966386555</v>
      </c>
      <c r="L167" s="64">
        <f t="shared" si="37"/>
        <v>122899.15966386555</v>
      </c>
    </row>
    <row r="168" spans="1:12" ht="34.049999999999997" customHeight="1">
      <c r="A168" s="52" t="str">
        <f>'06_Presupuesto'!A280</f>
        <v>C.3.2.1/c)</v>
      </c>
      <c r="B168" s="52" t="str">
        <f>'06_Presupuesto'!B280</f>
        <v>N</v>
      </c>
      <c r="C168" s="52">
        <f>'06_Presupuesto'!I280</f>
        <v>166386.55462184874</v>
      </c>
      <c r="D168" s="56">
        <f>'06_Presupuesto'!J280</f>
        <v>46359</v>
      </c>
      <c r="E168" s="56">
        <f>'06_Presupuesto'!K280</f>
        <v>46372</v>
      </c>
      <c r="F168" s="52" t="s">
        <v>1137</v>
      </c>
      <c r="G168" s="63">
        <f t="shared" si="32"/>
        <v>0</v>
      </c>
      <c r="H168" s="63">
        <f t="shared" si="33"/>
        <v>95078.031212484988</v>
      </c>
      <c r="I168" s="63">
        <f t="shared" si="34"/>
        <v>166386.55462184874</v>
      </c>
      <c r="J168" s="63">
        <f t="shared" si="35"/>
        <v>166386.55462184874</v>
      </c>
      <c r="K168" s="63">
        <f t="shared" si="36"/>
        <v>166386.55462184874</v>
      </c>
      <c r="L168" s="63">
        <f t="shared" si="37"/>
        <v>166386.55462184874</v>
      </c>
    </row>
    <row r="169" spans="1:12" ht="34.049999999999997" customHeight="1">
      <c r="A169" s="51" t="str">
        <f>'06_Presupuesto'!A281</f>
        <v>C.3.2.1/d)</v>
      </c>
      <c r="B169" s="51" t="str">
        <f>'06_Presupuesto'!B281</f>
        <v>N</v>
      </c>
      <c r="C169" s="51">
        <f>'06_Presupuesto'!I281</f>
        <v>113445.37815126052</v>
      </c>
      <c r="D169" s="57">
        <f>'06_Presupuesto'!J281</f>
        <v>46359</v>
      </c>
      <c r="E169" s="57">
        <f>'06_Presupuesto'!K281</f>
        <v>46372</v>
      </c>
      <c r="F169" s="51" t="s">
        <v>1137</v>
      </c>
      <c r="G169" s="64">
        <f t="shared" si="32"/>
        <v>0</v>
      </c>
      <c r="H169" s="64">
        <f t="shared" si="33"/>
        <v>64825.930372148869</v>
      </c>
      <c r="I169" s="64">
        <f t="shared" si="34"/>
        <v>113445.37815126052</v>
      </c>
      <c r="J169" s="64">
        <f t="shared" si="35"/>
        <v>113445.37815126052</v>
      </c>
      <c r="K169" s="64">
        <f t="shared" si="36"/>
        <v>113445.37815126052</v>
      </c>
      <c r="L169" s="64">
        <f t="shared" si="37"/>
        <v>113445.37815126052</v>
      </c>
    </row>
    <row r="170" spans="1:12" ht="34.049999999999997" customHeight="1">
      <c r="A170" s="52" t="str">
        <f>'06_Presupuesto'!A282</f>
        <v>C.3.2.2/a)</v>
      </c>
      <c r="B170" s="52" t="str">
        <f>'06_Presupuesto'!B282</f>
        <v>N</v>
      </c>
      <c r="C170" s="52">
        <f>'06_Presupuesto'!I282</f>
        <v>15621.848739495799</v>
      </c>
      <c r="D170" s="56">
        <f>'06_Presupuesto'!J282</f>
        <v>46359</v>
      </c>
      <c r="E170" s="56">
        <f>'06_Presupuesto'!K282</f>
        <v>46372</v>
      </c>
      <c r="F170" s="52" t="s">
        <v>1137</v>
      </c>
      <c r="G170" s="63">
        <f t="shared" si="32"/>
        <v>0</v>
      </c>
      <c r="H170" s="63">
        <f t="shared" si="33"/>
        <v>8926.7707082833131</v>
      </c>
      <c r="I170" s="63">
        <f t="shared" si="34"/>
        <v>15621.848739495799</v>
      </c>
      <c r="J170" s="63">
        <f t="shared" si="35"/>
        <v>15621.848739495799</v>
      </c>
      <c r="K170" s="63">
        <f t="shared" si="36"/>
        <v>15621.848739495799</v>
      </c>
      <c r="L170" s="63">
        <f t="shared" si="37"/>
        <v>15621.848739495799</v>
      </c>
    </row>
    <row r="171" spans="1:12" ht="34.049999999999997" customHeight="1">
      <c r="A171" s="51" t="str">
        <f>'06_Presupuesto'!A283</f>
        <v>C.3.2.2/b)</v>
      </c>
      <c r="B171" s="51" t="str">
        <f>'06_Presupuesto'!B283</f>
        <v>N</v>
      </c>
      <c r="C171" s="51">
        <f>'06_Presupuesto'!I283</f>
        <v>82123.94957983194</v>
      </c>
      <c r="D171" s="57">
        <f>'06_Presupuesto'!J283</f>
        <v>46359</v>
      </c>
      <c r="E171" s="57">
        <f>'06_Presupuesto'!K283</f>
        <v>46372</v>
      </c>
      <c r="F171" s="51" t="s">
        <v>1137</v>
      </c>
      <c r="G171" s="64">
        <f t="shared" si="32"/>
        <v>0</v>
      </c>
      <c r="H171" s="64">
        <f t="shared" si="33"/>
        <v>46927.971188475392</v>
      </c>
      <c r="I171" s="64">
        <f t="shared" si="34"/>
        <v>82123.94957983194</v>
      </c>
      <c r="J171" s="64">
        <f t="shared" si="35"/>
        <v>82123.94957983194</v>
      </c>
      <c r="K171" s="64">
        <f t="shared" si="36"/>
        <v>82123.94957983194</v>
      </c>
      <c r="L171" s="64">
        <f t="shared" si="37"/>
        <v>82123.94957983194</v>
      </c>
    </row>
    <row r="172" spans="1:12" ht="34.049999999999997" customHeight="1">
      <c r="A172" s="52" t="str">
        <f>'06_Presupuesto'!A284</f>
        <v>C.3.2.2/c)</v>
      </c>
      <c r="B172" s="52" t="str">
        <f>'06_Presupuesto'!B284</f>
        <v>N</v>
      </c>
      <c r="C172" s="52">
        <f>'06_Presupuesto'!I284</f>
        <v>128650.21008403361</v>
      </c>
      <c r="D172" s="56">
        <f>'06_Presupuesto'!J284</f>
        <v>46359</v>
      </c>
      <c r="E172" s="56">
        <f>'06_Presupuesto'!K284</f>
        <v>46372</v>
      </c>
      <c r="F172" s="52" t="s">
        <v>1137</v>
      </c>
      <c r="G172" s="63">
        <f t="shared" si="32"/>
        <v>0</v>
      </c>
      <c r="H172" s="63">
        <f t="shared" si="33"/>
        <v>73514.405762304916</v>
      </c>
      <c r="I172" s="63">
        <f t="shared" si="34"/>
        <v>128650.21008403361</v>
      </c>
      <c r="J172" s="63">
        <f t="shared" si="35"/>
        <v>128650.21008403361</v>
      </c>
      <c r="K172" s="63">
        <f t="shared" si="36"/>
        <v>128650.21008403361</v>
      </c>
      <c r="L172" s="63">
        <f t="shared" si="37"/>
        <v>128650.21008403361</v>
      </c>
    </row>
    <row r="173" spans="1:12" ht="34.049999999999997" customHeight="1">
      <c r="A173" s="51" t="str">
        <f>'06_Presupuesto'!A285</f>
        <v>C.3.2.2/d)</v>
      </c>
      <c r="B173" s="51" t="str">
        <f>'06_Presupuesto'!B285</f>
        <v>N</v>
      </c>
      <c r="C173" s="51">
        <f>'06_Presupuesto'!I285</f>
        <v>75630.252100840342</v>
      </c>
      <c r="D173" s="57">
        <f>'06_Presupuesto'!J285</f>
        <v>46359</v>
      </c>
      <c r="E173" s="57">
        <f>'06_Presupuesto'!K285</f>
        <v>46372</v>
      </c>
      <c r="F173" s="51" t="s">
        <v>1137</v>
      </c>
      <c r="G173" s="64">
        <f t="shared" si="32"/>
        <v>0</v>
      </c>
      <c r="H173" s="64">
        <f t="shared" si="33"/>
        <v>43217.286914765908</v>
      </c>
      <c r="I173" s="64">
        <f t="shared" si="34"/>
        <v>75630.252100840342</v>
      </c>
      <c r="J173" s="64">
        <f t="shared" si="35"/>
        <v>75630.252100840342</v>
      </c>
      <c r="K173" s="64">
        <f t="shared" si="36"/>
        <v>75630.252100840342</v>
      </c>
      <c r="L173" s="64">
        <f t="shared" si="37"/>
        <v>75630.252100840342</v>
      </c>
    </row>
    <row r="174" spans="1:12" ht="34.049999999999997" customHeight="1">
      <c r="A174" s="52" t="str">
        <f>'06_Presupuesto'!A286</f>
        <v>C.3.3.1</v>
      </c>
      <c r="B174" s="52" t="str">
        <f>'06_Presupuesto'!B286</f>
        <v>N</v>
      </c>
      <c r="C174" s="52">
        <f>'06_Presupuesto'!I286</f>
        <v>672268.90756302525</v>
      </c>
      <c r="D174" s="56">
        <f>'06_Presupuesto'!J286</f>
        <v>46359</v>
      </c>
      <c r="E174" s="56">
        <f>'06_Presupuesto'!K286</f>
        <v>46372</v>
      </c>
      <c r="F174" s="52" t="s">
        <v>1136</v>
      </c>
      <c r="G174" s="63">
        <f t="shared" ref="G174:G189" si="38">IF($B$25&gt;=$E174,$C174,0)</f>
        <v>0</v>
      </c>
      <c r="H174" s="63">
        <f t="shared" ref="H174:H189" si="39">IF($B$26&gt;=$E174,$C174,0)</f>
        <v>0</v>
      </c>
      <c r="I174" s="63">
        <f t="shared" ref="I174:I189" si="40">IF($B$27&gt;=$E174,$C174,0)</f>
        <v>672268.90756302525</v>
      </c>
      <c r="J174" s="63">
        <f t="shared" ref="J174:J189" si="41">IF($B$28&gt;=$E174,$C174,0)</f>
        <v>672268.90756302525</v>
      </c>
      <c r="K174" s="63">
        <f t="shared" ref="K174:K189" si="42">IF($B$29&gt;=$E174,$C174,0)</f>
        <v>672268.90756302525</v>
      </c>
      <c r="L174" s="63">
        <f t="shared" ref="L174:L189" si="43">IF($B$30&gt;=$E174,$C174,0)</f>
        <v>672268.90756302525</v>
      </c>
    </row>
    <row r="175" spans="1:12" ht="34.049999999999997" customHeight="1">
      <c r="A175" s="51" t="str">
        <f>'06_Presupuesto'!A287</f>
        <v>C.3.4.1</v>
      </c>
      <c r="B175" s="51" t="str">
        <f>'06_Presupuesto'!B287</f>
        <v>N</v>
      </c>
      <c r="C175" s="51">
        <f>'06_Presupuesto'!I287</f>
        <v>861344.53781512612</v>
      </c>
      <c r="D175" s="57">
        <f>'06_Presupuesto'!J287</f>
        <v>46359</v>
      </c>
      <c r="E175" s="57">
        <f>'06_Presupuesto'!K287</f>
        <v>46372</v>
      </c>
      <c r="F175" s="51" t="s">
        <v>1136</v>
      </c>
      <c r="G175" s="64">
        <f t="shared" si="38"/>
        <v>0</v>
      </c>
      <c r="H175" s="64">
        <f t="shared" si="39"/>
        <v>0</v>
      </c>
      <c r="I175" s="64">
        <f t="shared" si="40"/>
        <v>861344.53781512612</v>
      </c>
      <c r="J175" s="64">
        <f t="shared" si="41"/>
        <v>861344.53781512612</v>
      </c>
      <c r="K175" s="64">
        <f t="shared" si="42"/>
        <v>861344.53781512612</v>
      </c>
      <c r="L175" s="64">
        <f t="shared" si="43"/>
        <v>861344.53781512612</v>
      </c>
    </row>
    <row r="176" spans="1:12" ht="34.049999999999997" customHeight="1">
      <c r="A176" s="52" t="str">
        <f>'06_Presupuesto'!A288</f>
        <v>C.3.4.2</v>
      </c>
      <c r="B176" s="52" t="str">
        <f>'06_Presupuesto'!B288</f>
        <v>N</v>
      </c>
      <c r="C176" s="52">
        <f>'06_Presupuesto'!I288</f>
        <v>378151.26050420169</v>
      </c>
      <c r="D176" s="56">
        <f>'06_Presupuesto'!J288</f>
        <v>46359</v>
      </c>
      <c r="E176" s="56">
        <f>'06_Presupuesto'!K288</f>
        <v>46372</v>
      </c>
      <c r="F176" s="52" t="s">
        <v>1136</v>
      </c>
      <c r="G176" s="63">
        <f t="shared" si="38"/>
        <v>0</v>
      </c>
      <c r="H176" s="63">
        <f t="shared" si="39"/>
        <v>0</v>
      </c>
      <c r="I176" s="63">
        <f t="shared" si="40"/>
        <v>378151.26050420169</v>
      </c>
      <c r="J176" s="63">
        <f t="shared" si="41"/>
        <v>378151.26050420169</v>
      </c>
      <c r="K176" s="63">
        <f t="shared" si="42"/>
        <v>378151.26050420169</v>
      </c>
      <c r="L176" s="63">
        <f t="shared" si="43"/>
        <v>378151.26050420169</v>
      </c>
    </row>
    <row r="177" spans="1:12" ht="34.049999999999997" customHeight="1">
      <c r="A177" s="51" t="str">
        <f>'06_Presupuesto'!A289</f>
        <v>C.4/a)</v>
      </c>
      <c r="B177" s="51" t="str">
        <f>'06_Presupuesto'!B289</f>
        <v>O</v>
      </c>
      <c r="C177" s="51">
        <f>'06_Presupuesto'!I289</f>
        <v>109243.6974789916</v>
      </c>
      <c r="D177" s="57">
        <f>'06_Presupuesto'!J289</f>
        <v>46407</v>
      </c>
      <c r="E177" s="57">
        <f>'06_Presupuesto'!K289</f>
        <v>46414</v>
      </c>
      <c r="F177" s="51" t="s">
        <v>1136</v>
      </c>
      <c r="G177" s="64">
        <f t="shared" si="38"/>
        <v>0</v>
      </c>
      <c r="H177" s="64">
        <f t="shared" si="39"/>
        <v>0</v>
      </c>
      <c r="I177" s="64">
        <f t="shared" si="40"/>
        <v>0</v>
      </c>
      <c r="J177" s="64">
        <f t="shared" si="41"/>
        <v>109243.6974789916</v>
      </c>
      <c r="K177" s="64">
        <f t="shared" si="42"/>
        <v>109243.6974789916</v>
      </c>
      <c r="L177" s="64">
        <f t="shared" si="43"/>
        <v>109243.6974789916</v>
      </c>
    </row>
    <row r="178" spans="1:12" ht="34.049999999999997" customHeight="1">
      <c r="A178" s="52" t="str">
        <f>'06_Presupuesto'!A290</f>
        <v>C.4/b).1</v>
      </c>
      <c r="B178" s="52" t="str">
        <f>'06_Presupuesto'!B290</f>
        <v>O</v>
      </c>
      <c r="C178" s="52">
        <f>'06_Presupuesto'!I290</f>
        <v>131302.52100840336</v>
      </c>
      <c r="D178" s="56">
        <f>'06_Presupuesto'!J290</f>
        <v>46407</v>
      </c>
      <c r="E178" s="56">
        <f>'06_Presupuesto'!K290</f>
        <v>46414</v>
      </c>
      <c r="F178" s="52" t="s">
        <v>1136</v>
      </c>
      <c r="G178" s="63">
        <f t="shared" si="38"/>
        <v>0</v>
      </c>
      <c r="H178" s="63">
        <f t="shared" si="39"/>
        <v>0</v>
      </c>
      <c r="I178" s="63">
        <f t="shared" si="40"/>
        <v>0</v>
      </c>
      <c r="J178" s="63">
        <f t="shared" si="41"/>
        <v>131302.52100840336</v>
      </c>
      <c r="K178" s="63">
        <f t="shared" si="42"/>
        <v>131302.52100840336</v>
      </c>
      <c r="L178" s="63">
        <f t="shared" si="43"/>
        <v>131302.52100840336</v>
      </c>
    </row>
    <row r="179" spans="1:12" ht="34.049999999999997" customHeight="1">
      <c r="A179" s="51" t="str">
        <f>'06_Presupuesto'!A291</f>
        <v>C.4/b).2</v>
      </c>
      <c r="B179" s="51" t="str">
        <f>'06_Presupuesto'!B291</f>
        <v>O</v>
      </c>
      <c r="C179" s="51">
        <f>'06_Presupuesto'!I291</f>
        <v>141806.72268907563</v>
      </c>
      <c r="D179" s="57">
        <f>'06_Presupuesto'!J291</f>
        <v>46407</v>
      </c>
      <c r="E179" s="57">
        <f>'06_Presupuesto'!K291</f>
        <v>46414</v>
      </c>
      <c r="F179" s="51" t="s">
        <v>1136</v>
      </c>
      <c r="G179" s="64">
        <f t="shared" si="38"/>
        <v>0</v>
      </c>
      <c r="H179" s="64">
        <f t="shared" si="39"/>
        <v>0</v>
      </c>
      <c r="I179" s="64">
        <f t="shared" si="40"/>
        <v>0</v>
      </c>
      <c r="J179" s="64">
        <f t="shared" si="41"/>
        <v>141806.72268907563</v>
      </c>
      <c r="K179" s="64">
        <f t="shared" si="42"/>
        <v>141806.72268907563</v>
      </c>
      <c r="L179" s="64">
        <f t="shared" si="43"/>
        <v>141806.72268907563</v>
      </c>
    </row>
    <row r="180" spans="1:12" ht="34.049999999999997" customHeight="1">
      <c r="A180" s="52" t="str">
        <f>'06_Presupuesto'!A292</f>
        <v>C.4/c)</v>
      </c>
      <c r="B180" s="52" t="str">
        <f>'06_Presupuesto'!B292</f>
        <v>O</v>
      </c>
      <c r="C180" s="52">
        <f>'06_Presupuesto'!I292</f>
        <v>28361.344537815126</v>
      </c>
      <c r="D180" s="56">
        <f>'06_Presupuesto'!J292</f>
        <v>46407</v>
      </c>
      <c r="E180" s="56">
        <f>'06_Presupuesto'!K292</f>
        <v>46414</v>
      </c>
      <c r="F180" s="52" t="s">
        <v>1136</v>
      </c>
      <c r="G180" s="63">
        <f t="shared" si="38"/>
        <v>0</v>
      </c>
      <c r="H180" s="63">
        <f t="shared" si="39"/>
        <v>0</v>
      </c>
      <c r="I180" s="63">
        <f t="shared" si="40"/>
        <v>0</v>
      </c>
      <c r="J180" s="63">
        <f t="shared" si="41"/>
        <v>28361.344537815126</v>
      </c>
      <c r="K180" s="63">
        <f t="shared" si="42"/>
        <v>28361.344537815126</v>
      </c>
      <c r="L180" s="63">
        <f t="shared" si="43"/>
        <v>28361.344537815126</v>
      </c>
    </row>
    <row r="181" spans="1:12" ht="34.049999999999997" customHeight="1">
      <c r="A181" s="51" t="str">
        <f>'06_Presupuesto'!A293</f>
        <v>C.4/d)</v>
      </c>
      <c r="B181" s="51" t="str">
        <f>'06_Presupuesto'!B293</f>
        <v>O</v>
      </c>
      <c r="C181" s="51">
        <f>'06_Presupuesto'!I293</f>
        <v>34663.865546218491</v>
      </c>
      <c r="D181" s="57">
        <f>'06_Presupuesto'!J293</f>
        <v>46407</v>
      </c>
      <c r="E181" s="57">
        <f>'06_Presupuesto'!K293</f>
        <v>46414</v>
      </c>
      <c r="F181" s="51" t="s">
        <v>1136</v>
      </c>
      <c r="G181" s="64">
        <f t="shared" si="38"/>
        <v>0</v>
      </c>
      <c r="H181" s="64">
        <f t="shared" si="39"/>
        <v>0</v>
      </c>
      <c r="I181" s="64">
        <f t="shared" si="40"/>
        <v>0</v>
      </c>
      <c r="J181" s="64">
        <f t="shared" si="41"/>
        <v>34663.865546218491</v>
      </c>
      <c r="K181" s="64">
        <f t="shared" si="42"/>
        <v>34663.865546218491</v>
      </c>
      <c r="L181" s="64">
        <f t="shared" si="43"/>
        <v>34663.865546218491</v>
      </c>
    </row>
    <row r="182" spans="1:12" ht="34.049999999999997" customHeight="1">
      <c r="A182" s="52" t="str">
        <f>'06_Presupuesto'!A294</f>
        <v>C.4/e)</v>
      </c>
      <c r="B182" s="52" t="str">
        <f>'06_Presupuesto'!B294</f>
        <v>O</v>
      </c>
      <c r="C182" s="52">
        <f>'06_Presupuesto'!I294</f>
        <v>205882.35294117648</v>
      </c>
      <c r="D182" s="56">
        <f>'06_Presupuesto'!J294</f>
        <v>46407</v>
      </c>
      <c r="E182" s="56">
        <f>'06_Presupuesto'!K294</f>
        <v>46414</v>
      </c>
      <c r="F182" s="52" t="s">
        <v>1136</v>
      </c>
      <c r="G182" s="63">
        <f t="shared" si="38"/>
        <v>0</v>
      </c>
      <c r="H182" s="63">
        <f t="shared" si="39"/>
        <v>0</v>
      </c>
      <c r="I182" s="63">
        <f t="shared" si="40"/>
        <v>0</v>
      </c>
      <c r="J182" s="63">
        <f t="shared" si="41"/>
        <v>205882.35294117648</v>
      </c>
      <c r="K182" s="63">
        <f t="shared" si="42"/>
        <v>205882.35294117648</v>
      </c>
      <c r="L182" s="63">
        <f t="shared" si="43"/>
        <v>205882.35294117648</v>
      </c>
    </row>
    <row r="183" spans="1:12" ht="34.049999999999997" customHeight="1">
      <c r="A183" s="51" t="str">
        <f>'06_Presupuesto'!A295</f>
        <v>C.4/f)</v>
      </c>
      <c r="B183" s="51" t="str">
        <f>'06_Presupuesto'!B295</f>
        <v>O</v>
      </c>
      <c r="C183" s="51">
        <f>'06_Presupuesto'!I295</f>
        <v>152310.9243697479</v>
      </c>
      <c r="D183" s="57">
        <f>'06_Presupuesto'!J295</f>
        <v>46407</v>
      </c>
      <c r="E183" s="57">
        <f>'06_Presupuesto'!K295</f>
        <v>46414</v>
      </c>
      <c r="F183" s="51" t="s">
        <v>1136</v>
      </c>
      <c r="G183" s="64">
        <f t="shared" si="38"/>
        <v>0</v>
      </c>
      <c r="H183" s="64">
        <f t="shared" si="39"/>
        <v>0</v>
      </c>
      <c r="I183" s="64">
        <f t="shared" si="40"/>
        <v>0</v>
      </c>
      <c r="J183" s="64">
        <f t="shared" si="41"/>
        <v>152310.9243697479</v>
      </c>
      <c r="K183" s="64">
        <f t="shared" si="42"/>
        <v>152310.9243697479</v>
      </c>
      <c r="L183" s="64">
        <f t="shared" si="43"/>
        <v>152310.9243697479</v>
      </c>
    </row>
    <row r="184" spans="1:12" ht="34.049999999999997" customHeight="1">
      <c r="A184" s="52" t="str">
        <f>'06_Presupuesto'!A296</f>
        <v>C.4/g)</v>
      </c>
      <c r="B184" s="52" t="str">
        <f>'06_Presupuesto'!B296</f>
        <v>O</v>
      </c>
      <c r="C184" s="52">
        <f>'06_Presupuesto'!I296</f>
        <v>299369.74789915967</v>
      </c>
      <c r="D184" s="56">
        <f>'06_Presupuesto'!J296</f>
        <v>46407</v>
      </c>
      <c r="E184" s="56">
        <f>'06_Presupuesto'!K296</f>
        <v>46414</v>
      </c>
      <c r="F184" s="52" t="s">
        <v>1136</v>
      </c>
      <c r="G184" s="63">
        <f t="shared" si="38"/>
        <v>0</v>
      </c>
      <c r="H184" s="63">
        <f t="shared" si="39"/>
        <v>0</v>
      </c>
      <c r="I184" s="63">
        <f t="shared" si="40"/>
        <v>0</v>
      </c>
      <c r="J184" s="63">
        <f t="shared" si="41"/>
        <v>299369.74789915967</v>
      </c>
      <c r="K184" s="63">
        <f t="shared" si="42"/>
        <v>299369.74789915967</v>
      </c>
      <c r="L184" s="63">
        <f t="shared" si="43"/>
        <v>299369.74789915967</v>
      </c>
    </row>
    <row r="185" spans="1:12" ht="34.049999999999997" customHeight="1">
      <c r="A185" s="51" t="str">
        <f>'06_Presupuesto'!A297</f>
        <v>C.4/h)</v>
      </c>
      <c r="B185" s="51" t="str">
        <f>'06_Presupuesto'!B297</f>
        <v>O</v>
      </c>
      <c r="C185" s="51">
        <f>'06_Presupuesto'!I297</f>
        <v>88235.294117647063</v>
      </c>
      <c r="D185" s="57">
        <f>'06_Presupuesto'!J297</f>
        <v>46407</v>
      </c>
      <c r="E185" s="57">
        <f>'06_Presupuesto'!K297</f>
        <v>46414</v>
      </c>
      <c r="F185" s="51" t="s">
        <v>1136</v>
      </c>
      <c r="G185" s="64">
        <f t="shared" si="38"/>
        <v>0</v>
      </c>
      <c r="H185" s="64">
        <f t="shared" si="39"/>
        <v>0</v>
      </c>
      <c r="I185" s="64">
        <f t="shared" si="40"/>
        <v>0</v>
      </c>
      <c r="J185" s="64">
        <f t="shared" si="41"/>
        <v>88235.294117647063</v>
      </c>
      <c r="K185" s="64">
        <f t="shared" si="42"/>
        <v>88235.294117647063</v>
      </c>
      <c r="L185" s="64">
        <f t="shared" si="43"/>
        <v>88235.294117647063</v>
      </c>
    </row>
    <row r="186" spans="1:12" ht="34.049999999999997" customHeight="1">
      <c r="A186" s="52" t="str">
        <f>'06_Presupuesto'!A298</f>
        <v>C.4/i)</v>
      </c>
      <c r="B186" s="52" t="str">
        <f>'06_Presupuesto'!B298</f>
        <v>O</v>
      </c>
      <c r="C186" s="52">
        <f>'06_Presupuesto'!I298</f>
        <v>128676.4705882353</v>
      </c>
      <c r="D186" s="56">
        <f>'06_Presupuesto'!J298</f>
        <v>46407</v>
      </c>
      <c r="E186" s="56">
        <f>'06_Presupuesto'!K298</f>
        <v>46414</v>
      </c>
      <c r="F186" s="52" t="s">
        <v>1136</v>
      </c>
      <c r="G186" s="63">
        <f t="shared" si="38"/>
        <v>0</v>
      </c>
      <c r="H186" s="63">
        <f t="shared" si="39"/>
        <v>0</v>
      </c>
      <c r="I186" s="63">
        <f t="shared" si="40"/>
        <v>0</v>
      </c>
      <c r="J186" s="63">
        <f t="shared" si="41"/>
        <v>128676.4705882353</v>
      </c>
      <c r="K186" s="63">
        <f t="shared" si="42"/>
        <v>128676.4705882353</v>
      </c>
      <c r="L186" s="63">
        <f t="shared" si="43"/>
        <v>128676.4705882353</v>
      </c>
    </row>
    <row r="187" spans="1:12" ht="34.049999999999997" customHeight="1">
      <c r="A187" s="51" t="str">
        <f>'06_Presupuesto'!A299</f>
        <v>C.4/j)</v>
      </c>
      <c r="B187" s="51" t="str">
        <f>'06_Presupuesto'!B299</f>
        <v>O</v>
      </c>
      <c r="C187" s="51">
        <f>'06_Presupuesto'!I299</f>
        <v>58298.319327731093</v>
      </c>
      <c r="D187" s="57">
        <f>'06_Presupuesto'!J299</f>
        <v>46407</v>
      </c>
      <c r="E187" s="57">
        <f>'06_Presupuesto'!K299</f>
        <v>46414</v>
      </c>
      <c r="F187" s="51" t="s">
        <v>1136</v>
      </c>
      <c r="G187" s="64">
        <f t="shared" si="38"/>
        <v>0</v>
      </c>
      <c r="H187" s="64">
        <f t="shared" si="39"/>
        <v>0</v>
      </c>
      <c r="I187" s="64">
        <f t="shared" si="40"/>
        <v>0</v>
      </c>
      <c r="J187" s="64">
        <f t="shared" si="41"/>
        <v>58298.319327731093</v>
      </c>
      <c r="K187" s="64">
        <f t="shared" si="42"/>
        <v>58298.319327731093</v>
      </c>
      <c r="L187" s="64">
        <f t="shared" si="43"/>
        <v>58298.319327731093</v>
      </c>
    </row>
    <row r="188" spans="1:12" ht="34.049999999999997" customHeight="1">
      <c r="A188" s="52" t="str">
        <f>'06_Presupuesto'!A300</f>
        <v>C.4/k)</v>
      </c>
      <c r="B188" s="52" t="str">
        <f>'06_Presupuesto'!B300</f>
        <v>O</v>
      </c>
      <c r="C188" s="52">
        <f>'06_Presupuesto'!I300</f>
        <v>299369.74789915967</v>
      </c>
      <c r="D188" s="56">
        <f>'06_Presupuesto'!J300</f>
        <v>46407</v>
      </c>
      <c r="E188" s="56">
        <f>'06_Presupuesto'!K300</f>
        <v>46414</v>
      </c>
      <c r="F188" s="52" t="s">
        <v>1136</v>
      </c>
      <c r="G188" s="63">
        <f t="shared" si="38"/>
        <v>0</v>
      </c>
      <c r="H188" s="63">
        <f t="shared" si="39"/>
        <v>0</v>
      </c>
      <c r="I188" s="63">
        <f t="shared" si="40"/>
        <v>0</v>
      </c>
      <c r="J188" s="63">
        <f t="shared" si="41"/>
        <v>299369.74789915967</v>
      </c>
      <c r="K188" s="63">
        <f t="shared" si="42"/>
        <v>299369.74789915967</v>
      </c>
      <c r="L188" s="63">
        <f t="shared" si="43"/>
        <v>299369.74789915967</v>
      </c>
    </row>
    <row r="189" spans="1:12" ht="34.049999999999997" customHeight="1">
      <c r="A189" s="51" t="str">
        <f>'06_Presupuesto'!A301</f>
        <v>C.4/l)</v>
      </c>
      <c r="B189" s="51" t="str">
        <f>'06_Presupuesto'!B301</f>
        <v>O</v>
      </c>
      <c r="C189" s="51">
        <f>'06_Presupuesto'!I301</f>
        <v>50420.168067226899</v>
      </c>
      <c r="D189" s="57">
        <f>'06_Presupuesto'!J301</f>
        <v>46407</v>
      </c>
      <c r="E189" s="57">
        <f>'06_Presupuesto'!K301</f>
        <v>46414</v>
      </c>
      <c r="F189" s="51" t="s">
        <v>1136</v>
      </c>
      <c r="G189" s="64">
        <f t="shared" si="38"/>
        <v>0</v>
      </c>
      <c r="H189" s="64">
        <f t="shared" si="39"/>
        <v>0</v>
      </c>
      <c r="I189" s="64">
        <f t="shared" si="40"/>
        <v>0</v>
      </c>
      <c r="J189" s="64">
        <f t="shared" si="41"/>
        <v>50420.168067226899</v>
      </c>
      <c r="K189" s="64">
        <f t="shared" si="42"/>
        <v>50420.168067226899</v>
      </c>
      <c r="L189" s="64">
        <f t="shared" si="43"/>
        <v>50420.168067226899</v>
      </c>
    </row>
    <row r="190" spans="1:12" ht="34.049999999999997" customHeight="1">
      <c r="A190" s="52" t="str">
        <f>'06_Presupuesto'!A302</f>
        <v>D.1</v>
      </c>
      <c r="B190" s="52" t="str">
        <f>'06_Presupuesto'!B302</f>
        <v>U</v>
      </c>
      <c r="C190" s="52">
        <f>'06_Presupuesto'!I302</f>
        <v>6000000</v>
      </c>
      <c r="D190" s="56">
        <f>'06_Presupuesto'!J302</f>
        <v>46409</v>
      </c>
      <c r="E190" s="56">
        <f>'06_Presupuesto'!K302</f>
        <v>46424</v>
      </c>
      <c r="F190" s="52" t="s">
        <v>1137</v>
      </c>
      <c r="G190" s="63">
        <f>$C190*MAX(0,MIN(1,($B$25-$D190+1)/($E190-$D190+1)))</f>
        <v>0</v>
      </c>
      <c r="H190" s="63">
        <f>$C190*MAX(0,MIN(1,($B$26-$D190+1)/($E190-$D190+1)))</f>
        <v>0</v>
      </c>
      <c r="I190" s="63">
        <f>$C190*MAX(0,MIN(1,($B$27-$D190+1)/($E190-$D190+1)))</f>
        <v>0</v>
      </c>
      <c r="J190" s="63">
        <f>$C190*MAX(0,MIN(1,($B$28-$D190+1)/($E190-$D190+1)))</f>
        <v>6000000</v>
      </c>
      <c r="K190" s="63">
        <f>$C190*MAX(0,MIN(1,($B$29-$D190+1)/($E190-$D190+1)))</f>
        <v>6000000</v>
      </c>
      <c r="L190" s="63">
        <f>$C190*MAX(0,MIN(1,($B$30-$D190+1)/($E190-$D190+1)))</f>
        <v>6000000</v>
      </c>
    </row>
    <row r="191" spans="1:12" ht="34.049999999999997" customHeight="1">
      <c r="A191" s="51" t="str">
        <f>'06_Presupuesto'!A303</f>
        <v>D.2</v>
      </c>
      <c r="B191" s="51" t="str">
        <f>'06_Presupuesto'!B303</f>
        <v>U</v>
      </c>
      <c r="C191" s="51">
        <f>'06_Presupuesto'!I303</f>
        <v>819327.73109243705</v>
      </c>
      <c r="D191" s="57">
        <f>'06_Presupuesto'!J303</f>
        <v>46409</v>
      </c>
      <c r="E191" s="57">
        <f>'06_Presupuesto'!K303</f>
        <v>46424</v>
      </c>
      <c r="F191" s="51" t="s">
        <v>1136</v>
      </c>
      <c r="G191" s="64">
        <f>IF($B$25&gt;=$E191,$C191,0)</f>
        <v>0</v>
      </c>
      <c r="H191" s="64">
        <f>IF($B$26&gt;=$E191,$C191,0)</f>
        <v>0</v>
      </c>
      <c r="I191" s="64">
        <f>IF($B$27&gt;=$E191,$C191,0)</f>
        <v>0</v>
      </c>
      <c r="J191" s="64">
        <f>IF($B$28&gt;=$E191,$C191,0)</f>
        <v>819327.73109243705</v>
      </c>
      <c r="K191" s="64">
        <f>IF($B$29&gt;=$E191,$C191,0)</f>
        <v>819327.73109243705</v>
      </c>
      <c r="L191" s="64">
        <f>IF($B$30&gt;=$E191,$C191,0)</f>
        <v>819327.73109243705</v>
      </c>
    </row>
    <row r="192" spans="1:12" ht="34.049999999999997" customHeight="1">
      <c r="A192" s="52" t="str">
        <f>'06_Presupuesto'!A304</f>
        <v>D.3</v>
      </c>
      <c r="B192" s="52" t="str">
        <f>'06_Presupuesto'!B304</f>
        <v>U</v>
      </c>
      <c r="C192" s="52">
        <f>'06_Presupuesto'!I304</f>
        <v>1676470.5882352942</v>
      </c>
      <c r="D192" s="56">
        <f>'06_Presupuesto'!J304</f>
        <v>46409</v>
      </c>
      <c r="E192" s="56">
        <f>'06_Presupuesto'!K304</f>
        <v>46424</v>
      </c>
      <c r="F192" s="52" t="s">
        <v>1137</v>
      </c>
      <c r="G192" s="63">
        <f>$C192*MAX(0,MIN(1,($B$25-$D192+1)/($E192-$D192+1)))</f>
        <v>0</v>
      </c>
      <c r="H192" s="63">
        <f>$C192*MAX(0,MIN(1,($B$26-$D192+1)/($E192-$D192+1)))</f>
        <v>0</v>
      </c>
      <c r="I192" s="63">
        <f>$C192*MAX(0,MIN(1,($B$27-$D192+1)/($E192-$D192+1)))</f>
        <v>0</v>
      </c>
      <c r="J192" s="63">
        <f>$C192*MAX(0,MIN(1,($B$28-$D192+1)/($E192-$D192+1)))</f>
        <v>1676470.5882352942</v>
      </c>
      <c r="K192" s="63">
        <f>$C192*MAX(0,MIN(1,($B$29-$D192+1)/($E192-$D192+1)))</f>
        <v>1676470.5882352942</v>
      </c>
      <c r="L192" s="63">
        <f>$C192*MAX(0,MIN(1,($B$30-$D192+1)/($E192-$D192+1)))</f>
        <v>1676470.5882352942</v>
      </c>
    </row>
    <row r="193" spans="1:12" ht="34.049999999999997" customHeight="1">
      <c r="A193" s="51" t="str">
        <f>'06_Presupuesto'!A305</f>
        <v>D.4</v>
      </c>
      <c r="B193" s="51" t="str">
        <f>'06_Presupuesto'!B305</f>
        <v>S</v>
      </c>
      <c r="C193" s="51">
        <f>'06_Presupuesto'!I305</f>
        <v>907563.02521008416</v>
      </c>
      <c r="D193" s="57">
        <f>'06_Presupuesto'!J305</f>
        <v>46439</v>
      </c>
      <c r="E193" s="57">
        <f>'06_Presupuesto'!K305</f>
        <v>46448</v>
      </c>
      <c r="F193" s="51" t="s">
        <v>1137</v>
      </c>
      <c r="G193" s="64">
        <f>$C193*MAX(0,MIN(1,($B$25-$D193+1)/($E193-$D193+1)))</f>
        <v>0</v>
      </c>
      <c r="H193" s="64">
        <f>$C193*MAX(0,MIN(1,($B$26-$D193+1)/($E193-$D193+1)))</f>
        <v>0</v>
      </c>
      <c r="I193" s="64">
        <f>$C193*MAX(0,MIN(1,($B$27-$D193+1)/($E193-$D193+1)))</f>
        <v>0</v>
      </c>
      <c r="J193" s="64">
        <f>$C193*MAX(0,MIN(1,($B$28-$D193+1)/($E193-$D193+1)))</f>
        <v>0</v>
      </c>
      <c r="K193" s="64">
        <f>$C193*MAX(0,MIN(1,($B$29-$D193+1)/($E193-$D193+1)))</f>
        <v>907563.02521008416</v>
      </c>
      <c r="L193" s="64">
        <f>$C193*MAX(0,MIN(1,($B$30-$D193+1)/($E193-$D193+1)))</f>
        <v>907563.02521008416</v>
      </c>
    </row>
    <row r="194" spans="1:12" ht="34.049999999999997" customHeight="1">
      <c r="A194" s="52" t="str">
        <f>'06_Presupuesto'!A306</f>
        <v>E.1</v>
      </c>
      <c r="B194" s="52" t="str">
        <f>'06_Presupuesto'!B306</f>
        <v>U</v>
      </c>
      <c r="C194" s="52">
        <f>'06_Presupuesto'!I306</f>
        <v>1764705.8823529412</v>
      </c>
      <c r="D194" s="56">
        <f>'06_Presupuesto'!J306</f>
        <v>46409</v>
      </c>
      <c r="E194" s="56">
        <f>'06_Presupuesto'!K306</f>
        <v>46424</v>
      </c>
      <c r="F194" s="52" t="s">
        <v>1136</v>
      </c>
      <c r="G194" s="63">
        <f>IF($B$25&gt;=$E194,$C194,0)</f>
        <v>0</v>
      </c>
      <c r="H194" s="63">
        <f>IF($B$26&gt;=$E194,$C194,0)</f>
        <v>0</v>
      </c>
      <c r="I194" s="63">
        <f>IF($B$27&gt;=$E194,$C194,0)</f>
        <v>0</v>
      </c>
      <c r="J194" s="63">
        <f>IF($B$28&gt;=$E194,$C194,0)</f>
        <v>1764705.8823529412</v>
      </c>
      <c r="K194" s="63">
        <f>IF($B$29&gt;=$E194,$C194,0)</f>
        <v>1764705.8823529412</v>
      </c>
      <c r="L194" s="63">
        <f>IF($B$30&gt;=$E194,$C194,0)</f>
        <v>1764705.8823529412</v>
      </c>
    </row>
    <row r="195" spans="1:12" ht="34.049999999999997" customHeight="1">
      <c r="A195" s="51" t="str">
        <f>'06_Presupuesto'!A307</f>
        <v>F.1</v>
      </c>
      <c r="B195" s="51" t="str">
        <f>'06_Presupuesto'!B307</f>
        <v>S</v>
      </c>
      <c r="C195" s="51">
        <f>'06_Presupuesto'!I307</f>
        <v>860294.11764705891</v>
      </c>
      <c r="D195" s="57">
        <f>'06_Presupuesto'!J307</f>
        <v>46439</v>
      </c>
      <c r="E195" s="57">
        <f>'06_Presupuesto'!K307</f>
        <v>46448</v>
      </c>
      <c r="F195" s="51" t="s">
        <v>1137</v>
      </c>
      <c r="G195" s="64">
        <f>$C195*MAX(0,MIN(1,($B$25-$D195+1)/($E195-$D195+1)))</f>
        <v>0</v>
      </c>
      <c r="H195" s="64">
        <f>$C195*MAX(0,MIN(1,($B$26-$D195+1)/($E195-$D195+1)))</f>
        <v>0</v>
      </c>
      <c r="I195" s="64">
        <f>$C195*MAX(0,MIN(1,($B$27-$D195+1)/($E195-$D195+1)))</f>
        <v>0</v>
      </c>
      <c r="J195" s="64">
        <f>$C195*MAX(0,MIN(1,($B$28-$D195+1)/($E195-$D195+1)))</f>
        <v>0</v>
      </c>
      <c r="K195" s="64">
        <f>$C195*MAX(0,MIN(1,($B$29-$D195+1)/($E195-$D195+1)))</f>
        <v>860294.11764705891</v>
      </c>
      <c r="L195" s="64">
        <f>$C195*MAX(0,MIN(1,($B$30-$D195+1)/($E195-$D195+1)))</f>
        <v>860294.11764705891</v>
      </c>
    </row>
    <row r="196" spans="1:12" ht="34.049999999999997" customHeight="1">
      <c r="A196" s="52" t="str">
        <f>'06_Presupuesto'!A308</f>
        <v>F.2</v>
      </c>
      <c r="B196" s="52" t="str">
        <f>'06_Presupuesto'!B308</f>
        <v>V</v>
      </c>
      <c r="C196" s="52">
        <f>'06_Presupuesto'!I308</f>
        <v>233193.27731092437</v>
      </c>
      <c r="D196" s="56">
        <f>'06_Presupuesto'!J308</f>
        <v>46471</v>
      </c>
      <c r="E196" s="56">
        <f>'06_Presupuesto'!K308</f>
        <v>46477</v>
      </c>
      <c r="F196" s="52" t="s">
        <v>1136</v>
      </c>
      <c r="G196" s="63">
        <f t="shared" ref="G196:G201" si="44">IF($B$25&gt;=$E196,$C196,0)</f>
        <v>0</v>
      </c>
      <c r="H196" s="63">
        <f t="shared" ref="H196:H201" si="45">IF($B$26&gt;=$E196,$C196,0)</f>
        <v>0</v>
      </c>
      <c r="I196" s="63">
        <f t="shared" ref="I196:I201" si="46">IF($B$27&gt;=$E196,$C196,0)</f>
        <v>0</v>
      </c>
      <c r="J196" s="63">
        <f t="shared" ref="J196:J201" si="47">IF($B$28&gt;=$E196,$C196,0)</f>
        <v>0</v>
      </c>
      <c r="K196" s="63">
        <f t="shared" ref="K196:K201" si="48">IF($B$29&gt;=$E196,$C196,0)</f>
        <v>0</v>
      </c>
      <c r="L196" s="63">
        <f t="shared" ref="L196:L201" si="49">IF($B$30&gt;=$E196,$C196,0)</f>
        <v>233193.27731092437</v>
      </c>
    </row>
    <row r="197" spans="1:12" ht="34.049999999999997" customHeight="1">
      <c r="A197" s="51" t="str">
        <f>'06_Presupuesto'!A309</f>
        <v>F.3</v>
      </c>
      <c r="B197" s="51" t="str">
        <f>'06_Presupuesto'!B309</f>
        <v>V</v>
      </c>
      <c r="C197" s="51">
        <f>'06_Presupuesto'!I309</f>
        <v>65231.092436974795</v>
      </c>
      <c r="D197" s="57">
        <f>'06_Presupuesto'!J309</f>
        <v>46471</v>
      </c>
      <c r="E197" s="57">
        <f>'06_Presupuesto'!K309</f>
        <v>46477</v>
      </c>
      <c r="F197" s="51" t="s">
        <v>1136</v>
      </c>
      <c r="G197" s="64">
        <f t="shared" si="44"/>
        <v>0</v>
      </c>
      <c r="H197" s="64">
        <f t="shared" si="45"/>
        <v>0</v>
      </c>
      <c r="I197" s="64">
        <f t="shared" si="46"/>
        <v>0</v>
      </c>
      <c r="J197" s="64">
        <f t="shared" si="47"/>
        <v>0</v>
      </c>
      <c r="K197" s="64">
        <f t="shared" si="48"/>
        <v>0</v>
      </c>
      <c r="L197" s="64">
        <f t="shared" si="49"/>
        <v>65231.092436974795</v>
      </c>
    </row>
    <row r="198" spans="1:12" ht="34.049999999999997" customHeight="1">
      <c r="A198" s="52" t="str">
        <f>'06_Presupuesto'!A310</f>
        <v>F.4</v>
      </c>
      <c r="B198" s="52" t="str">
        <f>'06_Presupuesto'!B310</f>
        <v>V</v>
      </c>
      <c r="C198" s="52">
        <f>'06_Presupuesto'!I310</f>
        <v>52521.008403361346</v>
      </c>
      <c r="D198" s="56">
        <f>'06_Presupuesto'!J310</f>
        <v>46471</v>
      </c>
      <c r="E198" s="56">
        <f>'06_Presupuesto'!K310</f>
        <v>46477</v>
      </c>
      <c r="F198" s="52" t="s">
        <v>1136</v>
      </c>
      <c r="G198" s="63">
        <f t="shared" si="44"/>
        <v>0</v>
      </c>
      <c r="H198" s="63">
        <f t="shared" si="45"/>
        <v>0</v>
      </c>
      <c r="I198" s="63">
        <f t="shared" si="46"/>
        <v>0</v>
      </c>
      <c r="J198" s="63">
        <f t="shared" si="47"/>
        <v>0</v>
      </c>
      <c r="K198" s="63">
        <f t="shared" si="48"/>
        <v>0</v>
      </c>
      <c r="L198" s="63">
        <f t="shared" si="49"/>
        <v>52521.008403361346</v>
      </c>
    </row>
    <row r="199" spans="1:12" ht="34.049999999999997" customHeight="1">
      <c r="A199" s="51" t="str">
        <f>'06_Presupuesto'!A311</f>
        <v>F.5</v>
      </c>
      <c r="B199" s="51" t="str">
        <f>'06_Presupuesto'!B311</f>
        <v>V</v>
      </c>
      <c r="C199" s="51">
        <f>'06_Presupuesto'!I311</f>
        <v>91911.764705882364</v>
      </c>
      <c r="D199" s="57">
        <f>'06_Presupuesto'!J311</f>
        <v>46471</v>
      </c>
      <c r="E199" s="57">
        <f>'06_Presupuesto'!K311</f>
        <v>46477</v>
      </c>
      <c r="F199" s="51" t="s">
        <v>1136</v>
      </c>
      <c r="G199" s="64">
        <f t="shared" si="44"/>
        <v>0</v>
      </c>
      <c r="H199" s="64">
        <f t="shared" si="45"/>
        <v>0</v>
      </c>
      <c r="I199" s="64">
        <f t="shared" si="46"/>
        <v>0</v>
      </c>
      <c r="J199" s="64">
        <f t="shared" si="47"/>
        <v>0</v>
      </c>
      <c r="K199" s="64">
        <f t="shared" si="48"/>
        <v>0</v>
      </c>
      <c r="L199" s="64">
        <f t="shared" si="49"/>
        <v>91911.764705882364</v>
      </c>
    </row>
    <row r="200" spans="1:12" ht="34.049999999999997" customHeight="1">
      <c r="A200" s="52" t="str">
        <f>'06_Presupuesto'!A312</f>
        <v>F.6</v>
      </c>
      <c r="B200" s="52" t="str">
        <f>'06_Presupuesto'!B312</f>
        <v>V</v>
      </c>
      <c r="C200" s="52">
        <f>'06_Presupuesto'!I312</f>
        <v>159663.8655462185</v>
      </c>
      <c r="D200" s="56">
        <f>'06_Presupuesto'!J312</f>
        <v>46471</v>
      </c>
      <c r="E200" s="56">
        <f>'06_Presupuesto'!K312</f>
        <v>46477</v>
      </c>
      <c r="F200" s="52" t="s">
        <v>1136</v>
      </c>
      <c r="G200" s="63">
        <f t="shared" si="44"/>
        <v>0</v>
      </c>
      <c r="H200" s="63">
        <f t="shared" si="45"/>
        <v>0</v>
      </c>
      <c r="I200" s="63">
        <f t="shared" si="46"/>
        <v>0</v>
      </c>
      <c r="J200" s="63">
        <f t="shared" si="47"/>
        <v>0</v>
      </c>
      <c r="K200" s="63">
        <f t="shared" si="48"/>
        <v>0</v>
      </c>
      <c r="L200" s="63">
        <f t="shared" si="49"/>
        <v>159663.8655462185</v>
      </c>
    </row>
    <row r="201" spans="1:12" ht="34.049999999999997" customHeight="1">
      <c r="A201" s="51" t="str">
        <f>'06_Presupuesto'!A313</f>
        <v>G.1</v>
      </c>
      <c r="B201" s="51" t="str">
        <f>'06_Presupuesto'!B313</f>
        <v>V</v>
      </c>
      <c r="C201" s="51">
        <f>'06_Presupuesto'!I313</f>
        <v>304621.84873949579</v>
      </c>
      <c r="D201" s="57">
        <f>'06_Presupuesto'!J313</f>
        <v>46471</v>
      </c>
      <c r="E201" s="57">
        <f>'06_Presupuesto'!K313</f>
        <v>46477</v>
      </c>
      <c r="F201" s="51" t="s">
        <v>1136</v>
      </c>
      <c r="G201" s="64">
        <f t="shared" si="44"/>
        <v>0</v>
      </c>
      <c r="H201" s="64">
        <f t="shared" si="45"/>
        <v>0</v>
      </c>
      <c r="I201" s="64">
        <f t="shared" si="46"/>
        <v>0</v>
      </c>
      <c r="J201" s="64">
        <f t="shared" si="47"/>
        <v>0</v>
      </c>
      <c r="K201" s="64">
        <f t="shared" si="48"/>
        <v>0</v>
      </c>
      <c r="L201" s="64">
        <f t="shared" si="49"/>
        <v>304621.84873949579</v>
      </c>
    </row>
    <row r="202" spans="1:12" ht="34.049999999999997" customHeight="1">
      <c r="A202" s="52" t="str">
        <f>'06_Presupuesto'!A314</f>
        <v>G.2</v>
      </c>
      <c r="B202" s="52" t="str">
        <f>'06_Presupuesto'!B314</f>
        <v>V</v>
      </c>
      <c r="C202" s="52">
        <f>'06_Presupuesto'!I314</f>
        <v>840460.08403361333</v>
      </c>
      <c r="D202" s="56">
        <f>'06_Presupuesto'!J314</f>
        <v>46471</v>
      </c>
      <c r="E202" s="56">
        <f>'06_Presupuesto'!K314</f>
        <v>46477</v>
      </c>
      <c r="F202" s="52" t="s">
        <v>1137</v>
      </c>
      <c r="G202" s="63">
        <f>$C202*MAX(0,MIN(1,($B$25-$D202+1)/($E202-$D202+1)))</f>
        <v>0</v>
      </c>
      <c r="H202" s="63">
        <f>$C202*MAX(0,MIN(1,($B$26-$D202+1)/($E202-$D202+1)))</f>
        <v>0</v>
      </c>
      <c r="I202" s="63">
        <f>$C202*MAX(0,MIN(1,($B$27-$D202+1)/($E202-$D202+1)))</f>
        <v>0</v>
      </c>
      <c r="J202" s="63">
        <f>$C202*MAX(0,MIN(1,($B$28-$D202+1)/($E202-$D202+1)))</f>
        <v>0</v>
      </c>
      <c r="K202" s="63">
        <f>$C202*MAX(0,MIN(1,($B$29-$D202+1)/($E202-$D202+1)))</f>
        <v>0</v>
      </c>
      <c r="L202" s="63">
        <f>$C202*MAX(0,MIN(1,($B$30-$D202+1)/($E202-$D202+1)))</f>
        <v>840460.08403361333</v>
      </c>
    </row>
  </sheetData>
  <mergeCells count="4">
    <mergeCell ref="A1:O1"/>
    <mergeCell ref="A2:O2"/>
    <mergeCell ref="A32:O32"/>
    <mergeCell ref="A21:P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F766E"/>
  </sheetPr>
  <dimension ref="A1:J30"/>
  <sheetViews>
    <sheetView showGridLines="0" workbookViewId="0"/>
  </sheetViews>
  <sheetFormatPr baseColWidth="10" defaultColWidth="8.796875" defaultRowHeight="13.8"/>
  <cols>
    <col min="1" max="1" width="15" customWidth="1"/>
    <col min="2" max="2" width="10" customWidth="1"/>
    <col min="3" max="3" width="38" customWidth="1"/>
    <col min="4" max="4" width="26" customWidth="1"/>
    <col min="5" max="5" width="36" customWidth="1"/>
    <col min="6" max="8" width="35" customWidth="1"/>
    <col min="9" max="9" width="26" customWidth="1"/>
    <col min="10" max="10" width="18" customWidth="1"/>
  </cols>
  <sheetData>
    <row r="1" spans="1:10" ht="34.049999999999997" customHeight="1">
      <c r="A1" s="174" t="s">
        <v>1138</v>
      </c>
      <c r="B1" s="174"/>
      <c r="C1" s="174"/>
      <c r="D1" s="174"/>
      <c r="E1" s="174"/>
      <c r="F1" s="174"/>
      <c r="G1" s="174"/>
      <c r="H1" s="174"/>
      <c r="I1" s="174"/>
      <c r="J1" s="174"/>
    </row>
    <row r="2" spans="1:10" ht="37.950000000000003" customHeight="1">
      <c r="A2" s="168" t="s">
        <v>1139</v>
      </c>
      <c r="B2" s="168"/>
      <c r="C2" s="168"/>
      <c r="D2" s="168"/>
      <c r="E2" s="168"/>
      <c r="F2" s="168"/>
      <c r="G2" s="168"/>
      <c r="H2" s="168"/>
      <c r="I2" s="168"/>
      <c r="J2" s="168"/>
    </row>
    <row r="5" spans="1:10" ht="43.95" customHeight="1">
      <c r="A5" s="50" t="s">
        <v>247</v>
      </c>
      <c r="B5" s="50" t="s">
        <v>115</v>
      </c>
      <c r="C5" s="50" t="s">
        <v>1140</v>
      </c>
      <c r="D5" s="50" t="s">
        <v>1141</v>
      </c>
      <c r="E5" s="50" t="s">
        <v>1142</v>
      </c>
      <c r="F5" s="50" t="s">
        <v>206</v>
      </c>
      <c r="G5" s="50" t="s">
        <v>1143</v>
      </c>
      <c r="H5" s="50" t="s">
        <v>1144</v>
      </c>
      <c r="I5" s="50" t="s">
        <v>1145</v>
      </c>
      <c r="J5" s="50" t="s">
        <v>1146</v>
      </c>
    </row>
    <row r="6" spans="1:10" ht="64.95" customHeight="1">
      <c r="A6" s="73">
        <v>46328</v>
      </c>
      <c r="B6" s="52" t="s">
        <v>122</v>
      </c>
      <c r="C6" s="52" t="s">
        <v>1147</v>
      </c>
      <c r="D6" s="52" t="s">
        <v>40</v>
      </c>
      <c r="E6" s="52" t="s">
        <v>1148</v>
      </c>
      <c r="F6" s="52" t="s">
        <v>1149</v>
      </c>
      <c r="G6" s="52" t="s">
        <v>1150</v>
      </c>
      <c r="H6" s="52" t="s">
        <v>1151</v>
      </c>
      <c r="I6" s="52" t="s">
        <v>1152</v>
      </c>
      <c r="J6" s="52" t="s">
        <v>1153</v>
      </c>
    </row>
    <row r="7" spans="1:10" ht="64.95" customHeight="1">
      <c r="A7" s="74">
        <v>46329</v>
      </c>
      <c r="B7" s="51" t="s">
        <v>122</v>
      </c>
      <c r="C7" s="51" t="s">
        <v>1154</v>
      </c>
      <c r="D7" s="51" t="s">
        <v>40</v>
      </c>
      <c r="E7" s="51" t="s">
        <v>1148</v>
      </c>
      <c r="F7" s="51" t="s">
        <v>1149</v>
      </c>
      <c r="G7" s="51" t="s">
        <v>1150</v>
      </c>
      <c r="H7" s="51" t="s">
        <v>1151</v>
      </c>
      <c r="I7" s="51" t="s">
        <v>1152</v>
      </c>
      <c r="J7" s="51" t="s">
        <v>1153</v>
      </c>
    </row>
    <row r="8" spans="1:10" ht="64.95" customHeight="1">
      <c r="A8" s="73">
        <v>46330</v>
      </c>
      <c r="B8" s="52" t="s">
        <v>122</v>
      </c>
      <c r="C8" s="52" t="s">
        <v>1155</v>
      </c>
      <c r="D8" s="52" t="s">
        <v>40</v>
      </c>
      <c r="E8" s="52" t="s">
        <v>1148</v>
      </c>
      <c r="F8" s="52" t="s">
        <v>1149</v>
      </c>
      <c r="G8" s="52" t="s">
        <v>1150</v>
      </c>
      <c r="H8" s="52" t="s">
        <v>1151</v>
      </c>
      <c r="I8" s="52" t="s">
        <v>1152</v>
      </c>
      <c r="J8" s="52" t="s">
        <v>1153</v>
      </c>
    </row>
    <row r="9" spans="1:10" ht="64.95" customHeight="1">
      <c r="A9" s="74">
        <v>46331</v>
      </c>
      <c r="B9" s="51" t="s">
        <v>122</v>
      </c>
      <c r="C9" s="51" t="s">
        <v>1156</v>
      </c>
      <c r="D9" s="51" t="s">
        <v>40</v>
      </c>
      <c r="E9" s="51" t="s">
        <v>1148</v>
      </c>
      <c r="F9" s="51" t="s">
        <v>1149</v>
      </c>
      <c r="G9" s="51" t="s">
        <v>1150</v>
      </c>
      <c r="H9" s="51" t="s">
        <v>1151</v>
      </c>
      <c r="I9" s="51" t="s">
        <v>1152</v>
      </c>
      <c r="J9" s="51" t="s">
        <v>1153</v>
      </c>
    </row>
    <row r="10" spans="1:10" ht="64.95" customHeight="1">
      <c r="A10" s="73">
        <v>46332</v>
      </c>
      <c r="B10" s="52" t="s">
        <v>122</v>
      </c>
      <c r="C10" s="52" t="s">
        <v>1157</v>
      </c>
      <c r="D10" s="52" t="s">
        <v>40</v>
      </c>
      <c r="E10" s="52" t="s">
        <v>1148</v>
      </c>
      <c r="F10" s="52" t="s">
        <v>1149</v>
      </c>
      <c r="G10" s="52" t="s">
        <v>1150</v>
      </c>
      <c r="H10" s="52" t="s">
        <v>1151</v>
      </c>
      <c r="I10" s="52" t="s">
        <v>1152</v>
      </c>
      <c r="J10" s="52" t="s">
        <v>1153</v>
      </c>
    </row>
    <row r="11" spans="1:10" ht="64.95" customHeight="1">
      <c r="A11" s="74">
        <v>46333</v>
      </c>
      <c r="B11" s="51" t="s">
        <v>122</v>
      </c>
      <c r="C11" s="51" t="s">
        <v>1158</v>
      </c>
      <c r="D11" s="51" t="s">
        <v>40</v>
      </c>
      <c r="E11" s="51" t="s">
        <v>1148</v>
      </c>
      <c r="F11" s="51" t="s">
        <v>1149</v>
      </c>
      <c r="G11" s="51" t="s">
        <v>1150</v>
      </c>
      <c r="H11" s="51" t="s">
        <v>1151</v>
      </c>
      <c r="I11" s="51" t="s">
        <v>1152</v>
      </c>
      <c r="J11" s="51" t="s">
        <v>1153</v>
      </c>
    </row>
    <row r="12" spans="1:10" ht="64.95" customHeight="1">
      <c r="A12" s="73">
        <v>46334</v>
      </c>
      <c r="B12" s="52" t="s">
        <v>124</v>
      </c>
      <c r="C12" s="52" t="s">
        <v>1159</v>
      </c>
      <c r="D12" s="52" t="s">
        <v>1160</v>
      </c>
      <c r="E12" s="52" t="s">
        <v>1161</v>
      </c>
      <c r="F12" s="52" t="s">
        <v>1149</v>
      </c>
      <c r="G12" s="52" t="s">
        <v>1150</v>
      </c>
      <c r="H12" s="52" t="s">
        <v>1151</v>
      </c>
      <c r="I12" s="52" t="s">
        <v>1152</v>
      </c>
      <c r="J12" s="52" t="s">
        <v>1153</v>
      </c>
    </row>
    <row r="13" spans="1:10" ht="64.95" customHeight="1">
      <c r="A13" s="74">
        <v>46334</v>
      </c>
      <c r="B13" s="51" t="s">
        <v>125</v>
      </c>
      <c r="C13" s="51" t="s">
        <v>1162</v>
      </c>
      <c r="D13" s="51" t="s">
        <v>1163</v>
      </c>
      <c r="E13" s="51" t="s">
        <v>1148</v>
      </c>
      <c r="F13" s="51" t="s">
        <v>1149</v>
      </c>
      <c r="G13" s="51" t="s">
        <v>1164</v>
      </c>
      <c r="H13" s="51" t="s">
        <v>1151</v>
      </c>
      <c r="I13" s="51" t="s">
        <v>1152</v>
      </c>
      <c r="J13" s="51" t="s">
        <v>1153</v>
      </c>
    </row>
    <row r="14" spans="1:10" ht="64.95" customHeight="1">
      <c r="A14" s="73">
        <v>46335</v>
      </c>
      <c r="B14" s="52" t="s">
        <v>124</v>
      </c>
      <c r="C14" s="52" t="s">
        <v>1159</v>
      </c>
      <c r="D14" s="52" t="s">
        <v>1160</v>
      </c>
      <c r="E14" s="52" t="s">
        <v>1161</v>
      </c>
      <c r="F14" s="52" t="s">
        <v>1149</v>
      </c>
      <c r="G14" s="52" t="s">
        <v>1150</v>
      </c>
      <c r="H14" s="52" t="s">
        <v>1151</v>
      </c>
      <c r="I14" s="52" t="s">
        <v>1152</v>
      </c>
      <c r="J14" s="52" t="s">
        <v>1153</v>
      </c>
    </row>
    <row r="15" spans="1:10" ht="64.95" customHeight="1">
      <c r="A15" s="74">
        <v>46335</v>
      </c>
      <c r="B15" s="51" t="s">
        <v>125</v>
      </c>
      <c r="C15" s="51" t="s">
        <v>1162</v>
      </c>
      <c r="D15" s="51" t="s">
        <v>1163</v>
      </c>
      <c r="E15" s="51" t="s">
        <v>1148</v>
      </c>
      <c r="F15" s="51" t="s">
        <v>1149</v>
      </c>
      <c r="G15" s="51" t="s">
        <v>1164</v>
      </c>
      <c r="H15" s="51" t="s">
        <v>1151</v>
      </c>
      <c r="I15" s="51" t="s">
        <v>1152</v>
      </c>
      <c r="J15" s="51" t="s">
        <v>1153</v>
      </c>
    </row>
    <row r="16" spans="1:10" ht="64.95" customHeight="1">
      <c r="A16" s="73">
        <v>46336</v>
      </c>
      <c r="B16" s="52" t="s">
        <v>124</v>
      </c>
      <c r="C16" s="52" t="s">
        <v>1159</v>
      </c>
      <c r="D16" s="52" t="s">
        <v>1160</v>
      </c>
      <c r="E16" s="52" t="s">
        <v>1161</v>
      </c>
      <c r="F16" s="52" t="s">
        <v>1149</v>
      </c>
      <c r="G16" s="52" t="s">
        <v>1150</v>
      </c>
      <c r="H16" s="52" t="s">
        <v>1151</v>
      </c>
      <c r="I16" s="52" t="s">
        <v>1152</v>
      </c>
      <c r="J16" s="52" t="s">
        <v>1153</v>
      </c>
    </row>
    <row r="17" spans="1:10" ht="64.95" customHeight="1">
      <c r="A17" s="74">
        <v>46336</v>
      </c>
      <c r="B17" s="51" t="s">
        <v>125</v>
      </c>
      <c r="C17" s="51" t="s">
        <v>1162</v>
      </c>
      <c r="D17" s="51" t="s">
        <v>1163</v>
      </c>
      <c r="E17" s="51" t="s">
        <v>1148</v>
      </c>
      <c r="F17" s="51" t="s">
        <v>1149</v>
      </c>
      <c r="G17" s="51" t="s">
        <v>1164</v>
      </c>
      <c r="H17" s="51" t="s">
        <v>1151</v>
      </c>
      <c r="I17" s="51" t="s">
        <v>1152</v>
      </c>
      <c r="J17" s="51" t="s">
        <v>1153</v>
      </c>
    </row>
    <row r="18" spans="1:10" ht="64.95" customHeight="1">
      <c r="A18" s="73">
        <v>46337</v>
      </c>
      <c r="B18" s="52" t="s">
        <v>124</v>
      </c>
      <c r="C18" s="52" t="s">
        <v>1159</v>
      </c>
      <c r="D18" s="52" t="s">
        <v>1160</v>
      </c>
      <c r="E18" s="52" t="s">
        <v>1161</v>
      </c>
      <c r="F18" s="52" t="s">
        <v>1149</v>
      </c>
      <c r="G18" s="52" t="s">
        <v>1150</v>
      </c>
      <c r="H18" s="52" t="s">
        <v>1151</v>
      </c>
      <c r="I18" s="52" t="s">
        <v>1152</v>
      </c>
      <c r="J18" s="52" t="s">
        <v>1153</v>
      </c>
    </row>
    <row r="19" spans="1:10" ht="64.95" customHeight="1">
      <c r="A19" s="74">
        <v>46337</v>
      </c>
      <c r="B19" s="51" t="s">
        <v>125</v>
      </c>
      <c r="C19" s="51" t="s">
        <v>1162</v>
      </c>
      <c r="D19" s="51" t="s">
        <v>1163</v>
      </c>
      <c r="E19" s="51" t="s">
        <v>1148</v>
      </c>
      <c r="F19" s="51" t="s">
        <v>1149</v>
      </c>
      <c r="G19" s="51" t="s">
        <v>1164</v>
      </c>
      <c r="H19" s="51" t="s">
        <v>1151</v>
      </c>
      <c r="I19" s="51" t="s">
        <v>1152</v>
      </c>
      <c r="J19" s="51" t="s">
        <v>1153</v>
      </c>
    </row>
    <row r="20" spans="1:10" ht="64.95" customHeight="1">
      <c r="A20" s="73">
        <v>46338</v>
      </c>
      <c r="B20" s="52" t="s">
        <v>124</v>
      </c>
      <c r="C20" s="52" t="s">
        <v>1159</v>
      </c>
      <c r="D20" s="52" t="s">
        <v>1160</v>
      </c>
      <c r="E20" s="52" t="s">
        <v>1161</v>
      </c>
      <c r="F20" s="52" t="s">
        <v>1149</v>
      </c>
      <c r="G20" s="52" t="s">
        <v>1150</v>
      </c>
      <c r="H20" s="52" t="s">
        <v>1151</v>
      </c>
      <c r="I20" s="52" t="s">
        <v>1152</v>
      </c>
      <c r="J20" s="52" t="s">
        <v>1153</v>
      </c>
    </row>
    <row r="21" spans="1:10" ht="64.95" customHeight="1">
      <c r="A21" s="74">
        <v>46338</v>
      </c>
      <c r="B21" s="51" t="s">
        <v>125</v>
      </c>
      <c r="C21" s="51" t="s">
        <v>1162</v>
      </c>
      <c r="D21" s="51" t="s">
        <v>1163</v>
      </c>
      <c r="E21" s="51" t="s">
        <v>1148</v>
      </c>
      <c r="F21" s="51" t="s">
        <v>1149</v>
      </c>
      <c r="G21" s="51" t="s">
        <v>1164</v>
      </c>
      <c r="H21" s="51" t="s">
        <v>1151</v>
      </c>
      <c r="I21" s="51" t="s">
        <v>1152</v>
      </c>
      <c r="J21" s="51" t="s">
        <v>1153</v>
      </c>
    </row>
    <row r="22" spans="1:10" ht="64.95" customHeight="1">
      <c r="A22" s="73">
        <v>46339</v>
      </c>
      <c r="B22" s="52" t="s">
        <v>125</v>
      </c>
      <c r="C22" s="52" t="s">
        <v>1162</v>
      </c>
      <c r="D22" s="52" t="s">
        <v>1163</v>
      </c>
      <c r="E22" s="52" t="s">
        <v>1148</v>
      </c>
      <c r="F22" s="52" t="s">
        <v>1149</v>
      </c>
      <c r="G22" s="52" t="s">
        <v>1164</v>
      </c>
      <c r="H22" s="52" t="s">
        <v>1151</v>
      </c>
      <c r="I22" s="52" t="s">
        <v>1152</v>
      </c>
      <c r="J22" s="52" t="s">
        <v>1153</v>
      </c>
    </row>
    <row r="23" spans="1:10" ht="64.95" customHeight="1">
      <c r="A23" s="74">
        <v>46339</v>
      </c>
      <c r="B23" s="51" t="s">
        <v>126</v>
      </c>
      <c r="C23" s="51" t="s">
        <v>1165</v>
      </c>
      <c r="D23" s="51" t="s">
        <v>40</v>
      </c>
      <c r="E23" s="51" t="s">
        <v>1166</v>
      </c>
      <c r="F23" s="51" t="s">
        <v>1149</v>
      </c>
      <c r="G23" s="51" t="s">
        <v>1150</v>
      </c>
      <c r="H23" s="51" t="s">
        <v>1151</v>
      </c>
      <c r="I23" s="51" t="s">
        <v>1152</v>
      </c>
      <c r="J23" s="51" t="s">
        <v>1153</v>
      </c>
    </row>
    <row r="24" spans="1:10" ht="64.95" customHeight="1">
      <c r="A24" s="73">
        <v>46340</v>
      </c>
      <c r="B24" s="52" t="s">
        <v>125</v>
      </c>
      <c r="C24" s="52" t="s">
        <v>1162</v>
      </c>
      <c r="D24" s="52" t="s">
        <v>1163</v>
      </c>
      <c r="E24" s="52" t="s">
        <v>1148</v>
      </c>
      <c r="F24" s="52" t="s">
        <v>1149</v>
      </c>
      <c r="G24" s="52" t="s">
        <v>1164</v>
      </c>
      <c r="H24" s="52" t="s">
        <v>1151</v>
      </c>
      <c r="I24" s="52" t="s">
        <v>1152</v>
      </c>
      <c r="J24" s="52" t="s">
        <v>1153</v>
      </c>
    </row>
    <row r="25" spans="1:10" ht="64.95" customHeight="1">
      <c r="A25" s="74">
        <v>46340</v>
      </c>
      <c r="B25" s="51" t="s">
        <v>126</v>
      </c>
      <c r="C25" s="51" t="s">
        <v>1165</v>
      </c>
      <c r="D25" s="51" t="s">
        <v>40</v>
      </c>
      <c r="E25" s="51" t="s">
        <v>1166</v>
      </c>
      <c r="F25" s="51" t="s">
        <v>1149</v>
      </c>
      <c r="G25" s="51" t="s">
        <v>1150</v>
      </c>
      <c r="H25" s="51" t="s">
        <v>1151</v>
      </c>
      <c r="I25" s="51" t="s">
        <v>1152</v>
      </c>
      <c r="J25" s="51" t="s">
        <v>1153</v>
      </c>
    </row>
    <row r="26" spans="1:10" ht="64.95" customHeight="1">
      <c r="A26" s="73">
        <v>46341</v>
      </c>
      <c r="B26" s="52" t="s">
        <v>125</v>
      </c>
      <c r="C26" s="52" t="s">
        <v>1162</v>
      </c>
      <c r="D26" s="52" t="s">
        <v>1163</v>
      </c>
      <c r="E26" s="52" t="s">
        <v>1148</v>
      </c>
      <c r="F26" s="52" t="s">
        <v>1149</v>
      </c>
      <c r="G26" s="52" t="s">
        <v>1164</v>
      </c>
      <c r="H26" s="52" t="s">
        <v>1151</v>
      </c>
      <c r="I26" s="52" t="s">
        <v>1152</v>
      </c>
      <c r="J26" s="52" t="s">
        <v>1153</v>
      </c>
    </row>
    <row r="27" spans="1:10" ht="64.95" customHeight="1">
      <c r="A27" s="74">
        <v>46341</v>
      </c>
      <c r="B27" s="51" t="s">
        <v>126</v>
      </c>
      <c r="C27" s="51" t="s">
        <v>1165</v>
      </c>
      <c r="D27" s="51" t="s">
        <v>40</v>
      </c>
      <c r="E27" s="51" t="s">
        <v>1166</v>
      </c>
      <c r="F27" s="51" t="s">
        <v>1149</v>
      </c>
      <c r="G27" s="51" t="s">
        <v>1150</v>
      </c>
      <c r="H27" s="51" t="s">
        <v>1151</v>
      </c>
      <c r="I27" s="51" t="s">
        <v>1152</v>
      </c>
      <c r="J27" s="51" t="s">
        <v>1153</v>
      </c>
    </row>
    <row r="30" spans="1:10" ht="36" customHeight="1">
      <c r="A30" s="145" t="s">
        <v>1167</v>
      </c>
      <c r="B30">
        <f>COUNTA(B6:B27)</f>
        <v>22</v>
      </c>
      <c r="C30" t="s">
        <v>1168</v>
      </c>
      <c r="D30" s="75" t="str">
        <f>IF(COUNTIF(I6:I27,"Cumplido")+COUNTIF(I6:I27,"No cumplido")=0,"Sin evaluación",COUNTIF(I6:I27,"Cumplido")/(COUNTIF(I6:I27,"Cumplido")+COUNTIF(I6:I27,"No cumplido")))</f>
        <v>Sin evaluación</v>
      </c>
    </row>
  </sheetData>
  <mergeCells count="2">
    <mergeCell ref="A1:J1"/>
    <mergeCell ref="A2:J2"/>
  </mergeCells>
  <dataValidations count="1">
    <dataValidation type="list" sqref="I6:I27" xr:uid="{00000000-0002-0000-0800-000000000000}">
      <formula1>"No evaluado,Cumplido,No cumplido"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F766E"/>
  </sheetPr>
  <dimension ref="A2:O140"/>
  <sheetViews>
    <sheetView showGridLines="0" workbookViewId="0"/>
  </sheetViews>
  <sheetFormatPr baseColWidth="10" defaultColWidth="8.796875" defaultRowHeight="13.8"/>
  <cols>
    <col min="1" max="1" width="15" customWidth="1"/>
    <col min="2" max="2" width="19" customWidth="1"/>
    <col min="3" max="3" width="43" customWidth="1"/>
    <col min="4" max="4" width="10" customWidth="1"/>
    <col min="5" max="5" width="14" customWidth="1"/>
    <col min="6" max="6" width="17" customWidth="1"/>
    <col min="7" max="9" width="15" customWidth="1"/>
    <col min="10" max="10" width="18" customWidth="1"/>
    <col min="11" max="11" width="16" customWidth="1"/>
    <col min="12" max="12" width="18" customWidth="1"/>
    <col min="13" max="13" width="19" customWidth="1"/>
    <col min="14" max="15" width="17" customWidth="1"/>
  </cols>
  <sheetData>
    <row r="2" spans="2:14" ht="42" customHeight="1">
      <c r="B2" s="201" t="s">
        <v>1169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</row>
    <row r="4" spans="2:14">
      <c r="B4" t="s">
        <v>1170</v>
      </c>
      <c r="C4" s="137">
        <v>6</v>
      </c>
    </row>
    <row r="6" spans="2:14" ht="30" customHeight="1">
      <c r="B6" s="130" t="s">
        <v>1171</v>
      </c>
      <c r="C6" s="169" t="s">
        <v>1172</v>
      </c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</row>
    <row r="7" spans="2:14" ht="30" customHeight="1">
      <c r="B7" s="130" t="s">
        <v>1173</v>
      </c>
      <c r="C7" s="169" t="s">
        <v>9</v>
      </c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</row>
    <row r="8" spans="2:14" ht="30" customHeight="1">
      <c r="B8" s="130" t="s">
        <v>1174</v>
      </c>
      <c r="C8" s="169" t="s">
        <v>1175</v>
      </c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</row>
    <row r="9" spans="2:14" ht="30" customHeight="1">
      <c r="B9" s="130" t="s">
        <v>1176</v>
      </c>
      <c r="C9" s="169" t="s">
        <v>1177</v>
      </c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</row>
    <row r="10" spans="2:14" ht="30" customHeight="1">
      <c r="B10" s="130" t="s">
        <v>1178</v>
      </c>
      <c r="C10" s="169" t="s">
        <v>1179</v>
      </c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</row>
    <row r="11" spans="2:14" ht="30" customHeight="1">
      <c r="B11" s="130" t="s">
        <v>1180</v>
      </c>
      <c r="C11" s="169" t="s">
        <v>1181</v>
      </c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</row>
    <row r="12" spans="2:14" ht="30" customHeight="1">
      <c r="B12" s="130" t="s">
        <v>1182</v>
      </c>
      <c r="C12" s="169" t="s">
        <v>1183</v>
      </c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</row>
    <row r="14" spans="2:14" ht="30" customHeight="1">
      <c r="B14" s="130" t="s">
        <v>151</v>
      </c>
      <c r="C14" s="136">
        <f>'02_Rendimientos'!B79</f>
        <v>46328</v>
      </c>
    </row>
    <row r="15" spans="2:14" ht="30" customHeight="1">
      <c r="B15" s="130" t="s">
        <v>1184</v>
      </c>
      <c r="C15" s="136">
        <f>'05_Carta_Gantt'!F30</f>
        <v>46477</v>
      </c>
    </row>
    <row r="16" spans="2:14" ht="30" customHeight="1">
      <c r="B16" s="130" t="s">
        <v>1185</v>
      </c>
      <c r="C16" s="134">
        <f>'03_CPM_Obra_Gruesa'!H167</f>
        <v>150</v>
      </c>
    </row>
    <row r="17" spans="2:14" ht="30" customHeight="1">
      <c r="B17" s="130" t="s">
        <v>1186</v>
      </c>
      <c r="C17" s="134">
        <f>'06_Presupuesto'!H323</f>
        <v>108230640</v>
      </c>
    </row>
    <row r="18" spans="2:14" ht="30" customHeight="1">
      <c r="B18" s="130" t="s">
        <v>1187</v>
      </c>
      <c r="C18" s="136">
        <f>INDEX('08_Flujo_Caja'!B25:B30,$C$4)</f>
        <v>46477</v>
      </c>
    </row>
    <row r="19" spans="2:14" ht="30" customHeight="1">
      <c r="B19" s="130" t="s">
        <v>1103</v>
      </c>
      <c r="C19" s="136">
        <f>INDEX('08_Flujo_Caja'!C25:C30,$C$4)</f>
        <v>46484</v>
      </c>
    </row>
    <row r="20" spans="2:14" ht="30" customHeight="1">
      <c r="B20" s="130" t="s">
        <v>1104</v>
      </c>
      <c r="C20" s="136">
        <f>INDEX('08_Flujo_Caja'!D25:D30,$C$4)</f>
        <v>46526</v>
      </c>
    </row>
    <row r="21" spans="2:14" ht="30" customHeight="1">
      <c r="B21" s="130" t="s">
        <v>1188</v>
      </c>
      <c r="C21" s="134">
        <f>INDEX('08_Flujo_Caja'!E25:E30,$C$4)</f>
        <v>90950117.647058785</v>
      </c>
    </row>
    <row r="22" spans="2:14" ht="30" customHeight="1">
      <c r="B22" s="130" t="s">
        <v>1189</v>
      </c>
      <c r="C22" s="134">
        <f>INDEX('08_Flujo_Caja'!F25:F30,$C$4)</f>
        <v>9095011.7647058815</v>
      </c>
    </row>
    <row r="23" spans="2:14" ht="30" customHeight="1">
      <c r="B23" s="130" t="s">
        <v>1109</v>
      </c>
      <c r="C23" s="134">
        <f>INDEX('08_Flujo_Caja'!I25:I30,$C$4)</f>
        <v>1728052.2352941176</v>
      </c>
    </row>
    <row r="24" spans="2:14" ht="30" customHeight="1">
      <c r="B24" s="130" t="s">
        <v>1190</v>
      </c>
      <c r="C24" s="134">
        <f>INDEX('08_Flujo_Caja'!J25:J30,$C$4)</f>
        <v>10823064</v>
      </c>
    </row>
    <row r="25" spans="2:14" ht="30" customHeight="1">
      <c r="B25" s="130" t="s">
        <v>1191</v>
      </c>
      <c r="C25" s="134">
        <f>INDEX('08_Flujo_Caja'!G25:G30,$C$4)</f>
        <v>454750.5882352941</v>
      </c>
    </row>
    <row r="26" spans="2:14" ht="30" customHeight="1">
      <c r="B26" s="130" t="s">
        <v>1192</v>
      </c>
      <c r="C26" s="134">
        <f>INDEX('08_Flujo_Caja'!K25:K30,$C$4)</f>
        <v>0</v>
      </c>
    </row>
    <row r="27" spans="2:14" ht="30" customHeight="1">
      <c r="B27" s="130" t="s">
        <v>1193</v>
      </c>
      <c r="C27" s="138">
        <v>0</v>
      </c>
    </row>
    <row r="28" spans="2:14" ht="30" customHeight="1">
      <c r="B28" s="130" t="s">
        <v>1194</v>
      </c>
      <c r="C28" s="134">
        <f>C22+C23-C25-C26-C27</f>
        <v>10368313.411764706</v>
      </c>
    </row>
    <row r="29" spans="2:14" ht="30" customHeight="1">
      <c r="B29" s="130" t="s">
        <v>1195</v>
      </c>
      <c r="C29" s="135">
        <f>C21/'06_Presupuesto'!H321</f>
        <v>1.0000000000000002</v>
      </c>
    </row>
    <row r="31" spans="2:14" ht="30" customHeight="1">
      <c r="B31" s="169" t="s">
        <v>1405</v>
      </c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</row>
    <row r="32" spans="2:14" ht="30" customHeight="1"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</row>
    <row r="34" spans="2:14" ht="42" customHeight="1">
      <c r="B34" s="120" t="s">
        <v>1196</v>
      </c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</row>
    <row r="35" spans="2:14" ht="42" customHeight="1">
      <c r="B35" s="120" t="s">
        <v>1197</v>
      </c>
      <c r="C35" s="120" t="s">
        <v>1198</v>
      </c>
      <c r="D35" s="120" t="s">
        <v>1199</v>
      </c>
      <c r="E35" s="120" t="s">
        <v>1200</v>
      </c>
      <c r="F35" s="120" t="s">
        <v>1201</v>
      </c>
      <c r="G35" s="120" t="s">
        <v>165</v>
      </c>
      <c r="H35" s="120" t="s">
        <v>1110</v>
      </c>
      <c r="I35" s="120" t="s">
        <v>1202</v>
      </c>
      <c r="J35" s="120" t="s">
        <v>182</v>
      </c>
      <c r="K35" s="120" t="s">
        <v>1203</v>
      </c>
      <c r="L35" s="120" t="s">
        <v>1204</v>
      </c>
      <c r="M35" s="120" t="s">
        <v>1205</v>
      </c>
      <c r="N35" s="120" t="s">
        <v>1206</v>
      </c>
    </row>
    <row r="36" spans="2:14" ht="30" customHeight="1">
      <c r="B36" s="130">
        <f>'08_Flujo_Caja'!A25</f>
        <v>1</v>
      </c>
      <c r="C36" s="136">
        <f>'08_Flujo_Caja'!B25</f>
        <v>46336</v>
      </c>
      <c r="D36" s="136">
        <f>'08_Flujo_Caja'!C25</f>
        <v>46349</v>
      </c>
      <c r="E36" s="136">
        <f>'08_Flujo_Caja'!D25</f>
        <v>46394</v>
      </c>
      <c r="F36" s="134">
        <f>'08_Flujo_Caja'!F25</f>
        <v>9449584.6638655458</v>
      </c>
      <c r="G36" s="134">
        <f>'08_Flujo_Caja'!I25</f>
        <v>1795421.0861344538</v>
      </c>
      <c r="H36" s="134">
        <f>'08_Flujo_Caja'!J25</f>
        <v>11245005.75</v>
      </c>
      <c r="I36" s="134">
        <f>'08_Flujo_Caja'!G25</f>
        <v>472479.23319327732</v>
      </c>
      <c r="J36" s="134">
        <f>'08_Flujo_Caja'!K25</f>
        <v>0</v>
      </c>
      <c r="K36" s="134">
        <f>'08_Flujo_Caja'!H25+'08_Flujo_Caja'!I25</f>
        <v>10772526.516806724</v>
      </c>
      <c r="L36" s="134">
        <f>SUM(F$36:F36)</f>
        <v>9449584.6638655458</v>
      </c>
      <c r="M36" s="135">
        <f>L36/'06_Presupuesto'!$H$321</f>
        <v>0.10389854250145805</v>
      </c>
      <c r="N36" s="130" t="str">
        <f>'08_Flujo_Caja'!L25</f>
        <v>Tope acumulado 90% antes del final</v>
      </c>
    </row>
    <row r="37" spans="2:14" ht="30" customHeight="1">
      <c r="B37" s="130">
        <f>'08_Flujo_Caja'!A26</f>
        <v>2</v>
      </c>
      <c r="C37" s="136">
        <f>'08_Flujo_Caja'!B26</f>
        <v>46366</v>
      </c>
      <c r="D37" s="136">
        <f>'08_Flujo_Caja'!C26</f>
        <v>46378</v>
      </c>
      <c r="E37" s="136">
        <f>'08_Flujo_Caja'!D26</f>
        <v>46422</v>
      </c>
      <c r="F37" s="134">
        <f>'08_Flujo_Caja'!F26</f>
        <v>5404058.2740788627</v>
      </c>
      <c r="G37" s="134">
        <f>'08_Flujo_Caja'!I26</f>
        <v>1026771.072074984</v>
      </c>
      <c r="H37" s="134">
        <f>'08_Flujo_Caja'!J26</f>
        <v>6430829.3461538469</v>
      </c>
      <c r="I37" s="134">
        <f>'08_Flujo_Caja'!G26</f>
        <v>270202.91370394314</v>
      </c>
      <c r="J37" s="134">
        <f>'08_Flujo_Caja'!K26</f>
        <v>0</v>
      </c>
      <c r="K37" s="134">
        <f>'08_Flujo_Caja'!H26+'08_Flujo_Caja'!I26</f>
        <v>6160626.4324499043</v>
      </c>
      <c r="L37" s="134">
        <f>SUM(F$36:F37)</f>
        <v>14853642.937944409</v>
      </c>
      <c r="M37" s="135">
        <f>L37/'06_Presupuesto'!$H$321</f>
        <v>0.16331636860092352</v>
      </c>
      <c r="N37" s="130" t="str">
        <f>'08_Flujo_Caja'!L26</f>
        <v>Tope acumulado 90% antes del final</v>
      </c>
    </row>
    <row r="38" spans="2:14" ht="30" customHeight="1">
      <c r="B38" s="130">
        <f>'08_Flujo_Caja'!A27</f>
        <v>3</v>
      </c>
      <c r="C38" s="136">
        <f>'08_Flujo_Caja'!B27</f>
        <v>46397</v>
      </c>
      <c r="D38" s="136">
        <f>'08_Flujo_Caja'!C27</f>
        <v>46409</v>
      </c>
      <c r="E38" s="136">
        <f>'08_Flujo_Caja'!D27</f>
        <v>46451</v>
      </c>
      <c r="F38" s="134">
        <f>'08_Flujo_Caja'!F27</f>
        <v>30649605.39889032</v>
      </c>
      <c r="G38" s="134">
        <f>'08_Flujo_Caja'!I27</f>
        <v>5823425.0257891612</v>
      </c>
      <c r="H38" s="134">
        <f>'08_Flujo_Caja'!J27</f>
        <v>36473030.42467948</v>
      </c>
      <c r="I38" s="134">
        <f>'08_Flujo_Caja'!G27</f>
        <v>1532480.269944516</v>
      </c>
      <c r="J38" s="134">
        <f>'08_Flujo_Caja'!K27</f>
        <v>0</v>
      </c>
      <c r="K38" s="134">
        <f>'08_Flujo_Caja'!H27+'08_Flujo_Caja'!I27</f>
        <v>34940550.154734969</v>
      </c>
      <c r="L38" s="134">
        <f>SUM(F$36:F38)</f>
        <v>45503248.336834729</v>
      </c>
      <c r="M38" s="135">
        <f>L38/'06_Presupuesto'!$H$321</f>
        <v>0.50030994477010726</v>
      </c>
      <c r="N38" s="130" t="str">
        <f>'08_Flujo_Caja'!L27</f>
        <v>Tope acumulado 90% antes del final</v>
      </c>
    </row>
    <row r="39" spans="2:14" ht="30" customHeight="1">
      <c r="B39" s="130">
        <f>'08_Flujo_Caja'!A28</f>
        <v>4</v>
      </c>
      <c r="C39" s="136">
        <f>'08_Flujo_Caja'!B28</f>
        <v>46428</v>
      </c>
      <c r="D39" s="136">
        <f>'08_Flujo_Caja'!C28</f>
        <v>46440</v>
      </c>
      <c r="E39" s="136">
        <f>'08_Flujo_Caja'!D28</f>
        <v>46483</v>
      </c>
      <c r="F39" s="134">
        <f>'08_Flujo_Caja'!F28</f>
        <v>31378437.587535024</v>
      </c>
      <c r="G39" s="134">
        <f>'08_Flujo_Caja'!I28</f>
        <v>5961903.1416316545</v>
      </c>
      <c r="H39" s="134">
        <f>'08_Flujo_Caja'!J28</f>
        <v>37340340.729166679</v>
      </c>
      <c r="I39" s="134">
        <f>'08_Flujo_Caja'!G28</f>
        <v>1568921.8793767514</v>
      </c>
      <c r="J39" s="134">
        <f>'08_Flujo_Caja'!K28</f>
        <v>0</v>
      </c>
      <c r="K39" s="134">
        <f>'08_Flujo_Caja'!H28+'08_Flujo_Caja'!I28</f>
        <v>35771418.849789925</v>
      </c>
      <c r="L39" s="134">
        <f>SUM(F$36:F39)</f>
        <v>76881685.924369752</v>
      </c>
      <c r="M39" s="135">
        <f>L39/'06_Presupuesto'!$H$321</f>
        <v>0.84531705855199657</v>
      </c>
      <c r="N39" s="130" t="str">
        <f>'08_Flujo_Caja'!L28</f>
        <v>Tope acumulado 90% antes del final</v>
      </c>
    </row>
    <row r="40" spans="2:14" ht="30" customHeight="1">
      <c r="B40" s="130">
        <f>'08_Flujo_Caja'!A29</f>
        <v>5</v>
      </c>
      <c r="C40" s="136">
        <f>'08_Flujo_Caja'!B29</f>
        <v>46456</v>
      </c>
      <c r="D40" s="136">
        <f>'08_Flujo_Caja'!C29</f>
        <v>46468</v>
      </c>
      <c r="E40" s="136">
        <f>'08_Flujo_Caja'!D29</f>
        <v>46511</v>
      </c>
      <c r="F40" s="134">
        <f>'08_Flujo_Caja'!F29</f>
        <v>4973419.9579831362</v>
      </c>
      <c r="G40" s="134">
        <f>'08_Flujo_Caja'!I29</f>
        <v>944949.79201679584</v>
      </c>
      <c r="H40" s="134">
        <f>'08_Flujo_Caja'!J29</f>
        <v>5918369.749999932</v>
      </c>
      <c r="I40" s="134">
        <f>'08_Flujo_Caja'!G29</f>
        <v>248670.99789915682</v>
      </c>
      <c r="J40" s="134">
        <f>'08_Flujo_Caja'!K29</f>
        <v>0</v>
      </c>
      <c r="K40" s="134">
        <f>'08_Flujo_Caja'!H29+'08_Flujo_Caja'!I29</f>
        <v>5669698.752100775</v>
      </c>
      <c r="L40" s="134">
        <f>SUM(F$36:F40)</f>
        <v>81855105.882352889</v>
      </c>
      <c r="M40" s="135">
        <f>L40/'06_Presupuesto'!$H$321</f>
        <v>0.89999999999999991</v>
      </c>
      <c r="N40" s="130" t="str">
        <f>'08_Flujo_Caja'!L29</f>
        <v>Tope acumulado 90% antes del final</v>
      </c>
    </row>
    <row r="41" spans="2:14" ht="30" customHeight="1">
      <c r="B41" s="130">
        <f>'08_Flujo_Caja'!A30</f>
        <v>6</v>
      </c>
      <c r="C41" s="136">
        <f>'08_Flujo_Caja'!B30</f>
        <v>46477</v>
      </c>
      <c r="D41" s="136">
        <f>'08_Flujo_Caja'!C30</f>
        <v>46484</v>
      </c>
      <c r="E41" s="136">
        <f>'08_Flujo_Caja'!D30</f>
        <v>46526</v>
      </c>
      <c r="F41" s="134">
        <f>'08_Flujo_Caja'!F30</f>
        <v>9095011.7647058815</v>
      </c>
      <c r="G41" s="134">
        <f>'08_Flujo_Caja'!I30</f>
        <v>1728052.2352941176</v>
      </c>
      <c r="H41" s="134">
        <f>'08_Flujo_Caja'!J30</f>
        <v>10823064</v>
      </c>
      <c r="I41" s="134">
        <f>'08_Flujo_Caja'!G30</f>
        <v>454750.5882352941</v>
      </c>
      <c r="J41" s="134">
        <f>'08_Flujo_Caja'!K30</f>
        <v>0</v>
      </c>
      <c r="K41" s="134">
        <f>'08_Flujo_Caja'!H30+'08_Flujo_Caja'!I30</f>
        <v>10368313.411764704</v>
      </c>
      <c r="L41" s="134">
        <f>SUM(F$36:F41)</f>
        <v>90950117.64705877</v>
      </c>
      <c r="M41" s="135">
        <f>L41/'06_Presupuesto'!$H$321</f>
        <v>1</v>
      </c>
      <c r="N41" s="130" t="str">
        <f>'08_Flujo_Caja'!L30</f>
        <v>Pago sujeto a decreto de recepción provisoria</v>
      </c>
    </row>
    <row r="44" spans="2:14" ht="30" customHeight="1">
      <c r="B44" s="169" t="s">
        <v>1406</v>
      </c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</row>
    <row r="45" spans="2:14" ht="30" customHeight="1"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</row>
    <row r="47" spans="2:14" ht="30" customHeight="1">
      <c r="B47" s="169" t="s">
        <v>1207</v>
      </c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</row>
    <row r="48" spans="2:14" ht="30" customHeight="1"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</row>
    <row r="50" spans="1:15">
      <c r="B50" t="s">
        <v>1407</v>
      </c>
      <c r="F50" t="s">
        <v>1408</v>
      </c>
      <c r="K50" t="s">
        <v>1409</v>
      </c>
    </row>
    <row r="57" spans="1:15" ht="28.05" customHeight="1">
      <c r="A57" s="160" t="s">
        <v>1410</v>
      </c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</row>
    <row r="60" spans="1:15" ht="19.2">
      <c r="A60" s="174" t="s">
        <v>1208</v>
      </c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</row>
    <row r="61" spans="1:15">
      <c r="A61" s="168" t="s">
        <v>1411</v>
      </c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</row>
    <row r="63" spans="1:15">
      <c r="A63" t="s">
        <v>1173</v>
      </c>
      <c r="B63" t="s">
        <v>1209</v>
      </c>
      <c r="D63" t="s">
        <v>1210</v>
      </c>
      <c r="E63" s="161" t="s">
        <v>1211</v>
      </c>
      <c r="F63" s="161"/>
      <c r="G63" s="161"/>
      <c r="H63" s="161"/>
      <c r="I63" s="161"/>
      <c r="J63" s="161"/>
      <c r="K63" s="161"/>
      <c r="L63" s="161"/>
      <c r="M63" s="161"/>
      <c r="N63" s="161"/>
      <c r="O63" s="161"/>
    </row>
    <row r="65" spans="1:15" ht="26.4">
      <c r="A65" s="50" t="s">
        <v>1212</v>
      </c>
      <c r="B65" s="50" t="s">
        <v>1128</v>
      </c>
      <c r="C65" s="50" t="s">
        <v>56</v>
      </c>
      <c r="D65" s="50" t="s">
        <v>58</v>
      </c>
      <c r="E65" s="50" t="s">
        <v>1213</v>
      </c>
      <c r="F65" s="50" t="s">
        <v>1214</v>
      </c>
      <c r="G65" s="50" t="s">
        <v>1215</v>
      </c>
      <c r="H65" s="50" t="s">
        <v>1216</v>
      </c>
      <c r="I65" s="50" t="s">
        <v>1217</v>
      </c>
      <c r="J65" s="50" t="s">
        <v>987</v>
      </c>
      <c r="K65" s="50" t="s">
        <v>1218</v>
      </c>
      <c r="L65" s="50" t="s">
        <v>1219</v>
      </c>
      <c r="M65" s="50" t="s">
        <v>988</v>
      </c>
      <c r="N65" s="50" t="s">
        <v>1220</v>
      </c>
      <c r="O65" s="50" t="s">
        <v>1221</v>
      </c>
    </row>
    <row r="66" spans="1:15">
      <c r="A66" s="51" t="s">
        <v>1222</v>
      </c>
      <c r="B66" s="51" t="str">
        <f>'06_Presupuesto'!A183</f>
        <v>B.1.1.1</v>
      </c>
      <c r="C66" s="51" t="str">
        <f>'06_Presupuesto'!C183</f>
        <v>Excavaciones</v>
      </c>
      <c r="D66" s="51" t="str">
        <f>'06_Presupuesto'!D183</f>
        <v>M3</v>
      </c>
      <c r="E66" s="51">
        <f>'06_Presupuesto'!E183</f>
        <v>15</v>
      </c>
      <c r="F66" s="64">
        <f>'06_Presupuesto'!G183</f>
        <v>35294.117647058825</v>
      </c>
      <c r="G66" s="76">
        <f>0</f>
        <v>0</v>
      </c>
      <c r="H66" s="76">
        <f t="shared" ref="H66:H97" si="0">I66-G66</f>
        <v>15</v>
      </c>
      <c r="I66" s="76">
        <f>E66*MAX(0,MIN(1,(EOMONTH('02_Rendimientos'!$B$79,0)-'06_Presupuesto'!J183+1)/('06_Presupuesto'!K183-'06_Presupuesto'!J183+1)))</f>
        <v>15</v>
      </c>
      <c r="J66" s="64">
        <f t="shared" ref="J66:J97" si="1">I66*F66</f>
        <v>529411.76470588241</v>
      </c>
      <c r="K66" s="70">
        <f t="shared" ref="K66:K97" si="2">I66/E66</f>
        <v>1</v>
      </c>
      <c r="L66" s="76">
        <f t="shared" ref="L66:L97" si="3">E66-I66</f>
        <v>0</v>
      </c>
      <c r="M66" s="64">
        <f>H66*F66*(1+'02_Rendimientos'!$B$83+'02_Rendimientos'!$B$84)</f>
        <v>661764.70588235301</v>
      </c>
      <c r="N66" s="64">
        <f t="shared" ref="N66:N97" si="4">L66*F66</f>
        <v>0</v>
      </c>
      <c r="O66" s="51" t="str">
        <f t="shared" ref="O66:O97" si="5">IF(AND(I66&lt;=E66,H66&gt;=0),"Consistente","Revisar")</f>
        <v>Consistente</v>
      </c>
    </row>
    <row r="67" spans="1:15">
      <c r="A67" s="52" t="s">
        <v>1222</v>
      </c>
      <c r="B67" s="52" t="str">
        <f>'06_Presupuesto'!A184</f>
        <v>B.1.1.2</v>
      </c>
      <c r="C67" s="52" t="str">
        <f>'06_Presupuesto'!C184</f>
        <v>Emplantillado</v>
      </c>
      <c r="D67" s="52" t="str">
        <f>'06_Presupuesto'!D184</f>
        <v>M2</v>
      </c>
      <c r="E67" s="52">
        <f>'06_Presupuesto'!E184</f>
        <v>23</v>
      </c>
      <c r="F67" s="63">
        <f>'06_Presupuesto'!G184</f>
        <v>16386.55462184874</v>
      </c>
      <c r="G67" s="77">
        <f>0</f>
        <v>0</v>
      </c>
      <c r="H67" s="77">
        <f t="shared" si="0"/>
        <v>0</v>
      </c>
      <c r="I67" s="77">
        <f>E67*MAX(0,MIN(1,(EOMONTH('02_Rendimientos'!$B$79,0)-'06_Presupuesto'!J184+1)/('06_Presupuesto'!K184-'06_Presupuesto'!J184+1)))</f>
        <v>0</v>
      </c>
      <c r="J67" s="63">
        <f t="shared" si="1"/>
        <v>0</v>
      </c>
      <c r="K67" s="69">
        <f t="shared" si="2"/>
        <v>0</v>
      </c>
      <c r="L67" s="77">
        <f t="shared" si="3"/>
        <v>23</v>
      </c>
      <c r="M67" s="63">
        <f>H67*F67*(1+'02_Rendimientos'!$B$83+'02_Rendimientos'!$B$84)</f>
        <v>0</v>
      </c>
      <c r="N67" s="63">
        <f t="shared" si="4"/>
        <v>376890.75630252104</v>
      </c>
      <c r="O67" s="52" t="str">
        <f t="shared" si="5"/>
        <v>Consistente</v>
      </c>
    </row>
    <row r="68" spans="1:15">
      <c r="A68" s="51" t="s">
        <v>1222</v>
      </c>
      <c r="B68" s="51" t="str">
        <f>'06_Presupuesto'!A185</f>
        <v>B.1.1.3</v>
      </c>
      <c r="C68" s="51" t="str">
        <f>'06_Presupuesto'!C185</f>
        <v>Cimientos</v>
      </c>
      <c r="D68" s="51" t="str">
        <f>'06_Presupuesto'!D185</f>
        <v>M3</v>
      </c>
      <c r="E68" s="51">
        <f>'06_Presupuesto'!E185</f>
        <v>14</v>
      </c>
      <c r="F68" s="64">
        <f>'06_Presupuesto'!G185</f>
        <v>189075.63025210085</v>
      </c>
      <c r="G68" s="76">
        <f>0</f>
        <v>0</v>
      </c>
      <c r="H68" s="76">
        <f t="shared" si="0"/>
        <v>0</v>
      </c>
      <c r="I68" s="76">
        <f>E68*MAX(0,MIN(1,(EOMONTH('02_Rendimientos'!$B$79,0)-'06_Presupuesto'!J185+1)/('06_Presupuesto'!K185-'06_Presupuesto'!J185+1)))</f>
        <v>0</v>
      </c>
      <c r="J68" s="64">
        <f t="shared" si="1"/>
        <v>0</v>
      </c>
      <c r="K68" s="70">
        <f t="shared" si="2"/>
        <v>0</v>
      </c>
      <c r="L68" s="76">
        <f t="shared" si="3"/>
        <v>14</v>
      </c>
      <c r="M68" s="64">
        <f>H68*F68*(1+'02_Rendimientos'!$B$83+'02_Rendimientos'!$B$84)</f>
        <v>0</v>
      </c>
      <c r="N68" s="64">
        <f t="shared" si="4"/>
        <v>2647058.823529412</v>
      </c>
      <c r="O68" s="51" t="str">
        <f t="shared" si="5"/>
        <v>Consistente</v>
      </c>
    </row>
    <row r="69" spans="1:15">
      <c r="A69" s="52" t="s">
        <v>1222</v>
      </c>
      <c r="B69" s="52" t="str">
        <f>'06_Presupuesto'!A186</f>
        <v>B.1.2.1</v>
      </c>
      <c r="C69" s="52" t="str">
        <f>'06_Presupuesto'!C186</f>
        <v>Preparación de la subrasante</v>
      </c>
      <c r="D69" s="52" t="str">
        <f>'06_Presupuesto'!D186</f>
        <v>M2</v>
      </c>
      <c r="E69" s="52">
        <f>'06_Presupuesto'!E186</f>
        <v>143</v>
      </c>
      <c r="F69" s="63">
        <f>'06_Presupuesto'!G186</f>
        <v>2689.0756302521008</v>
      </c>
      <c r="G69" s="77">
        <f>0</f>
        <v>0</v>
      </c>
      <c r="H69" s="77">
        <f t="shared" si="0"/>
        <v>111.22222222222223</v>
      </c>
      <c r="I69" s="77">
        <f>E69*MAX(0,MIN(1,(EOMONTH('02_Rendimientos'!$B$79,0)-'06_Presupuesto'!J186+1)/('06_Presupuesto'!K186-'06_Presupuesto'!J186+1)))</f>
        <v>111.22222222222223</v>
      </c>
      <c r="J69" s="63">
        <f t="shared" si="1"/>
        <v>299084.96732026146</v>
      </c>
      <c r="K69" s="69">
        <f t="shared" si="2"/>
        <v>0.77777777777777779</v>
      </c>
      <c r="L69" s="77">
        <f t="shared" si="3"/>
        <v>31.777777777777771</v>
      </c>
      <c r="M69" s="63">
        <f>H69*F69*(1+'02_Rendimientos'!$B$83+'02_Rendimientos'!$B$84)</f>
        <v>373856.20915032685</v>
      </c>
      <c r="N69" s="63">
        <f t="shared" si="4"/>
        <v>85452.847805788959</v>
      </c>
      <c r="O69" s="52" t="str">
        <f t="shared" si="5"/>
        <v>Consistente</v>
      </c>
    </row>
    <row r="70" spans="1:15">
      <c r="A70" s="51" t="s">
        <v>1222</v>
      </c>
      <c r="B70" s="51" t="str">
        <f>'06_Presupuesto'!A187</f>
        <v>B.1.2.2</v>
      </c>
      <c r="C70" s="51" t="str">
        <f>'06_Presupuesto'!C187</f>
        <v>Base Estabilizada e=8cm</v>
      </c>
      <c r="D70" s="51" t="str">
        <f>'06_Presupuesto'!D187</f>
        <v>M3</v>
      </c>
      <c r="E70" s="51">
        <f>'06_Presupuesto'!E187</f>
        <v>11.44</v>
      </c>
      <c r="F70" s="64">
        <f>'06_Presupuesto'!G187</f>
        <v>35294.117647058825</v>
      </c>
      <c r="G70" s="76">
        <f>0</f>
        <v>0</v>
      </c>
      <c r="H70" s="76">
        <f t="shared" si="0"/>
        <v>8.8977777777777778</v>
      </c>
      <c r="I70" s="76">
        <f>E70*MAX(0,MIN(1,(EOMONTH('02_Rendimientos'!$B$79,0)-'06_Presupuesto'!J187+1)/('06_Presupuesto'!K187-'06_Presupuesto'!J187+1)))</f>
        <v>8.8977777777777778</v>
      </c>
      <c r="J70" s="64">
        <f t="shared" si="1"/>
        <v>314039.21568627452</v>
      </c>
      <c r="K70" s="70">
        <f t="shared" si="2"/>
        <v>0.77777777777777779</v>
      </c>
      <c r="L70" s="76">
        <f t="shared" si="3"/>
        <v>2.5422222222222217</v>
      </c>
      <c r="M70" s="64">
        <f>H70*F70*(1+'02_Rendimientos'!$B$83+'02_Rendimientos'!$B$84)</f>
        <v>392549.01960784313</v>
      </c>
      <c r="N70" s="64">
        <f t="shared" si="4"/>
        <v>89725.490196078419</v>
      </c>
      <c r="O70" s="51" t="str">
        <f t="shared" si="5"/>
        <v>Consistente</v>
      </c>
    </row>
    <row r="71" spans="1:15">
      <c r="A71" s="52" t="s">
        <v>1222</v>
      </c>
      <c r="B71" s="52" t="str">
        <f>'06_Presupuesto'!A188</f>
        <v>B.1.2.3</v>
      </c>
      <c r="C71" s="52" t="str">
        <f>'06_Presupuesto'!C188</f>
        <v>Impermeabilización film de Polietileno e=0,10mm</v>
      </c>
      <c r="D71" s="52" t="str">
        <f>'06_Presupuesto'!D188</f>
        <v>M2</v>
      </c>
      <c r="E71" s="52">
        <f>'06_Presupuesto'!E188</f>
        <v>143</v>
      </c>
      <c r="F71" s="63">
        <f>'06_Presupuesto'!G188</f>
        <v>1344.5378151260504</v>
      </c>
      <c r="G71" s="77">
        <f>0</f>
        <v>0</v>
      </c>
      <c r="H71" s="77">
        <f t="shared" si="0"/>
        <v>0</v>
      </c>
      <c r="I71" s="77">
        <f>E71*MAX(0,MIN(1,(EOMONTH('02_Rendimientos'!$B$79,0)-'06_Presupuesto'!J188+1)/('06_Presupuesto'!K188-'06_Presupuesto'!J188+1)))</f>
        <v>0</v>
      </c>
      <c r="J71" s="63">
        <f t="shared" si="1"/>
        <v>0</v>
      </c>
      <c r="K71" s="69">
        <f t="shared" si="2"/>
        <v>0</v>
      </c>
      <c r="L71" s="77">
        <f t="shared" si="3"/>
        <v>143</v>
      </c>
      <c r="M71" s="63">
        <f>H71*F71*(1+'02_Rendimientos'!$B$83+'02_Rendimientos'!$B$84)</f>
        <v>0</v>
      </c>
      <c r="N71" s="63">
        <f t="shared" si="4"/>
        <v>192268.90756302522</v>
      </c>
      <c r="O71" s="52" t="str">
        <f t="shared" si="5"/>
        <v>Consistente</v>
      </c>
    </row>
    <row r="72" spans="1:15">
      <c r="A72" s="51" t="s">
        <v>1222</v>
      </c>
      <c r="B72" s="51" t="str">
        <f>'06_Presupuesto'!A189</f>
        <v>B.1.2.4</v>
      </c>
      <c r="C72" s="51" t="str">
        <f>'06_Presupuesto'!C189</f>
        <v>Cama de Ripio e=8cm</v>
      </c>
      <c r="D72" s="51" t="str">
        <f>'06_Presupuesto'!D189</f>
        <v>M3</v>
      </c>
      <c r="E72" s="51">
        <f>'06_Presupuesto'!E189</f>
        <v>11.44</v>
      </c>
      <c r="F72" s="64">
        <f>'06_Presupuesto'!G189</f>
        <v>37815.126050420171</v>
      </c>
      <c r="G72" s="76">
        <f>0</f>
        <v>0</v>
      </c>
      <c r="H72" s="76">
        <f t="shared" si="0"/>
        <v>0</v>
      </c>
      <c r="I72" s="76">
        <f>E72*MAX(0,MIN(1,(EOMONTH('02_Rendimientos'!$B$79,0)-'06_Presupuesto'!J189+1)/('06_Presupuesto'!K189-'06_Presupuesto'!J189+1)))</f>
        <v>0</v>
      </c>
      <c r="J72" s="64">
        <f t="shared" si="1"/>
        <v>0</v>
      </c>
      <c r="K72" s="70">
        <f t="shared" si="2"/>
        <v>0</v>
      </c>
      <c r="L72" s="76">
        <f t="shared" si="3"/>
        <v>11.44</v>
      </c>
      <c r="M72" s="64">
        <f>H72*F72*(1+'02_Rendimientos'!$B$83+'02_Rendimientos'!$B$84)</f>
        <v>0</v>
      </c>
      <c r="N72" s="64">
        <f t="shared" si="4"/>
        <v>432605.04201680672</v>
      </c>
      <c r="O72" s="51" t="str">
        <f t="shared" si="5"/>
        <v>Consistente</v>
      </c>
    </row>
    <row r="73" spans="1:15">
      <c r="A73" s="52" t="s">
        <v>1222</v>
      </c>
      <c r="B73" s="52" t="str">
        <f>'06_Presupuesto'!A190</f>
        <v>B.1.2.5</v>
      </c>
      <c r="C73" s="52" t="str">
        <f>'06_Presupuesto'!C190</f>
        <v>Malla Acma C-92</v>
      </c>
      <c r="D73" s="52" t="str">
        <f>'06_Presupuesto'!D190</f>
        <v>M2</v>
      </c>
      <c r="E73" s="52">
        <f>'06_Presupuesto'!E190</f>
        <v>143</v>
      </c>
      <c r="F73" s="63">
        <f>'06_Presupuesto'!G190</f>
        <v>4537.8151260504201</v>
      </c>
      <c r="G73" s="77">
        <f>0</f>
        <v>0</v>
      </c>
      <c r="H73" s="77">
        <f t="shared" si="0"/>
        <v>0</v>
      </c>
      <c r="I73" s="77">
        <f>E73*MAX(0,MIN(1,(EOMONTH('02_Rendimientos'!$B$79,0)-'06_Presupuesto'!J190+1)/('06_Presupuesto'!K190-'06_Presupuesto'!J190+1)))</f>
        <v>0</v>
      </c>
      <c r="J73" s="63">
        <f t="shared" si="1"/>
        <v>0</v>
      </c>
      <c r="K73" s="69">
        <f t="shared" si="2"/>
        <v>0</v>
      </c>
      <c r="L73" s="77">
        <f t="shared" si="3"/>
        <v>143</v>
      </c>
      <c r="M73" s="63">
        <f>H73*F73*(1+'02_Rendimientos'!$B$83+'02_Rendimientos'!$B$84)</f>
        <v>0</v>
      </c>
      <c r="N73" s="63">
        <f t="shared" si="4"/>
        <v>648907.56302521005</v>
      </c>
      <c r="O73" s="52" t="str">
        <f t="shared" si="5"/>
        <v>Consistente</v>
      </c>
    </row>
    <row r="74" spans="1:15">
      <c r="A74" s="51" t="s">
        <v>1222</v>
      </c>
      <c r="B74" s="51" t="str">
        <f>'06_Presupuesto'!A191</f>
        <v>B.1.2.6</v>
      </c>
      <c r="C74" s="51" t="str">
        <f>'06_Presupuesto'!C191</f>
        <v>Radier e= 7cm</v>
      </c>
      <c r="D74" s="51" t="str">
        <f>'06_Presupuesto'!D191</f>
        <v>M2</v>
      </c>
      <c r="E74" s="51">
        <f>'06_Presupuesto'!E191</f>
        <v>143</v>
      </c>
      <c r="F74" s="64">
        <f>'06_Presupuesto'!G191</f>
        <v>13277.310924369749</v>
      </c>
      <c r="G74" s="76">
        <f>0</f>
        <v>0</v>
      </c>
      <c r="H74" s="76">
        <f t="shared" si="0"/>
        <v>0</v>
      </c>
      <c r="I74" s="76">
        <f>E74*MAX(0,MIN(1,(EOMONTH('02_Rendimientos'!$B$79,0)-'06_Presupuesto'!J191+1)/('06_Presupuesto'!K191-'06_Presupuesto'!J191+1)))</f>
        <v>0</v>
      </c>
      <c r="J74" s="64">
        <f t="shared" si="1"/>
        <v>0</v>
      </c>
      <c r="K74" s="70">
        <f t="shared" si="2"/>
        <v>0</v>
      </c>
      <c r="L74" s="76">
        <f t="shared" si="3"/>
        <v>143</v>
      </c>
      <c r="M74" s="64">
        <f>H74*F74*(1+'02_Rendimientos'!$B$83+'02_Rendimientos'!$B$84)</f>
        <v>0</v>
      </c>
      <c r="N74" s="64">
        <f t="shared" si="4"/>
        <v>1898655.4621848741</v>
      </c>
      <c r="O74" s="51" t="str">
        <f t="shared" si="5"/>
        <v>Consistente</v>
      </c>
    </row>
    <row r="75" spans="1:15">
      <c r="A75" s="52" t="s">
        <v>1222</v>
      </c>
      <c r="B75" s="52" t="str">
        <f>'06_Presupuesto'!A192</f>
        <v>B.1.3.1</v>
      </c>
      <c r="C75" s="52" t="str">
        <f>'06_Presupuesto'!C192</f>
        <v>Estabilizado Compactado e=20cm</v>
      </c>
      <c r="D75" s="52" t="str">
        <f>'06_Presupuesto'!D192</f>
        <v>M3</v>
      </c>
      <c r="E75" s="52">
        <f>'06_Presupuesto'!E192</f>
        <v>18.649999999999999</v>
      </c>
      <c r="F75" s="63">
        <f>'06_Presupuesto'!G192</f>
        <v>36974.789915966387</v>
      </c>
      <c r="G75" s="77">
        <f>0</f>
        <v>0</v>
      </c>
      <c r="H75" s="77">
        <f t="shared" si="0"/>
        <v>14.505555555555555</v>
      </c>
      <c r="I75" s="77">
        <f>E75*MAX(0,MIN(1,(EOMONTH('02_Rendimientos'!$B$79,0)-'06_Presupuesto'!J192+1)/('06_Presupuesto'!K192-'06_Presupuesto'!J192+1)))</f>
        <v>14.505555555555555</v>
      </c>
      <c r="J75" s="63">
        <f t="shared" si="1"/>
        <v>536339.86928104574</v>
      </c>
      <c r="K75" s="69">
        <f t="shared" si="2"/>
        <v>0.77777777777777779</v>
      </c>
      <c r="L75" s="77">
        <f t="shared" si="3"/>
        <v>4.1444444444444439</v>
      </c>
      <c r="M75" s="63">
        <f>H75*F75*(1+'02_Rendimientos'!$B$83+'02_Rendimientos'!$B$84)</f>
        <v>670424.83660130715</v>
      </c>
      <c r="N75" s="63">
        <f t="shared" si="4"/>
        <v>153239.96265172734</v>
      </c>
      <c r="O75" s="52" t="str">
        <f t="shared" si="5"/>
        <v>Consistente</v>
      </c>
    </row>
    <row r="76" spans="1:15">
      <c r="A76" s="51" t="s">
        <v>1222</v>
      </c>
      <c r="B76" s="51" t="str">
        <f>'06_Presupuesto'!A193</f>
        <v>B.1.3.2</v>
      </c>
      <c r="C76" s="51" t="str">
        <f>'06_Presupuesto'!C193</f>
        <v>Ripio Compactado e=10cm</v>
      </c>
      <c r="D76" s="51" t="str">
        <f>'06_Presupuesto'!D193</f>
        <v>M3</v>
      </c>
      <c r="E76" s="51">
        <f>'06_Presupuesto'!E193</f>
        <v>9.3239999999999998</v>
      </c>
      <c r="F76" s="64">
        <f>'06_Presupuesto'!G193</f>
        <v>38655.462184873948</v>
      </c>
      <c r="G76" s="76">
        <f>0</f>
        <v>0</v>
      </c>
      <c r="H76" s="76">
        <f t="shared" si="0"/>
        <v>7.2519999999999998</v>
      </c>
      <c r="I76" s="76">
        <f>E76*MAX(0,MIN(1,(EOMONTH('02_Rendimientos'!$B$79,0)-'06_Presupuesto'!J193+1)/('06_Presupuesto'!K193-'06_Presupuesto'!J193+1)))</f>
        <v>7.2519999999999998</v>
      </c>
      <c r="J76" s="64">
        <f t="shared" si="1"/>
        <v>280329.41176470584</v>
      </c>
      <c r="K76" s="70">
        <f t="shared" si="2"/>
        <v>0.77777777777777779</v>
      </c>
      <c r="L76" s="76">
        <f t="shared" si="3"/>
        <v>2.0720000000000001</v>
      </c>
      <c r="M76" s="64">
        <f>H76*F76*(1+'02_Rendimientos'!$B$83+'02_Rendimientos'!$B$84)</f>
        <v>350411.76470588229</v>
      </c>
      <c r="N76" s="64">
        <f t="shared" si="4"/>
        <v>80094.117647058825</v>
      </c>
      <c r="O76" s="51" t="str">
        <f t="shared" si="5"/>
        <v>Consistente</v>
      </c>
    </row>
    <row r="77" spans="1:15">
      <c r="A77" s="52" t="s">
        <v>1222</v>
      </c>
      <c r="B77" s="52" t="str">
        <f>'06_Presupuesto'!A194</f>
        <v>B.1.3.3</v>
      </c>
      <c r="C77" s="52" t="str">
        <f>'06_Presupuesto'!C194</f>
        <v>Polietileno e=0,15mm</v>
      </c>
      <c r="D77" s="52" t="str">
        <f>'06_Presupuesto'!D194</f>
        <v>M2</v>
      </c>
      <c r="E77" s="52">
        <f>'06_Presupuesto'!E194</f>
        <v>93.24</v>
      </c>
      <c r="F77" s="63">
        <f>'06_Presupuesto'!G194</f>
        <v>1512.6050420168067</v>
      </c>
      <c r="G77" s="77">
        <f>0</f>
        <v>0</v>
      </c>
      <c r="H77" s="77">
        <f t="shared" si="0"/>
        <v>0</v>
      </c>
      <c r="I77" s="77">
        <f>E77*MAX(0,MIN(1,(EOMONTH('02_Rendimientos'!$B$79,0)-'06_Presupuesto'!J194+1)/('06_Presupuesto'!K194-'06_Presupuesto'!J194+1)))</f>
        <v>0</v>
      </c>
      <c r="J77" s="63">
        <f t="shared" si="1"/>
        <v>0</v>
      </c>
      <c r="K77" s="69">
        <f t="shared" si="2"/>
        <v>0</v>
      </c>
      <c r="L77" s="77">
        <f t="shared" si="3"/>
        <v>93.24</v>
      </c>
      <c r="M77" s="63">
        <f>H77*F77*(1+'02_Rendimientos'!$B$83+'02_Rendimientos'!$B$84)</f>
        <v>0</v>
      </c>
      <c r="N77" s="63">
        <f t="shared" si="4"/>
        <v>141035.29411764705</v>
      </c>
      <c r="O77" s="52" t="str">
        <f t="shared" si="5"/>
        <v>Consistente</v>
      </c>
    </row>
    <row r="78" spans="1:15">
      <c r="A78" s="51" t="s">
        <v>1222</v>
      </c>
      <c r="B78" s="51" t="str">
        <f>'06_Presupuesto'!A195</f>
        <v>B.1.3.4</v>
      </c>
      <c r="C78" s="51" t="str">
        <f>'06_Presupuesto'!C195</f>
        <v>Radier e=10cm</v>
      </c>
      <c r="D78" s="51" t="str">
        <f>'06_Presupuesto'!D195</f>
        <v>M2</v>
      </c>
      <c r="E78" s="51">
        <f>'06_Presupuesto'!E195</f>
        <v>93.24</v>
      </c>
      <c r="F78" s="64">
        <f>'06_Presupuesto'!G195</f>
        <v>16638.655462184874</v>
      </c>
      <c r="G78" s="76">
        <f>0</f>
        <v>0</v>
      </c>
      <c r="H78" s="76">
        <f t="shared" si="0"/>
        <v>0</v>
      </c>
      <c r="I78" s="76">
        <f>E78*MAX(0,MIN(1,(EOMONTH('02_Rendimientos'!$B$79,0)-'06_Presupuesto'!J195+1)/('06_Presupuesto'!K195-'06_Presupuesto'!J195+1)))</f>
        <v>0</v>
      </c>
      <c r="J78" s="64">
        <f t="shared" si="1"/>
        <v>0</v>
      </c>
      <c r="K78" s="70">
        <f t="shared" si="2"/>
        <v>0</v>
      </c>
      <c r="L78" s="76">
        <f t="shared" si="3"/>
        <v>93.24</v>
      </c>
      <c r="M78" s="64">
        <f>H78*F78*(1+'02_Rendimientos'!$B$83+'02_Rendimientos'!$B$84)</f>
        <v>0</v>
      </c>
      <c r="N78" s="64">
        <f t="shared" si="4"/>
        <v>1551388.2352941176</v>
      </c>
      <c r="O78" s="51" t="str">
        <f t="shared" si="5"/>
        <v>Consistente</v>
      </c>
    </row>
    <row r="79" spans="1:15">
      <c r="A79" s="52" t="s">
        <v>1222</v>
      </c>
      <c r="B79" s="52" t="str">
        <f>'06_Presupuesto'!A196</f>
        <v>B.1.4.1</v>
      </c>
      <c r="C79" s="52" t="str">
        <f>'06_Presupuesto'!C196</f>
        <v>Estructura de Metalcon en Muros</v>
      </c>
      <c r="D79" s="52" t="str">
        <f>'06_Presupuesto'!D196</f>
        <v>M2</v>
      </c>
      <c r="E79" s="52">
        <f>'06_Presupuesto'!E196</f>
        <v>236</v>
      </c>
      <c r="F79" s="63">
        <f>'06_Presupuesto'!G196</f>
        <v>21680.672268907565</v>
      </c>
      <c r="G79" s="77">
        <f>0</f>
        <v>0</v>
      </c>
      <c r="H79" s="77">
        <f t="shared" si="0"/>
        <v>0</v>
      </c>
      <c r="I79" s="77">
        <f>E79*MAX(0,MIN(1,(EOMONTH('02_Rendimientos'!$B$79,0)-'06_Presupuesto'!J196+1)/('06_Presupuesto'!K196-'06_Presupuesto'!J196+1)))</f>
        <v>0</v>
      </c>
      <c r="J79" s="63">
        <f t="shared" si="1"/>
        <v>0</v>
      </c>
      <c r="K79" s="69">
        <f t="shared" si="2"/>
        <v>0</v>
      </c>
      <c r="L79" s="77">
        <f t="shared" si="3"/>
        <v>236</v>
      </c>
      <c r="M79" s="63">
        <f>H79*F79*(1+'02_Rendimientos'!$B$83+'02_Rendimientos'!$B$84)</f>
        <v>0</v>
      </c>
      <c r="N79" s="63">
        <f t="shared" si="4"/>
        <v>5116638.6554621849</v>
      </c>
      <c r="O79" s="52" t="str">
        <f t="shared" si="5"/>
        <v>Consistente</v>
      </c>
    </row>
    <row r="80" spans="1:15">
      <c r="A80" s="51" t="s">
        <v>1222</v>
      </c>
      <c r="B80" s="51" t="str">
        <f>'06_Presupuesto'!A197</f>
        <v>B.1.4.2</v>
      </c>
      <c r="C80" s="51" t="str">
        <f>'06_Presupuesto'!C197</f>
        <v>Planchas de OSB e=11.1mm</v>
      </c>
      <c r="D80" s="51" t="str">
        <f>'06_Presupuesto'!D197</f>
        <v>M2</v>
      </c>
      <c r="E80" s="51">
        <f>'06_Presupuesto'!E197</f>
        <v>153</v>
      </c>
      <c r="F80" s="64">
        <f>'06_Presupuesto'!G197</f>
        <v>11092.436974789916</v>
      </c>
      <c r="G80" s="76">
        <f>0</f>
        <v>0</v>
      </c>
      <c r="H80" s="76">
        <f t="shared" si="0"/>
        <v>0</v>
      </c>
      <c r="I80" s="76">
        <f>E80*MAX(0,MIN(1,(EOMONTH('02_Rendimientos'!$B$79,0)-'06_Presupuesto'!J197+1)/('06_Presupuesto'!K197-'06_Presupuesto'!J197+1)))</f>
        <v>0</v>
      </c>
      <c r="J80" s="64">
        <f t="shared" si="1"/>
        <v>0</v>
      </c>
      <c r="K80" s="70">
        <f t="shared" si="2"/>
        <v>0</v>
      </c>
      <c r="L80" s="76">
        <f t="shared" si="3"/>
        <v>153</v>
      </c>
      <c r="M80" s="64">
        <f>H80*F80*(1+'02_Rendimientos'!$B$83+'02_Rendimientos'!$B$84)</f>
        <v>0</v>
      </c>
      <c r="N80" s="64">
        <f t="shared" si="4"/>
        <v>1697142.8571428573</v>
      </c>
      <c r="O80" s="51" t="str">
        <f t="shared" si="5"/>
        <v>Consistente</v>
      </c>
    </row>
    <row r="81" spans="1:15">
      <c r="A81" s="52" t="s">
        <v>1222</v>
      </c>
      <c r="B81" s="52" t="str">
        <f>'06_Presupuesto'!A198</f>
        <v>B.1.4.3</v>
      </c>
      <c r="C81" s="52" t="str">
        <f>'06_Presupuesto'!C198</f>
        <v>Forro Exterior</v>
      </c>
      <c r="D81" s="52" t="str">
        <f>'06_Presupuesto'!D198</f>
        <v>M2</v>
      </c>
      <c r="E81" s="52">
        <f>'06_Presupuesto'!E198</f>
        <v>153</v>
      </c>
      <c r="F81" s="63">
        <f>'06_Presupuesto'!G198</f>
        <v>19327.731092436974</v>
      </c>
      <c r="G81" s="77">
        <f>0</f>
        <v>0</v>
      </c>
      <c r="H81" s="77">
        <f t="shared" si="0"/>
        <v>0</v>
      </c>
      <c r="I81" s="77">
        <f>E81*MAX(0,MIN(1,(EOMONTH('02_Rendimientos'!$B$79,0)-'06_Presupuesto'!J198+1)/('06_Presupuesto'!K198-'06_Presupuesto'!J198+1)))</f>
        <v>0</v>
      </c>
      <c r="J81" s="63">
        <f t="shared" si="1"/>
        <v>0</v>
      </c>
      <c r="K81" s="69">
        <f t="shared" si="2"/>
        <v>0</v>
      </c>
      <c r="L81" s="77">
        <f t="shared" si="3"/>
        <v>153</v>
      </c>
      <c r="M81" s="63">
        <f>H81*F81*(1+'02_Rendimientos'!$B$83+'02_Rendimientos'!$B$84)</f>
        <v>0</v>
      </c>
      <c r="N81" s="63">
        <f t="shared" si="4"/>
        <v>2957142.8571428568</v>
      </c>
      <c r="O81" s="52" t="str">
        <f t="shared" si="5"/>
        <v>Consistente</v>
      </c>
    </row>
    <row r="82" spans="1:15">
      <c r="A82" s="51" t="s">
        <v>1222</v>
      </c>
      <c r="B82" s="51" t="str">
        <f>'06_Presupuesto'!A199</f>
        <v>B.1.4.4</v>
      </c>
      <c r="C82" s="51" t="str">
        <f>'06_Presupuesto'!C199</f>
        <v>Forro Interior Volcanita y Aleros Exteriores</v>
      </c>
      <c r="D82" s="51" t="str">
        <f>'06_Presupuesto'!D199</f>
        <v>M2</v>
      </c>
      <c r="E82" s="51">
        <f>'06_Presupuesto'!E199</f>
        <v>180</v>
      </c>
      <c r="F82" s="64">
        <f>'06_Presupuesto'!G199</f>
        <v>10756.302521008403</v>
      </c>
      <c r="G82" s="76">
        <f>0</f>
        <v>0</v>
      </c>
      <c r="H82" s="76">
        <f t="shared" si="0"/>
        <v>0</v>
      </c>
      <c r="I82" s="76">
        <f>E82*MAX(0,MIN(1,(EOMONTH('02_Rendimientos'!$B$79,0)-'06_Presupuesto'!J199+1)/('06_Presupuesto'!K199-'06_Presupuesto'!J199+1)))</f>
        <v>0</v>
      </c>
      <c r="J82" s="64">
        <f t="shared" si="1"/>
        <v>0</v>
      </c>
      <c r="K82" s="70">
        <f t="shared" si="2"/>
        <v>0</v>
      </c>
      <c r="L82" s="76">
        <f t="shared" si="3"/>
        <v>180</v>
      </c>
      <c r="M82" s="64">
        <f>H82*F82*(1+'02_Rendimientos'!$B$83+'02_Rendimientos'!$B$84)</f>
        <v>0</v>
      </c>
      <c r="N82" s="64">
        <f t="shared" si="4"/>
        <v>1936134.4537815126</v>
      </c>
      <c r="O82" s="51" t="str">
        <f t="shared" si="5"/>
        <v>Consistente</v>
      </c>
    </row>
    <row r="83" spans="1:15">
      <c r="A83" s="52" t="s">
        <v>1222</v>
      </c>
      <c r="B83" s="52" t="str">
        <f>'06_Presupuesto'!A200</f>
        <v>B.1.4.5</v>
      </c>
      <c r="C83" s="52" t="str">
        <f>'06_Presupuesto'!C200</f>
        <v>Forro Interior Fibrocemento</v>
      </c>
      <c r="D83" s="52" t="str">
        <f>'06_Presupuesto'!D200</f>
        <v>M2</v>
      </c>
      <c r="E83" s="52">
        <f>'06_Presupuesto'!E200</f>
        <v>65</v>
      </c>
      <c r="F83" s="63">
        <f>'06_Presupuesto'!G200</f>
        <v>14957.983193277312</v>
      </c>
      <c r="G83" s="77">
        <f>0</f>
        <v>0</v>
      </c>
      <c r="H83" s="77">
        <f t="shared" si="0"/>
        <v>0</v>
      </c>
      <c r="I83" s="77">
        <f>E83*MAX(0,MIN(1,(EOMONTH('02_Rendimientos'!$B$79,0)-'06_Presupuesto'!J200+1)/('06_Presupuesto'!K200-'06_Presupuesto'!J200+1)))</f>
        <v>0</v>
      </c>
      <c r="J83" s="63">
        <f t="shared" si="1"/>
        <v>0</v>
      </c>
      <c r="K83" s="69">
        <f t="shared" si="2"/>
        <v>0</v>
      </c>
      <c r="L83" s="77">
        <f t="shared" si="3"/>
        <v>65</v>
      </c>
      <c r="M83" s="63">
        <f>H83*F83*(1+'02_Rendimientos'!$B$83+'02_Rendimientos'!$B$84)</f>
        <v>0</v>
      </c>
      <c r="N83" s="63">
        <f t="shared" si="4"/>
        <v>972268.90756302525</v>
      </c>
      <c r="O83" s="52" t="str">
        <f t="shared" si="5"/>
        <v>Consistente</v>
      </c>
    </row>
    <row r="84" spans="1:15">
      <c r="A84" s="51" t="s">
        <v>1222</v>
      </c>
      <c r="B84" s="51" t="str">
        <f>'06_Presupuesto'!A201</f>
        <v>B.1.5.1</v>
      </c>
      <c r="C84" s="51" t="str">
        <f>'06_Presupuesto'!C201</f>
        <v>Cerchas y Costaneras de Acero Galvanizado</v>
      </c>
      <c r="D84" s="51" t="str">
        <f>'06_Presupuesto'!D201</f>
        <v>M2</v>
      </c>
      <c r="E84" s="51">
        <f>'06_Presupuesto'!E201</f>
        <v>78.61</v>
      </c>
      <c r="F84" s="64">
        <f>'06_Presupuesto'!G201</f>
        <v>28571.428571428572</v>
      </c>
      <c r="G84" s="76">
        <f>0</f>
        <v>0</v>
      </c>
      <c r="H84" s="76">
        <f t="shared" si="0"/>
        <v>0</v>
      </c>
      <c r="I84" s="76">
        <f>E84*MAX(0,MIN(1,(EOMONTH('02_Rendimientos'!$B$79,0)-'06_Presupuesto'!J201+1)/('06_Presupuesto'!K201-'06_Presupuesto'!J201+1)))</f>
        <v>0</v>
      </c>
      <c r="J84" s="64">
        <f t="shared" si="1"/>
        <v>0</v>
      </c>
      <c r="K84" s="70">
        <f t="shared" si="2"/>
        <v>0</v>
      </c>
      <c r="L84" s="76">
        <f t="shared" si="3"/>
        <v>78.61</v>
      </c>
      <c r="M84" s="64">
        <f>H84*F84*(1+'02_Rendimientos'!$B$83+'02_Rendimientos'!$B$84)</f>
        <v>0</v>
      </c>
      <c r="N84" s="64">
        <f t="shared" si="4"/>
        <v>2246000</v>
      </c>
      <c r="O84" s="51" t="str">
        <f t="shared" si="5"/>
        <v>Consistente</v>
      </c>
    </row>
    <row r="85" spans="1:15">
      <c r="A85" s="52" t="s">
        <v>1222</v>
      </c>
      <c r="B85" s="52" t="str">
        <f>'06_Presupuesto'!A202</f>
        <v>B.1.6.1</v>
      </c>
      <c r="C85" s="52" t="str">
        <f>'06_Presupuesto'!C202</f>
        <v>Aislación Papel Impermeabilizante</v>
      </c>
      <c r="D85" s="52" t="str">
        <f>'06_Presupuesto'!D202</f>
        <v>M2</v>
      </c>
      <c r="E85" s="52">
        <f>'06_Presupuesto'!E202</f>
        <v>78.61</v>
      </c>
      <c r="F85" s="63">
        <f>'06_Presupuesto'!G202</f>
        <v>1932.7731092436975</v>
      </c>
      <c r="G85" s="77">
        <f>0</f>
        <v>0</v>
      </c>
      <c r="H85" s="77">
        <f t="shared" si="0"/>
        <v>0</v>
      </c>
      <c r="I85" s="77">
        <f>E85*MAX(0,MIN(1,(EOMONTH('02_Rendimientos'!$B$79,0)-'06_Presupuesto'!J202+1)/('06_Presupuesto'!K202-'06_Presupuesto'!J202+1)))</f>
        <v>0</v>
      </c>
      <c r="J85" s="63">
        <f t="shared" si="1"/>
        <v>0</v>
      </c>
      <c r="K85" s="69">
        <f t="shared" si="2"/>
        <v>0</v>
      </c>
      <c r="L85" s="77">
        <f t="shared" si="3"/>
        <v>78.61</v>
      </c>
      <c r="M85" s="63">
        <f>H85*F85*(1+'02_Rendimientos'!$B$83+'02_Rendimientos'!$B$84)</f>
        <v>0</v>
      </c>
      <c r="N85" s="63">
        <f t="shared" si="4"/>
        <v>151935.29411764705</v>
      </c>
      <c r="O85" s="52" t="str">
        <f t="shared" si="5"/>
        <v>Consistente</v>
      </c>
    </row>
    <row r="86" spans="1:15">
      <c r="A86" s="51" t="s">
        <v>1222</v>
      </c>
      <c r="B86" s="51" t="str">
        <f>'06_Presupuesto'!A203</f>
        <v>B.1.6.2</v>
      </c>
      <c r="C86" s="51" t="str">
        <f>'06_Presupuesto'!C203</f>
        <v>Planchas OSB e=11.1mm</v>
      </c>
      <c r="D86" s="51" t="str">
        <f>'06_Presupuesto'!D203</f>
        <v>M2</v>
      </c>
      <c r="E86" s="51">
        <f>'06_Presupuesto'!E203</f>
        <v>78.61</v>
      </c>
      <c r="F86" s="64">
        <f>'06_Presupuesto'!G203</f>
        <v>11092.436974789916</v>
      </c>
      <c r="G86" s="76">
        <f>0</f>
        <v>0</v>
      </c>
      <c r="H86" s="76">
        <f t="shared" si="0"/>
        <v>0</v>
      </c>
      <c r="I86" s="76">
        <f>E86*MAX(0,MIN(1,(EOMONTH('02_Rendimientos'!$B$79,0)-'06_Presupuesto'!J203+1)/('06_Presupuesto'!K203-'06_Presupuesto'!J203+1)))</f>
        <v>0</v>
      </c>
      <c r="J86" s="64">
        <f t="shared" si="1"/>
        <v>0</v>
      </c>
      <c r="K86" s="70">
        <f t="shared" si="2"/>
        <v>0</v>
      </c>
      <c r="L86" s="76">
        <f t="shared" si="3"/>
        <v>78.61</v>
      </c>
      <c r="M86" s="64">
        <f>H86*F86*(1+'02_Rendimientos'!$B$83+'02_Rendimientos'!$B$84)</f>
        <v>0</v>
      </c>
      <c r="N86" s="64">
        <f t="shared" si="4"/>
        <v>871976.4705882353</v>
      </c>
      <c r="O86" s="51" t="str">
        <f t="shared" si="5"/>
        <v>Consistente</v>
      </c>
    </row>
    <row r="87" spans="1:15">
      <c r="A87" s="52" t="s">
        <v>1222</v>
      </c>
      <c r="B87" s="52" t="str">
        <f>'06_Presupuesto'!A204</f>
        <v>B.1.6.3</v>
      </c>
      <c r="C87" s="52" t="str">
        <f>'06_Presupuesto'!C204</f>
        <v>Cubierta Onda Estándar</v>
      </c>
      <c r="D87" s="52" t="str">
        <f>'06_Presupuesto'!D204</f>
        <v>M2</v>
      </c>
      <c r="E87" s="52">
        <f>'06_Presupuesto'!E204</f>
        <v>78.61</v>
      </c>
      <c r="F87" s="63">
        <f>'06_Presupuesto'!G204</f>
        <v>12436.974789915967</v>
      </c>
      <c r="G87" s="77">
        <f>0</f>
        <v>0</v>
      </c>
      <c r="H87" s="77">
        <f t="shared" si="0"/>
        <v>0</v>
      </c>
      <c r="I87" s="77">
        <f>E87*MAX(0,MIN(1,(EOMONTH('02_Rendimientos'!$B$79,0)-'06_Presupuesto'!J204+1)/('06_Presupuesto'!K204-'06_Presupuesto'!J204+1)))</f>
        <v>0</v>
      </c>
      <c r="J87" s="63">
        <f t="shared" si="1"/>
        <v>0</v>
      </c>
      <c r="K87" s="69">
        <f t="shared" si="2"/>
        <v>0</v>
      </c>
      <c r="L87" s="77">
        <f t="shared" si="3"/>
        <v>78.61</v>
      </c>
      <c r="M87" s="63">
        <f>H87*F87*(1+'02_Rendimientos'!$B$83+'02_Rendimientos'!$B$84)</f>
        <v>0</v>
      </c>
      <c r="N87" s="63">
        <f t="shared" si="4"/>
        <v>977670.5882352941</v>
      </c>
      <c r="O87" s="52" t="str">
        <f t="shared" si="5"/>
        <v>Consistente</v>
      </c>
    </row>
    <row r="88" spans="1:15">
      <c r="A88" s="51" t="s">
        <v>1223</v>
      </c>
      <c r="B88" s="51" t="str">
        <f>'06_Presupuesto'!A183</f>
        <v>B.1.1.1</v>
      </c>
      <c r="C88" s="51" t="str">
        <f>'06_Presupuesto'!C183</f>
        <v>Excavaciones</v>
      </c>
      <c r="D88" s="51" t="str">
        <f>'06_Presupuesto'!D183</f>
        <v>M3</v>
      </c>
      <c r="E88" s="51">
        <f>'06_Presupuesto'!E183</f>
        <v>15</v>
      </c>
      <c r="F88" s="64">
        <f>'06_Presupuesto'!G183</f>
        <v>35294.117647058825</v>
      </c>
      <c r="G88" s="76">
        <f t="shared" ref="G88:G131" si="6">I66</f>
        <v>15</v>
      </c>
      <c r="H88" s="76">
        <f t="shared" si="0"/>
        <v>0</v>
      </c>
      <c r="I88" s="76">
        <f>E88*MAX(0,MIN(1,(EOMONTH('02_Rendimientos'!$B$79,1)-'06_Presupuesto'!J183+1)/('06_Presupuesto'!K183-'06_Presupuesto'!J183+1)))</f>
        <v>15</v>
      </c>
      <c r="J88" s="64">
        <f t="shared" si="1"/>
        <v>529411.76470588241</v>
      </c>
      <c r="K88" s="70">
        <f t="shared" si="2"/>
        <v>1</v>
      </c>
      <c r="L88" s="76">
        <f t="shared" si="3"/>
        <v>0</v>
      </c>
      <c r="M88" s="64">
        <f>H88*F88*(1+'02_Rendimientos'!$B$83+'02_Rendimientos'!$B$84)</f>
        <v>0</v>
      </c>
      <c r="N88" s="64">
        <f t="shared" si="4"/>
        <v>0</v>
      </c>
      <c r="O88" s="51" t="str">
        <f t="shared" si="5"/>
        <v>Consistente</v>
      </c>
    </row>
    <row r="89" spans="1:15">
      <c r="A89" s="52" t="s">
        <v>1223</v>
      </c>
      <c r="B89" s="52" t="str">
        <f>'06_Presupuesto'!A184</f>
        <v>B.1.1.2</v>
      </c>
      <c r="C89" s="52" t="str">
        <f>'06_Presupuesto'!C184</f>
        <v>Emplantillado</v>
      </c>
      <c r="D89" s="52" t="str">
        <f>'06_Presupuesto'!D184</f>
        <v>M2</v>
      </c>
      <c r="E89" s="52">
        <f>'06_Presupuesto'!E184</f>
        <v>23</v>
      </c>
      <c r="F89" s="63">
        <f>'06_Presupuesto'!G184</f>
        <v>16386.55462184874</v>
      </c>
      <c r="G89" s="77">
        <f t="shared" si="6"/>
        <v>0</v>
      </c>
      <c r="H89" s="77">
        <f t="shared" si="0"/>
        <v>23</v>
      </c>
      <c r="I89" s="77">
        <f>E89*MAX(0,MIN(1,(EOMONTH('02_Rendimientos'!$B$79,1)-'06_Presupuesto'!J184+1)/('06_Presupuesto'!K184-'06_Presupuesto'!J184+1)))</f>
        <v>23</v>
      </c>
      <c r="J89" s="63">
        <f t="shared" si="1"/>
        <v>376890.75630252104</v>
      </c>
      <c r="K89" s="69">
        <f t="shared" si="2"/>
        <v>1</v>
      </c>
      <c r="L89" s="77">
        <f t="shared" si="3"/>
        <v>0</v>
      </c>
      <c r="M89" s="63">
        <f>H89*F89*(1+'02_Rendimientos'!$B$83+'02_Rendimientos'!$B$84)</f>
        <v>471113.44537815131</v>
      </c>
      <c r="N89" s="63">
        <f t="shared" si="4"/>
        <v>0</v>
      </c>
      <c r="O89" s="52" t="str">
        <f t="shared" si="5"/>
        <v>Consistente</v>
      </c>
    </row>
    <row r="90" spans="1:15">
      <c r="A90" s="51" t="s">
        <v>1223</v>
      </c>
      <c r="B90" s="51" t="str">
        <f>'06_Presupuesto'!A185</f>
        <v>B.1.1.3</v>
      </c>
      <c r="C90" s="51" t="str">
        <f>'06_Presupuesto'!C185</f>
        <v>Cimientos</v>
      </c>
      <c r="D90" s="51" t="str">
        <f>'06_Presupuesto'!D185</f>
        <v>M3</v>
      </c>
      <c r="E90" s="51">
        <f>'06_Presupuesto'!E185</f>
        <v>14</v>
      </c>
      <c r="F90" s="64">
        <f>'06_Presupuesto'!G185</f>
        <v>189075.63025210085</v>
      </c>
      <c r="G90" s="76">
        <f t="shared" si="6"/>
        <v>0</v>
      </c>
      <c r="H90" s="76">
        <f t="shared" si="0"/>
        <v>14</v>
      </c>
      <c r="I90" s="76">
        <f>E90*MAX(0,MIN(1,(EOMONTH('02_Rendimientos'!$B$79,1)-'06_Presupuesto'!J185+1)/('06_Presupuesto'!K185-'06_Presupuesto'!J185+1)))</f>
        <v>14</v>
      </c>
      <c r="J90" s="64">
        <f t="shared" si="1"/>
        <v>2647058.823529412</v>
      </c>
      <c r="K90" s="70">
        <f t="shared" si="2"/>
        <v>1</v>
      </c>
      <c r="L90" s="76">
        <f t="shared" si="3"/>
        <v>0</v>
      </c>
      <c r="M90" s="64">
        <f>H90*F90*(1+'02_Rendimientos'!$B$83+'02_Rendimientos'!$B$84)</f>
        <v>3308823.5294117648</v>
      </c>
      <c r="N90" s="64">
        <f t="shared" si="4"/>
        <v>0</v>
      </c>
      <c r="O90" s="51" t="str">
        <f t="shared" si="5"/>
        <v>Consistente</v>
      </c>
    </row>
    <row r="91" spans="1:15">
      <c r="A91" s="52" t="s">
        <v>1223</v>
      </c>
      <c r="B91" s="52" t="str">
        <f>'06_Presupuesto'!A186</f>
        <v>B.1.2.1</v>
      </c>
      <c r="C91" s="52" t="str">
        <f>'06_Presupuesto'!C186</f>
        <v>Preparación de la subrasante</v>
      </c>
      <c r="D91" s="52" t="str">
        <f>'06_Presupuesto'!D186</f>
        <v>M2</v>
      </c>
      <c r="E91" s="52">
        <f>'06_Presupuesto'!E186</f>
        <v>143</v>
      </c>
      <c r="F91" s="63">
        <f>'06_Presupuesto'!G186</f>
        <v>2689.0756302521008</v>
      </c>
      <c r="G91" s="77">
        <f t="shared" si="6"/>
        <v>111.22222222222223</v>
      </c>
      <c r="H91" s="77">
        <f t="shared" si="0"/>
        <v>31.777777777777771</v>
      </c>
      <c r="I91" s="77">
        <f>E91*MAX(0,MIN(1,(EOMONTH('02_Rendimientos'!$B$79,1)-'06_Presupuesto'!J186+1)/('06_Presupuesto'!K186-'06_Presupuesto'!J186+1)))</f>
        <v>143</v>
      </c>
      <c r="J91" s="63">
        <f t="shared" si="1"/>
        <v>384537.81512605044</v>
      </c>
      <c r="K91" s="69">
        <f t="shared" si="2"/>
        <v>1</v>
      </c>
      <c r="L91" s="77">
        <f t="shared" si="3"/>
        <v>0</v>
      </c>
      <c r="M91" s="63">
        <f>H91*F91*(1+'02_Rendimientos'!$B$83+'02_Rendimientos'!$B$84)</f>
        <v>106816.0597572362</v>
      </c>
      <c r="N91" s="63">
        <f t="shared" si="4"/>
        <v>0</v>
      </c>
      <c r="O91" s="52" t="str">
        <f t="shared" si="5"/>
        <v>Consistente</v>
      </c>
    </row>
    <row r="92" spans="1:15">
      <c r="A92" s="51" t="s">
        <v>1223</v>
      </c>
      <c r="B92" s="51" t="str">
        <f>'06_Presupuesto'!A187</f>
        <v>B.1.2.2</v>
      </c>
      <c r="C92" s="51" t="str">
        <f>'06_Presupuesto'!C187</f>
        <v>Base Estabilizada e=8cm</v>
      </c>
      <c r="D92" s="51" t="str">
        <f>'06_Presupuesto'!D187</f>
        <v>M3</v>
      </c>
      <c r="E92" s="51">
        <f>'06_Presupuesto'!E187</f>
        <v>11.44</v>
      </c>
      <c r="F92" s="64">
        <f>'06_Presupuesto'!G187</f>
        <v>35294.117647058825</v>
      </c>
      <c r="G92" s="76">
        <f t="shared" si="6"/>
        <v>8.8977777777777778</v>
      </c>
      <c r="H92" s="76">
        <f t="shared" si="0"/>
        <v>2.5422222222222217</v>
      </c>
      <c r="I92" s="76">
        <f>E92*MAX(0,MIN(1,(EOMONTH('02_Rendimientos'!$B$79,1)-'06_Presupuesto'!J187+1)/('06_Presupuesto'!K187-'06_Presupuesto'!J187+1)))</f>
        <v>11.44</v>
      </c>
      <c r="J92" s="64">
        <f t="shared" si="1"/>
        <v>403764.70588235295</v>
      </c>
      <c r="K92" s="70">
        <f t="shared" si="2"/>
        <v>1</v>
      </c>
      <c r="L92" s="76">
        <f t="shared" si="3"/>
        <v>0</v>
      </c>
      <c r="M92" s="64">
        <f>H92*F92*(1+'02_Rendimientos'!$B$83+'02_Rendimientos'!$B$84)</f>
        <v>112156.86274509803</v>
      </c>
      <c r="N92" s="64">
        <f t="shared" si="4"/>
        <v>0</v>
      </c>
      <c r="O92" s="51" t="str">
        <f t="shared" si="5"/>
        <v>Consistente</v>
      </c>
    </row>
    <row r="93" spans="1:15">
      <c r="A93" s="52" t="s">
        <v>1223</v>
      </c>
      <c r="B93" s="52" t="str">
        <f>'06_Presupuesto'!A188</f>
        <v>B.1.2.3</v>
      </c>
      <c r="C93" s="52" t="str">
        <f>'06_Presupuesto'!C188</f>
        <v>Impermeabilización film de Polietileno e=0,10mm</v>
      </c>
      <c r="D93" s="52" t="str">
        <f>'06_Presupuesto'!D188</f>
        <v>M2</v>
      </c>
      <c r="E93" s="52">
        <f>'06_Presupuesto'!E188</f>
        <v>143</v>
      </c>
      <c r="F93" s="63">
        <f>'06_Presupuesto'!G188</f>
        <v>1344.5378151260504</v>
      </c>
      <c r="G93" s="77">
        <f t="shared" si="6"/>
        <v>0</v>
      </c>
      <c r="H93" s="77">
        <f t="shared" si="0"/>
        <v>131.08333333333331</v>
      </c>
      <c r="I93" s="77">
        <f>E93*MAX(0,MIN(1,(EOMONTH('02_Rendimientos'!$B$79,1)-'06_Presupuesto'!J188+1)/('06_Presupuesto'!K188-'06_Presupuesto'!J188+1)))</f>
        <v>131.08333333333331</v>
      </c>
      <c r="J93" s="63">
        <f t="shared" si="1"/>
        <v>176246.49859943974</v>
      </c>
      <c r="K93" s="69">
        <f t="shared" si="2"/>
        <v>0.91666666666666652</v>
      </c>
      <c r="L93" s="77">
        <f t="shared" si="3"/>
        <v>11.916666666666686</v>
      </c>
      <c r="M93" s="63">
        <f>H93*F93*(1+'02_Rendimientos'!$B$83+'02_Rendimientos'!$B$84)</f>
        <v>220308.12324929968</v>
      </c>
      <c r="N93" s="63">
        <f t="shared" si="4"/>
        <v>16022.40896358546</v>
      </c>
      <c r="O93" s="52" t="str">
        <f t="shared" si="5"/>
        <v>Consistente</v>
      </c>
    </row>
    <row r="94" spans="1:15">
      <c r="A94" s="51" t="s">
        <v>1223</v>
      </c>
      <c r="B94" s="51" t="str">
        <f>'06_Presupuesto'!A189</f>
        <v>B.1.2.4</v>
      </c>
      <c r="C94" s="51" t="str">
        <f>'06_Presupuesto'!C189</f>
        <v>Cama de Ripio e=8cm</v>
      </c>
      <c r="D94" s="51" t="str">
        <f>'06_Presupuesto'!D189</f>
        <v>M3</v>
      </c>
      <c r="E94" s="51">
        <f>'06_Presupuesto'!E189</f>
        <v>11.44</v>
      </c>
      <c r="F94" s="64">
        <f>'06_Presupuesto'!G189</f>
        <v>37815.126050420171</v>
      </c>
      <c r="G94" s="76">
        <f t="shared" si="6"/>
        <v>0</v>
      </c>
      <c r="H94" s="76">
        <f t="shared" si="0"/>
        <v>10.486666666666666</v>
      </c>
      <c r="I94" s="76">
        <f>E94*MAX(0,MIN(1,(EOMONTH('02_Rendimientos'!$B$79,1)-'06_Presupuesto'!J189+1)/('06_Presupuesto'!K189-'06_Presupuesto'!J189+1)))</f>
        <v>10.486666666666666</v>
      </c>
      <c r="J94" s="64">
        <f t="shared" si="1"/>
        <v>396554.62184873951</v>
      </c>
      <c r="K94" s="70">
        <f t="shared" si="2"/>
        <v>0.91666666666666663</v>
      </c>
      <c r="L94" s="76">
        <f t="shared" si="3"/>
        <v>0.95333333333333314</v>
      </c>
      <c r="M94" s="64">
        <f>H94*F94*(1+'02_Rendimientos'!$B$83+'02_Rendimientos'!$B$84)</f>
        <v>495693.27731092437</v>
      </c>
      <c r="N94" s="64">
        <f t="shared" si="4"/>
        <v>36050.420168067219</v>
      </c>
      <c r="O94" s="51" t="str">
        <f t="shared" si="5"/>
        <v>Consistente</v>
      </c>
    </row>
    <row r="95" spans="1:15">
      <c r="A95" s="52" t="s">
        <v>1223</v>
      </c>
      <c r="B95" s="52" t="str">
        <f>'06_Presupuesto'!A190</f>
        <v>B.1.2.5</v>
      </c>
      <c r="C95" s="52" t="str">
        <f>'06_Presupuesto'!C190</f>
        <v>Malla Acma C-92</v>
      </c>
      <c r="D95" s="52" t="str">
        <f>'06_Presupuesto'!D190</f>
        <v>M2</v>
      </c>
      <c r="E95" s="52">
        <f>'06_Presupuesto'!E190</f>
        <v>143</v>
      </c>
      <c r="F95" s="63">
        <f>'06_Presupuesto'!G190</f>
        <v>4537.8151260504201</v>
      </c>
      <c r="G95" s="77">
        <f t="shared" si="6"/>
        <v>0</v>
      </c>
      <c r="H95" s="77">
        <f t="shared" si="0"/>
        <v>131.08333333333331</v>
      </c>
      <c r="I95" s="77">
        <f>E95*MAX(0,MIN(1,(EOMONTH('02_Rendimientos'!$B$79,1)-'06_Presupuesto'!J190+1)/('06_Presupuesto'!K190-'06_Presupuesto'!J190+1)))</f>
        <v>131.08333333333331</v>
      </c>
      <c r="J95" s="63">
        <f t="shared" si="1"/>
        <v>594831.93277310918</v>
      </c>
      <c r="K95" s="69">
        <f t="shared" si="2"/>
        <v>0.91666666666666652</v>
      </c>
      <c r="L95" s="77">
        <f t="shared" si="3"/>
        <v>11.916666666666686</v>
      </c>
      <c r="M95" s="63">
        <f>H95*F95*(1+'02_Rendimientos'!$B$83+'02_Rendimientos'!$B$84)</f>
        <v>743539.91596638644</v>
      </c>
      <c r="N95" s="63">
        <f t="shared" si="4"/>
        <v>54075.630252100927</v>
      </c>
      <c r="O95" s="52" t="str">
        <f t="shared" si="5"/>
        <v>Consistente</v>
      </c>
    </row>
    <row r="96" spans="1:15">
      <c r="A96" s="51" t="s">
        <v>1223</v>
      </c>
      <c r="B96" s="51" t="str">
        <f>'06_Presupuesto'!A191</f>
        <v>B.1.2.6</v>
      </c>
      <c r="C96" s="51" t="str">
        <f>'06_Presupuesto'!C191</f>
        <v>Radier e= 7cm</v>
      </c>
      <c r="D96" s="51" t="str">
        <f>'06_Presupuesto'!D191</f>
        <v>M2</v>
      </c>
      <c r="E96" s="51">
        <f>'06_Presupuesto'!E191</f>
        <v>143</v>
      </c>
      <c r="F96" s="64">
        <f>'06_Presupuesto'!G191</f>
        <v>13277.310924369749</v>
      </c>
      <c r="G96" s="76">
        <f t="shared" si="6"/>
        <v>0</v>
      </c>
      <c r="H96" s="76">
        <f t="shared" si="0"/>
        <v>131.08333333333331</v>
      </c>
      <c r="I96" s="76">
        <f>E96*MAX(0,MIN(1,(EOMONTH('02_Rendimientos'!$B$79,1)-'06_Presupuesto'!J191+1)/('06_Presupuesto'!K191-'06_Presupuesto'!J191+1)))</f>
        <v>131.08333333333331</v>
      </c>
      <c r="J96" s="64">
        <f t="shared" si="1"/>
        <v>1740434.1736694677</v>
      </c>
      <c r="K96" s="70">
        <f t="shared" si="2"/>
        <v>0.91666666666666652</v>
      </c>
      <c r="L96" s="76">
        <f t="shared" si="3"/>
        <v>11.916666666666686</v>
      </c>
      <c r="M96" s="64">
        <f>H96*F96*(1+'02_Rendimientos'!$B$83+'02_Rendimientos'!$B$84)</f>
        <v>2175542.7170868348</v>
      </c>
      <c r="N96" s="64">
        <f t="shared" si="4"/>
        <v>158221.28851540643</v>
      </c>
      <c r="O96" s="51" t="str">
        <f t="shared" si="5"/>
        <v>Consistente</v>
      </c>
    </row>
    <row r="97" spans="1:15">
      <c r="A97" s="52" t="s">
        <v>1223</v>
      </c>
      <c r="B97" s="52" t="str">
        <f>'06_Presupuesto'!A192</f>
        <v>B.1.3.1</v>
      </c>
      <c r="C97" s="52" t="str">
        <f>'06_Presupuesto'!C192</f>
        <v>Estabilizado Compactado e=20cm</v>
      </c>
      <c r="D97" s="52" t="str">
        <f>'06_Presupuesto'!D192</f>
        <v>M3</v>
      </c>
      <c r="E97" s="52">
        <f>'06_Presupuesto'!E192</f>
        <v>18.649999999999999</v>
      </c>
      <c r="F97" s="63">
        <f>'06_Presupuesto'!G192</f>
        <v>36974.789915966387</v>
      </c>
      <c r="G97" s="77">
        <f t="shared" si="6"/>
        <v>14.505555555555555</v>
      </c>
      <c r="H97" s="77">
        <f t="shared" si="0"/>
        <v>4.1444444444444439</v>
      </c>
      <c r="I97" s="77">
        <f>E97*MAX(0,MIN(1,(EOMONTH('02_Rendimientos'!$B$79,1)-'06_Presupuesto'!J192+1)/('06_Presupuesto'!K192-'06_Presupuesto'!J192+1)))</f>
        <v>18.649999999999999</v>
      </c>
      <c r="J97" s="63">
        <f t="shared" si="1"/>
        <v>689579.83193277312</v>
      </c>
      <c r="K97" s="69">
        <f t="shared" si="2"/>
        <v>1</v>
      </c>
      <c r="L97" s="77">
        <f t="shared" si="3"/>
        <v>0</v>
      </c>
      <c r="M97" s="63">
        <f>H97*F97*(1+'02_Rendimientos'!$B$83+'02_Rendimientos'!$B$84)</f>
        <v>191549.95331465919</v>
      </c>
      <c r="N97" s="63">
        <f t="shared" si="4"/>
        <v>0</v>
      </c>
      <c r="O97" s="52" t="str">
        <f t="shared" si="5"/>
        <v>Consistente</v>
      </c>
    </row>
    <row r="98" spans="1:15">
      <c r="A98" s="51" t="s">
        <v>1223</v>
      </c>
      <c r="B98" s="51" t="str">
        <f>'06_Presupuesto'!A193</f>
        <v>B.1.3.2</v>
      </c>
      <c r="C98" s="51" t="str">
        <f>'06_Presupuesto'!C193</f>
        <v>Ripio Compactado e=10cm</v>
      </c>
      <c r="D98" s="51" t="str">
        <f>'06_Presupuesto'!D193</f>
        <v>M3</v>
      </c>
      <c r="E98" s="51">
        <f>'06_Presupuesto'!E193</f>
        <v>9.3239999999999998</v>
      </c>
      <c r="F98" s="64">
        <f>'06_Presupuesto'!G193</f>
        <v>38655.462184873948</v>
      </c>
      <c r="G98" s="76">
        <f t="shared" si="6"/>
        <v>7.2519999999999998</v>
      </c>
      <c r="H98" s="76">
        <f t="shared" ref="H98:H129" si="7">I98-G98</f>
        <v>2.0720000000000001</v>
      </c>
      <c r="I98" s="76">
        <f>E98*MAX(0,MIN(1,(EOMONTH('02_Rendimientos'!$B$79,1)-'06_Presupuesto'!J193+1)/('06_Presupuesto'!K193-'06_Presupuesto'!J193+1)))</f>
        <v>9.3239999999999998</v>
      </c>
      <c r="J98" s="64">
        <f t="shared" ref="J98:J129" si="8">I98*F98</f>
        <v>360423.5294117647</v>
      </c>
      <c r="K98" s="70">
        <f t="shared" ref="K98:K131" si="9">I98/E98</f>
        <v>1</v>
      </c>
      <c r="L98" s="76">
        <f t="shared" ref="L98:L131" si="10">E98-I98</f>
        <v>0</v>
      </c>
      <c r="M98" s="64">
        <f>H98*F98*(1+'02_Rendimientos'!$B$83+'02_Rendimientos'!$B$84)</f>
        <v>100117.64705882352</v>
      </c>
      <c r="N98" s="64">
        <f t="shared" ref="N98:N131" si="11">L98*F98</f>
        <v>0</v>
      </c>
      <c r="O98" s="51" t="str">
        <f t="shared" ref="O98:O131" si="12">IF(AND(I98&lt;=E98,H98&gt;=0),"Consistente","Revisar")</f>
        <v>Consistente</v>
      </c>
    </row>
    <row r="99" spans="1:15">
      <c r="A99" s="52" t="s">
        <v>1223</v>
      </c>
      <c r="B99" s="52" t="str">
        <f>'06_Presupuesto'!A194</f>
        <v>B.1.3.3</v>
      </c>
      <c r="C99" s="52" t="str">
        <f>'06_Presupuesto'!C194</f>
        <v>Polietileno e=0,15mm</v>
      </c>
      <c r="D99" s="52" t="str">
        <f>'06_Presupuesto'!D194</f>
        <v>M2</v>
      </c>
      <c r="E99" s="52">
        <f>'06_Presupuesto'!E194</f>
        <v>93.24</v>
      </c>
      <c r="F99" s="63">
        <f>'06_Presupuesto'!G194</f>
        <v>1512.6050420168067</v>
      </c>
      <c r="G99" s="77">
        <f t="shared" si="6"/>
        <v>0</v>
      </c>
      <c r="H99" s="77">
        <f t="shared" si="7"/>
        <v>85.47</v>
      </c>
      <c r="I99" s="77">
        <f>E99*MAX(0,MIN(1,(EOMONTH('02_Rendimientos'!$B$79,1)-'06_Presupuesto'!J194+1)/('06_Presupuesto'!K194-'06_Presupuesto'!J194+1)))</f>
        <v>85.47</v>
      </c>
      <c r="J99" s="63">
        <f t="shared" si="8"/>
        <v>129282.35294117646</v>
      </c>
      <c r="K99" s="69">
        <f t="shared" si="9"/>
        <v>0.91666666666666674</v>
      </c>
      <c r="L99" s="77">
        <f t="shared" si="10"/>
        <v>7.769999999999996</v>
      </c>
      <c r="M99" s="63">
        <f>H99*F99*(1+'02_Rendimientos'!$B$83+'02_Rendimientos'!$B$84)</f>
        <v>161602.94117647057</v>
      </c>
      <c r="N99" s="63">
        <f t="shared" si="11"/>
        <v>11752.941176470582</v>
      </c>
      <c r="O99" s="52" t="str">
        <f t="shared" si="12"/>
        <v>Consistente</v>
      </c>
    </row>
    <row r="100" spans="1:15">
      <c r="A100" s="51" t="s">
        <v>1223</v>
      </c>
      <c r="B100" s="51" t="str">
        <f>'06_Presupuesto'!A195</f>
        <v>B.1.3.4</v>
      </c>
      <c r="C100" s="51" t="str">
        <f>'06_Presupuesto'!C195</f>
        <v>Radier e=10cm</v>
      </c>
      <c r="D100" s="51" t="str">
        <f>'06_Presupuesto'!D195</f>
        <v>M2</v>
      </c>
      <c r="E100" s="51">
        <f>'06_Presupuesto'!E195</f>
        <v>93.24</v>
      </c>
      <c r="F100" s="64">
        <f>'06_Presupuesto'!G195</f>
        <v>16638.655462184874</v>
      </c>
      <c r="G100" s="76">
        <f t="shared" si="6"/>
        <v>0</v>
      </c>
      <c r="H100" s="76">
        <f t="shared" si="7"/>
        <v>85.47</v>
      </c>
      <c r="I100" s="76">
        <f>E100*MAX(0,MIN(1,(EOMONTH('02_Rendimientos'!$B$79,1)-'06_Presupuesto'!J195+1)/('06_Presupuesto'!K195-'06_Presupuesto'!J195+1)))</f>
        <v>85.47</v>
      </c>
      <c r="J100" s="64">
        <f t="shared" si="8"/>
        <v>1422105.8823529412</v>
      </c>
      <c r="K100" s="70">
        <f t="shared" si="9"/>
        <v>0.91666666666666674</v>
      </c>
      <c r="L100" s="76">
        <f t="shared" si="10"/>
        <v>7.769999999999996</v>
      </c>
      <c r="M100" s="64">
        <f>H100*F100*(1+'02_Rendimientos'!$B$83+'02_Rendimientos'!$B$84)</f>
        <v>1777632.3529411764</v>
      </c>
      <c r="N100" s="64">
        <f t="shared" si="11"/>
        <v>129282.3529411764</v>
      </c>
      <c r="O100" s="51" t="str">
        <f t="shared" si="12"/>
        <v>Consistente</v>
      </c>
    </row>
    <row r="101" spans="1:15">
      <c r="A101" s="52" t="s">
        <v>1223</v>
      </c>
      <c r="B101" s="52" t="str">
        <f>'06_Presupuesto'!A196</f>
        <v>B.1.4.1</v>
      </c>
      <c r="C101" s="52" t="str">
        <f>'06_Presupuesto'!C196</f>
        <v>Estructura de Metalcon en Muros</v>
      </c>
      <c r="D101" s="52" t="str">
        <f>'06_Presupuesto'!D196</f>
        <v>M2</v>
      </c>
      <c r="E101" s="52">
        <f>'06_Presupuesto'!E196</f>
        <v>236</v>
      </c>
      <c r="F101" s="63">
        <f>'06_Presupuesto'!G196</f>
        <v>21680.672268907565</v>
      </c>
      <c r="G101" s="77">
        <f t="shared" si="6"/>
        <v>0</v>
      </c>
      <c r="H101" s="77">
        <f t="shared" si="7"/>
        <v>144.22222222222223</v>
      </c>
      <c r="I101" s="77">
        <f>E101*MAX(0,MIN(1,(EOMONTH('02_Rendimientos'!$B$79,1)-'06_Presupuesto'!J196+1)/('06_Presupuesto'!K196-'06_Presupuesto'!J196+1)))</f>
        <v>144.22222222222223</v>
      </c>
      <c r="J101" s="63">
        <f t="shared" si="8"/>
        <v>3126834.7338935579</v>
      </c>
      <c r="K101" s="69">
        <f t="shared" si="9"/>
        <v>0.61111111111111116</v>
      </c>
      <c r="L101" s="77">
        <f t="shared" si="10"/>
        <v>91.777777777777771</v>
      </c>
      <c r="M101" s="63">
        <f>H101*F101*(1+'02_Rendimientos'!$B$83+'02_Rendimientos'!$B$84)</f>
        <v>3908543.4173669475</v>
      </c>
      <c r="N101" s="63">
        <f t="shared" si="11"/>
        <v>1989803.9215686275</v>
      </c>
      <c r="O101" s="52" t="str">
        <f t="shared" si="12"/>
        <v>Consistente</v>
      </c>
    </row>
    <row r="102" spans="1:15">
      <c r="A102" s="51" t="s">
        <v>1223</v>
      </c>
      <c r="B102" s="51" t="str">
        <f>'06_Presupuesto'!A197</f>
        <v>B.1.4.2</v>
      </c>
      <c r="C102" s="51" t="str">
        <f>'06_Presupuesto'!C197</f>
        <v>Planchas de OSB e=11.1mm</v>
      </c>
      <c r="D102" s="51" t="str">
        <f>'06_Presupuesto'!D197</f>
        <v>M2</v>
      </c>
      <c r="E102" s="51">
        <f>'06_Presupuesto'!E197</f>
        <v>153</v>
      </c>
      <c r="F102" s="64">
        <f>'06_Presupuesto'!G197</f>
        <v>11092.436974789916</v>
      </c>
      <c r="G102" s="76">
        <f t="shared" si="6"/>
        <v>0</v>
      </c>
      <c r="H102" s="76">
        <f t="shared" si="7"/>
        <v>93.500000000000014</v>
      </c>
      <c r="I102" s="76">
        <f>E102*MAX(0,MIN(1,(EOMONTH('02_Rendimientos'!$B$79,1)-'06_Presupuesto'!J197+1)/('06_Presupuesto'!K197-'06_Presupuesto'!J197+1)))</f>
        <v>93.500000000000014</v>
      </c>
      <c r="J102" s="64">
        <f t="shared" si="8"/>
        <v>1037142.8571428574</v>
      </c>
      <c r="K102" s="70">
        <f t="shared" si="9"/>
        <v>0.61111111111111116</v>
      </c>
      <c r="L102" s="76">
        <f t="shared" si="10"/>
        <v>59.499999999999986</v>
      </c>
      <c r="M102" s="64">
        <f>H102*F102*(1+'02_Rendimientos'!$B$83+'02_Rendimientos'!$B$84)</f>
        <v>1296428.5714285718</v>
      </c>
      <c r="N102" s="64">
        <f t="shared" si="11"/>
        <v>659999.99999999988</v>
      </c>
      <c r="O102" s="51" t="str">
        <f t="shared" si="12"/>
        <v>Consistente</v>
      </c>
    </row>
    <row r="103" spans="1:15">
      <c r="A103" s="52" t="s">
        <v>1223</v>
      </c>
      <c r="B103" s="52" t="str">
        <f>'06_Presupuesto'!A198</f>
        <v>B.1.4.3</v>
      </c>
      <c r="C103" s="52" t="str">
        <f>'06_Presupuesto'!C198</f>
        <v>Forro Exterior</v>
      </c>
      <c r="D103" s="52" t="str">
        <f>'06_Presupuesto'!D198</f>
        <v>M2</v>
      </c>
      <c r="E103" s="52">
        <f>'06_Presupuesto'!E198</f>
        <v>153</v>
      </c>
      <c r="F103" s="63">
        <f>'06_Presupuesto'!G198</f>
        <v>19327.731092436974</v>
      </c>
      <c r="G103" s="77">
        <f t="shared" si="6"/>
        <v>0</v>
      </c>
      <c r="H103" s="77">
        <f t="shared" si="7"/>
        <v>93.500000000000014</v>
      </c>
      <c r="I103" s="77">
        <f>E103*MAX(0,MIN(1,(EOMONTH('02_Rendimientos'!$B$79,1)-'06_Presupuesto'!J198+1)/('06_Presupuesto'!K198-'06_Presupuesto'!J198+1)))</f>
        <v>93.500000000000014</v>
      </c>
      <c r="J103" s="63">
        <f t="shared" si="8"/>
        <v>1807142.8571428573</v>
      </c>
      <c r="K103" s="69">
        <f t="shared" si="9"/>
        <v>0.61111111111111116</v>
      </c>
      <c r="L103" s="77">
        <f t="shared" si="10"/>
        <v>59.499999999999986</v>
      </c>
      <c r="M103" s="63">
        <f>H103*F103*(1+'02_Rendimientos'!$B$83+'02_Rendimientos'!$B$84)</f>
        <v>2258928.5714285718</v>
      </c>
      <c r="N103" s="63">
        <f t="shared" si="11"/>
        <v>1149999.9999999998</v>
      </c>
      <c r="O103" s="52" t="str">
        <f t="shared" si="12"/>
        <v>Consistente</v>
      </c>
    </row>
    <row r="104" spans="1:15">
      <c r="A104" s="51" t="s">
        <v>1223</v>
      </c>
      <c r="B104" s="51" t="str">
        <f>'06_Presupuesto'!A199</f>
        <v>B.1.4.4</v>
      </c>
      <c r="C104" s="51" t="str">
        <f>'06_Presupuesto'!C199</f>
        <v>Forro Interior Volcanita y Aleros Exteriores</v>
      </c>
      <c r="D104" s="51" t="str">
        <f>'06_Presupuesto'!D199</f>
        <v>M2</v>
      </c>
      <c r="E104" s="51">
        <f>'06_Presupuesto'!E199</f>
        <v>180</v>
      </c>
      <c r="F104" s="64">
        <f>'06_Presupuesto'!G199</f>
        <v>10756.302521008403</v>
      </c>
      <c r="G104" s="76">
        <f t="shared" si="6"/>
        <v>0</v>
      </c>
      <c r="H104" s="76">
        <f t="shared" si="7"/>
        <v>110.00000000000001</v>
      </c>
      <c r="I104" s="76">
        <f>E104*MAX(0,MIN(1,(EOMONTH('02_Rendimientos'!$B$79,1)-'06_Presupuesto'!J199+1)/('06_Presupuesto'!K199-'06_Presupuesto'!J199+1)))</f>
        <v>110.00000000000001</v>
      </c>
      <c r="J104" s="64">
        <f t="shared" si="8"/>
        <v>1183193.2773109246</v>
      </c>
      <c r="K104" s="70">
        <f t="shared" si="9"/>
        <v>0.61111111111111116</v>
      </c>
      <c r="L104" s="76">
        <f t="shared" si="10"/>
        <v>69.999999999999986</v>
      </c>
      <c r="M104" s="64">
        <f>H104*F104*(1+'02_Rendimientos'!$B$83+'02_Rendimientos'!$B$84)</f>
        <v>1478991.5966386558</v>
      </c>
      <c r="N104" s="64">
        <f t="shared" si="11"/>
        <v>752941.17647058808</v>
      </c>
      <c r="O104" s="51" t="str">
        <f t="shared" si="12"/>
        <v>Consistente</v>
      </c>
    </row>
    <row r="105" spans="1:15">
      <c r="A105" s="52" t="s">
        <v>1223</v>
      </c>
      <c r="B105" s="52" t="str">
        <f>'06_Presupuesto'!A200</f>
        <v>B.1.4.5</v>
      </c>
      <c r="C105" s="52" t="str">
        <f>'06_Presupuesto'!C200</f>
        <v>Forro Interior Fibrocemento</v>
      </c>
      <c r="D105" s="52" t="str">
        <f>'06_Presupuesto'!D200</f>
        <v>M2</v>
      </c>
      <c r="E105" s="52">
        <f>'06_Presupuesto'!E200</f>
        <v>65</v>
      </c>
      <c r="F105" s="63">
        <f>'06_Presupuesto'!G200</f>
        <v>14957.983193277312</v>
      </c>
      <c r="G105" s="77">
        <f t="shared" si="6"/>
        <v>0</v>
      </c>
      <c r="H105" s="77">
        <f t="shared" si="7"/>
        <v>39.722222222222229</v>
      </c>
      <c r="I105" s="77">
        <f>E105*MAX(0,MIN(1,(EOMONTH('02_Rendimientos'!$B$79,1)-'06_Presupuesto'!J200+1)/('06_Presupuesto'!K200-'06_Presupuesto'!J200+1)))</f>
        <v>39.722222222222229</v>
      </c>
      <c r="J105" s="63">
        <f t="shared" si="8"/>
        <v>594164.33239962661</v>
      </c>
      <c r="K105" s="69">
        <f t="shared" si="9"/>
        <v>0.61111111111111116</v>
      </c>
      <c r="L105" s="77">
        <f t="shared" si="10"/>
        <v>25.277777777777771</v>
      </c>
      <c r="M105" s="63">
        <f>H105*F105*(1+'02_Rendimientos'!$B$83+'02_Rendimientos'!$B$84)</f>
        <v>742705.41549953329</v>
      </c>
      <c r="N105" s="63">
        <f t="shared" si="11"/>
        <v>378104.57516339864</v>
      </c>
      <c r="O105" s="52" t="str">
        <f t="shared" si="12"/>
        <v>Consistente</v>
      </c>
    </row>
    <row r="106" spans="1:15">
      <c r="A106" s="51" t="s">
        <v>1223</v>
      </c>
      <c r="B106" s="51" t="str">
        <f>'06_Presupuesto'!A201</f>
        <v>B.1.5.1</v>
      </c>
      <c r="C106" s="51" t="str">
        <f>'06_Presupuesto'!C201</f>
        <v>Cerchas y Costaneras de Acero Galvanizado</v>
      </c>
      <c r="D106" s="51" t="str">
        <f>'06_Presupuesto'!D201</f>
        <v>M2</v>
      </c>
      <c r="E106" s="51">
        <f>'06_Presupuesto'!E201</f>
        <v>78.61</v>
      </c>
      <c r="F106" s="64">
        <f>'06_Presupuesto'!G201</f>
        <v>28571.428571428572</v>
      </c>
      <c r="G106" s="76">
        <f t="shared" si="6"/>
        <v>0</v>
      </c>
      <c r="H106" s="76">
        <f t="shared" si="7"/>
        <v>43.235500000000002</v>
      </c>
      <c r="I106" s="76">
        <f>E106*MAX(0,MIN(1,(EOMONTH('02_Rendimientos'!$B$79,1)-'06_Presupuesto'!J201+1)/('06_Presupuesto'!K201-'06_Presupuesto'!J201+1)))</f>
        <v>43.235500000000002</v>
      </c>
      <c r="J106" s="64">
        <f t="shared" si="8"/>
        <v>1235300</v>
      </c>
      <c r="K106" s="70">
        <f t="shared" si="9"/>
        <v>0.55000000000000004</v>
      </c>
      <c r="L106" s="76">
        <f t="shared" si="10"/>
        <v>35.374499999999998</v>
      </c>
      <c r="M106" s="64">
        <f>H106*F106*(1+'02_Rendimientos'!$B$83+'02_Rendimientos'!$B$84)</f>
        <v>1544125</v>
      </c>
      <c r="N106" s="64">
        <f t="shared" si="11"/>
        <v>1010700</v>
      </c>
      <c r="O106" s="51" t="str">
        <f t="shared" si="12"/>
        <v>Consistente</v>
      </c>
    </row>
    <row r="107" spans="1:15">
      <c r="A107" s="52" t="s">
        <v>1223</v>
      </c>
      <c r="B107" s="52" t="str">
        <f>'06_Presupuesto'!A202</f>
        <v>B.1.6.1</v>
      </c>
      <c r="C107" s="52" t="str">
        <f>'06_Presupuesto'!C202</f>
        <v>Aislación Papel Impermeabilizante</v>
      </c>
      <c r="D107" s="52" t="str">
        <f>'06_Presupuesto'!D202</f>
        <v>M2</v>
      </c>
      <c r="E107" s="52">
        <f>'06_Presupuesto'!E202</f>
        <v>78.61</v>
      </c>
      <c r="F107" s="63">
        <f>'06_Presupuesto'!G202</f>
        <v>1932.7731092436975</v>
      </c>
      <c r="G107" s="77">
        <f t="shared" si="6"/>
        <v>0</v>
      </c>
      <c r="H107" s="77">
        <f t="shared" si="7"/>
        <v>0</v>
      </c>
      <c r="I107" s="77">
        <f>E107*MAX(0,MIN(1,(EOMONTH('02_Rendimientos'!$B$79,1)-'06_Presupuesto'!J202+1)/('06_Presupuesto'!K202-'06_Presupuesto'!J202+1)))</f>
        <v>0</v>
      </c>
      <c r="J107" s="63">
        <f t="shared" si="8"/>
        <v>0</v>
      </c>
      <c r="K107" s="69">
        <f t="shared" si="9"/>
        <v>0</v>
      </c>
      <c r="L107" s="77">
        <f t="shared" si="10"/>
        <v>78.61</v>
      </c>
      <c r="M107" s="63">
        <f>H107*F107*(1+'02_Rendimientos'!$B$83+'02_Rendimientos'!$B$84)</f>
        <v>0</v>
      </c>
      <c r="N107" s="63">
        <f t="shared" si="11"/>
        <v>151935.29411764705</v>
      </c>
      <c r="O107" s="52" t="str">
        <f t="shared" si="12"/>
        <v>Consistente</v>
      </c>
    </row>
    <row r="108" spans="1:15">
      <c r="A108" s="51" t="s">
        <v>1223</v>
      </c>
      <c r="B108" s="51" t="str">
        <f>'06_Presupuesto'!A203</f>
        <v>B.1.6.2</v>
      </c>
      <c r="C108" s="51" t="str">
        <f>'06_Presupuesto'!C203</f>
        <v>Planchas OSB e=11.1mm</v>
      </c>
      <c r="D108" s="51" t="str">
        <f>'06_Presupuesto'!D203</f>
        <v>M2</v>
      </c>
      <c r="E108" s="51">
        <f>'06_Presupuesto'!E203</f>
        <v>78.61</v>
      </c>
      <c r="F108" s="64">
        <f>'06_Presupuesto'!G203</f>
        <v>11092.436974789916</v>
      </c>
      <c r="G108" s="76">
        <f t="shared" si="6"/>
        <v>0</v>
      </c>
      <c r="H108" s="76">
        <f t="shared" si="7"/>
        <v>0</v>
      </c>
      <c r="I108" s="76">
        <f>E108*MAX(0,MIN(1,(EOMONTH('02_Rendimientos'!$B$79,1)-'06_Presupuesto'!J203+1)/('06_Presupuesto'!K203-'06_Presupuesto'!J203+1)))</f>
        <v>0</v>
      </c>
      <c r="J108" s="64">
        <f t="shared" si="8"/>
        <v>0</v>
      </c>
      <c r="K108" s="70">
        <f t="shared" si="9"/>
        <v>0</v>
      </c>
      <c r="L108" s="76">
        <f t="shared" si="10"/>
        <v>78.61</v>
      </c>
      <c r="M108" s="64">
        <f>H108*F108*(1+'02_Rendimientos'!$B$83+'02_Rendimientos'!$B$84)</f>
        <v>0</v>
      </c>
      <c r="N108" s="64">
        <f t="shared" si="11"/>
        <v>871976.4705882353</v>
      </c>
      <c r="O108" s="51" t="str">
        <f t="shared" si="12"/>
        <v>Consistente</v>
      </c>
    </row>
    <row r="109" spans="1:15">
      <c r="A109" s="52" t="s">
        <v>1223</v>
      </c>
      <c r="B109" s="52" t="str">
        <f>'06_Presupuesto'!A204</f>
        <v>B.1.6.3</v>
      </c>
      <c r="C109" s="52" t="str">
        <f>'06_Presupuesto'!C204</f>
        <v>Cubierta Onda Estándar</v>
      </c>
      <c r="D109" s="52" t="str">
        <f>'06_Presupuesto'!D204</f>
        <v>M2</v>
      </c>
      <c r="E109" s="52">
        <f>'06_Presupuesto'!E204</f>
        <v>78.61</v>
      </c>
      <c r="F109" s="63">
        <f>'06_Presupuesto'!G204</f>
        <v>12436.974789915967</v>
      </c>
      <c r="G109" s="77">
        <f t="shared" si="6"/>
        <v>0</v>
      </c>
      <c r="H109" s="77">
        <f t="shared" si="7"/>
        <v>0</v>
      </c>
      <c r="I109" s="77">
        <f>E109*MAX(0,MIN(1,(EOMONTH('02_Rendimientos'!$B$79,1)-'06_Presupuesto'!J204+1)/('06_Presupuesto'!K204-'06_Presupuesto'!J204+1)))</f>
        <v>0</v>
      </c>
      <c r="J109" s="63">
        <f t="shared" si="8"/>
        <v>0</v>
      </c>
      <c r="K109" s="69">
        <f t="shared" si="9"/>
        <v>0</v>
      </c>
      <c r="L109" s="77">
        <f t="shared" si="10"/>
        <v>78.61</v>
      </c>
      <c r="M109" s="63">
        <f>H109*F109*(1+'02_Rendimientos'!$B$83+'02_Rendimientos'!$B$84)</f>
        <v>0</v>
      </c>
      <c r="N109" s="63">
        <f t="shared" si="11"/>
        <v>977670.5882352941</v>
      </c>
      <c r="O109" s="52" t="str">
        <f t="shared" si="12"/>
        <v>Consistente</v>
      </c>
    </row>
    <row r="110" spans="1:15">
      <c r="A110" s="51" t="s">
        <v>1224</v>
      </c>
      <c r="B110" s="51" t="str">
        <f>'06_Presupuesto'!A183</f>
        <v>B.1.1.1</v>
      </c>
      <c r="C110" s="51" t="str">
        <f>'06_Presupuesto'!C183</f>
        <v>Excavaciones</v>
      </c>
      <c r="D110" s="51" t="str">
        <f>'06_Presupuesto'!D183</f>
        <v>M3</v>
      </c>
      <c r="E110" s="51">
        <f>'06_Presupuesto'!E183</f>
        <v>15</v>
      </c>
      <c r="F110" s="64">
        <f>'06_Presupuesto'!G183</f>
        <v>35294.117647058825</v>
      </c>
      <c r="G110" s="76">
        <f t="shared" si="6"/>
        <v>15</v>
      </c>
      <c r="H110" s="76">
        <f t="shared" si="7"/>
        <v>0</v>
      </c>
      <c r="I110" s="76">
        <f>E110*MAX(0,MIN(1,(EOMONTH('02_Rendimientos'!$B$79,2)-'06_Presupuesto'!J183+1)/('06_Presupuesto'!K183-'06_Presupuesto'!J183+1)))</f>
        <v>15</v>
      </c>
      <c r="J110" s="64">
        <f t="shared" si="8"/>
        <v>529411.76470588241</v>
      </c>
      <c r="K110" s="70">
        <f t="shared" si="9"/>
        <v>1</v>
      </c>
      <c r="L110" s="76">
        <f t="shared" si="10"/>
        <v>0</v>
      </c>
      <c r="M110" s="64">
        <f>H110*F110*(1+'02_Rendimientos'!$B$83+'02_Rendimientos'!$B$84)</f>
        <v>0</v>
      </c>
      <c r="N110" s="64">
        <f t="shared" si="11"/>
        <v>0</v>
      </c>
      <c r="O110" s="51" t="str">
        <f t="shared" si="12"/>
        <v>Consistente</v>
      </c>
    </row>
    <row r="111" spans="1:15">
      <c r="A111" s="52" t="s">
        <v>1224</v>
      </c>
      <c r="B111" s="52" t="str">
        <f>'06_Presupuesto'!A184</f>
        <v>B.1.1.2</v>
      </c>
      <c r="C111" s="52" t="str">
        <f>'06_Presupuesto'!C184</f>
        <v>Emplantillado</v>
      </c>
      <c r="D111" s="52" t="str">
        <f>'06_Presupuesto'!D184</f>
        <v>M2</v>
      </c>
      <c r="E111" s="52">
        <f>'06_Presupuesto'!E184</f>
        <v>23</v>
      </c>
      <c r="F111" s="63">
        <f>'06_Presupuesto'!G184</f>
        <v>16386.55462184874</v>
      </c>
      <c r="G111" s="77">
        <f t="shared" si="6"/>
        <v>23</v>
      </c>
      <c r="H111" s="77">
        <f t="shared" si="7"/>
        <v>0</v>
      </c>
      <c r="I111" s="77">
        <f>E111*MAX(0,MIN(1,(EOMONTH('02_Rendimientos'!$B$79,2)-'06_Presupuesto'!J184+1)/('06_Presupuesto'!K184-'06_Presupuesto'!J184+1)))</f>
        <v>23</v>
      </c>
      <c r="J111" s="63">
        <f t="shared" si="8"/>
        <v>376890.75630252104</v>
      </c>
      <c r="K111" s="69">
        <f t="shared" si="9"/>
        <v>1</v>
      </c>
      <c r="L111" s="77">
        <f t="shared" si="10"/>
        <v>0</v>
      </c>
      <c r="M111" s="63">
        <f>H111*F111*(1+'02_Rendimientos'!$B$83+'02_Rendimientos'!$B$84)</f>
        <v>0</v>
      </c>
      <c r="N111" s="63">
        <f t="shared" si="11"/>
        <v>0</v>
      </c>
      <c r="O111" s="52" t="str">
        <f t="shared" si="12"/>
        <v>Consistente</v>
      </c>
    </row>
    <row r="112" spans="1:15">
      <c r="A112" s="51" t="s">
        <v>1224</v>
      </c>
      <c r="B112" s="51" t="str">
        <f>'06_Presupuesto'!A185</f>
        <v>B.1.1.3</v>
      </c>
      <c r="C112" s="51" t="str">
        <f>'06_Presupuesto'!C185</f>
        <v>Cimientos</v>
      </c>
      <c r="D112" s="51" t="str">
        <f>'06_Presupuesto'!D185</f>
        <v>M3</v>
      </c>
      <c r="E112" s="51">
        <f>'06_Presupuesto'!E185</f>
        <v>14</v>
      </c>
      <c r="F112" s="64">
        <f>'06_Presupuesto'!G185</f>
        <v>189075.63025210085</v>
      </c>
      <c r="G112" s="76">
        <f t="shared" si="6"/>
        <v>14</v>
      </c>
      <c r="H112" s="76">
        <f t="shared" si="7"/>
        <v>0</v>
      </c>
      <c r="I112" s="76">
        <f>E112*MAX(0,MIN(1,(EOMONTH('02_Rendimientos'!$B$79,2)-'06_Presupuesto'!J185+1)/('06_Presupuesto'!K185-'06_Presupuesto'!J185+1)))</f>
        <v>14</v>
      </c>
      <c r="J112" s="64">
        <f t="shared" si="8"/>
        <v>2647058.823529412</v>
      </c>
      <c r="K112" s="70">
        <f t="shared" si="9"/>
        <v>1</v>
      </c>
      <c r="L112" s="76">
        <f t="shared" si="10"/>
        <v>0</v>
      </c>
      <c r="M112" s="64">
        <f>H112*F112*(1+'02_Rendimientos'!$B$83+'02_Rendimientos'!$B$84)</f>
        <v>0</v>
      </c>
      <c r="N112" s="64">
        <f t="shared" si="11"/>
        <v>0</v>
      </c>
      <c r="O112" s="51" t="str">
        <f t="shared" si="12"/>
        <v>Consistente</v>
      </c>
    </row>
    <row r="113" spans="1:15">
      <c r="A113" s="52" t="s">
        <v>1224</v>
      </c>
      <c r="B113" s="52" t="str">
        <f>'06_Presupuesto'!A186</f>
        <v>B.1.2.1</v>
      </c>
      <c r="C113" s="52" t="str">
        <f>'06_Presupuesto'!C186</f>
        <v>Preparación de la subrasante</v>
      </c>
      <c r="D113" s="52" t="str">
        <f>'06_Presupuesto'!D186</f>
        <v>M2</v>
      </c>
      <c r="E113" s="52">
        <f>'06_Presupuesto'!E186</f>
        <v>143</v>
      </c>
      <c r="F113" s="63">
        <f>'06_Presupuesto'!G186</f>
        <v>2689.0756302521008</v>
      </c>
      <c r="G113" s="77">
        <f t="shared" si="6"/>
        <v>143</v>
      </c>
      <c r="H113" s="77">
        <f t="shared" si="7"/>
        <v>0</v>
      </c>
      <c r="I113" s="77">
        <f>E113*MAX(0,MIN(1,(EOMONTH('02_Rendimientos'!$B$79,2)-'06_Presupuesto'!J186+1)/('06_Presupuesto'!K186-'06_Presupuesto'!J186+1)))</f>
        <v>143</v>
      </c>
      <c r="J113" s="63">
        <f t="shared" si="8"/>
        <v>384537.81512605044</v>
      </c>
      <c r="K113" s="69">
        <f t="shared" si="9"/>
        <v>1</v>
      </c>
      <c r="L113" s="77">
        <f t="shared" si="10"/>
        <v>0</v>
      </c>
      <c r="M113" s="63">
        <f>H113*F113*(1+'02_Rendimientos'!$B$83+'02_Rendimientos'!$B$84)</f>
        <v>0</v>
      </c>
      <c r="N113" s="63">
        <f t="shared" si="11"/>
        <v>0</v>
      </c>
      <c r="O113" s="52" t="str">
        <f t="shared" si="12"/>
        <v>Consistente</v>
      </c>
    </row>
    <row r="114" spans="1:15">
      <c r="A114" s="51" t="s">
        <v>1224</v>
      </c>
      <c r="B114" s="51" t="str">
        <f>'06_Presupuesto'!A187</f>
        <v>B.1.2.2</v>
      </c>
      <c r="C114" s="51" t="str">
        <f>'06_Presupuesto'!C187</f>
        <v>Base Estabilizada e=8cm</v>
      </c>
      <c r="D114" s="51" t="str">
        <f>'06_Presupuesto'!D187</f>
        <v>M3</v>
      </c>
      <c r="E114" s="51">
        <f>'06_Presupuesto'!E187</f>
        <v>11.44</v>
      </c>
      <c r="F114" s="64">
        <f>'06_Presupuesto'!G187</f>
        <v>35294.117647058825</v>
      </c>
      <c r="G114" s="76">
        <f t="shared" si="6"/>
        <v>11.44</v>
      </c>
      <c r="H114" s="76">
        <f t="shared" si="7"/>
        <v>0</v>
      </c>
      <c r="I114" s="76">
        <f>E114*MAX(0,MIN(1,(EOMONTH('02_Rendimientos'!$B$79,2)-'06_Presupuesto'!J187+1)/('06_Presupuesto'!K187-'06_Presupuesto'!J187+1)))</f>
        <v>11.44</v>
      </c>
      <c r="J114" s="64">
        <f t="shared" si="8"/>
        <v>403764.70588235295</v>
      </c>
      <c r="K114" s="70">
        <f t="shared" si="9"/>
        <v>1</v>
      </c>
      <c r="L114" s="76">
        <f t="shared" si="10"/>
        <v>0</v>
      </c>
      <c r="M114" s="64">
        <f>H114*F114*(1+'02_Rendimientos'!$B$83+'02_Rendimientos'!$B$84)</f>
        <v>0</v>
      </c>
      <c r="N114" s="64">
        <f t="shared" si="11"/>
        <v>0</v>
      </c>
      <c r="O114" s="51" t="str">
        <f t="shared" si="12"/>
        <v>Consistente</v>
      </c>
    </row>
    <row r="115" spans="1:15">
      <c r="A115" s="52" t="s">
        <v>1224</v>
      </c>
      <c r="B115" s="52" t="str">
        <f>'06_Presupuesto'!A188</f>
        <v>B.1.2.3</v>
      </c>
      <c r="C115" s="52" t="str">
        <f>'06_Presupuesto'!C188</f>
        <v>Impermeabilización film de Polietileno e=0,10mm</v>
      </c>
      <c r="D115" s="52" t="str">
        <f>'06_Presupuesto'!D188</f>
        <v>M2</v>
      </c>
      <c r="E115" s="52">
        <f>'06_Presupuesto'!E188</f>
        <v>143</v>
      </c>
      <c r="F115" s="63">
        <f>'06_Presupuesto'!G188</f>
        <v>1344.5378151260504</v>
      </c>
      <c r="G115" s="77">
        <f t="shared" si="6"/>
        <v>131.08333333333331</v>
      </c>
      <c r="H115" s="77">
        <f t="shared" si="7"/>
        <v>11.916666666666686</v>
      </c>
      <c r="I115" s="77">
        <f>E115*MAX(0,MIN(1,(EOMONTH('02_Rendimientos'!$B$79,2)-'06_Presupuesto'!J188+1)/('06_Presupuesto'!K188-'06_Presupuesto'!J188+1)))</f>
        <v>143</v>
      </c>
      <c r="J115" s="63">
        <f t="shared" si="8"/>
        <v>192268.90756302522</v>
      </c>
      <c r="K115" s="69">
        <f t="shared" si="9"/>
        <v>1</v>
      </c>
      <c r="L115" s="77">
        <f t="shared" si="10"/>
        <v>0</v>
      </c>
      <c r="M115" s="63">
        <f>H115*F115*(1+'02_Rendimientos'!$B$83+'02_Rendimientos'!$B$84)</f>
        <v>20028.011204481823</v>
      </c>
      <c r="N115" s="63">
        <f t="shared" si="11"/>
        <v>0</v>
      </c>
      <c r="O115" s="52" t="str">
        <f t="shared" si="12"/>
        <v>Consistente</v>
      </c>
    </row>
    <row r="116" spans="1:15">
      <c r="A116" s="51" t="s">
        <v>1224</v>
      </c>
      <c r="B116" s="51" t="str">
        <f>'06_Presupuesto'!A189</f>
        <v>B.1.2.4</v>
      </c>
      <c r="C116" s="51" t="str">
        <f>'06_Presupuesto'!C189</f>
        <v>Cama de Ripio e=8cm</v>
      </c>
      <c r="D116" s="51" t="str">
        <f>'06_Presupuesto'!D189</f>
        <v>M3</v>
      </c>
      <c r="E116" s="51">
        <f>'06_Presupuesto'!E189</f>
        <v>11.44</v>
      </c>
      <c r="F116" s="64">
        <f>'06_Presupuesto'!G189</f>
        <v>37815.126050420171</v>
      </c>
      <c r="G116" s="76">
        <f t="shared" si="6"/>
        <v>10.486666666666666</v>
      </c>
      <c r="H116" s="76">
        <f t="shared" si="7"/>
        <v>0.95333333333333314</v>
      </c>
      <c r="I116" s="76">
        <f>E116*MAX(0,MIN(1,(EOMONTH('02_Rendimientos'!$B$79,2)-'06_Presupuesto'!J189+1)/('06_Presupuesto'!K189-'06_Presupuesto'!J189+1)))</f>
        <v>11.44</v>
      </c>
      <c r="J116" s="64">
        <f t="shared" si="8"/>
        <v>432605.04201680672</v>
      </c>
      <c r="K116" s="70">
        <f t="shared" si="9"/>
        <v>1</v>
      </c>
      <c r="L116" s="76">
        <f t="shared" si="10"/>
        <v>0</v>
      </c>
      <c r="M116" s="64">
        <f>H116*F116*(1+'02_Rendimientos'!$B$83+'02_Rendimientos'!$B$84)</f>
        <v>45063.025210084023</v>
      </c>
      <c r="N116" s="64">
        <f t="shared" si="11"/>
        <v>0</v>
      </c>
      <c r="O116" s="51" t="str">
        <f t="shared" si="12"/>
        <v>Consistente</v>
      </c>
    </row>
    <row r="117" spans="1:15">
      <c r="A117" s="52" t="s">
        <v>1224</v>
      </c>
      <c r="B117" s="52" t="str">
        <f>'06_Presupuesto'!A190</f>
        <v>B.1.2.5</v>
      </c>
      <c r="C117" s="52" t="str">
        <f>'06_Presupuesto'!C190</f>
        <v>Malla Acma C-92</v>
      </c>
      <c r="D117" s="52" t="str">
        <f>'06_Presupuesto'!D190</f>
        <v>M2</v>
      </c>
      <c r="E117" s="52">
        <f>'06_Presupuesto'!E190</f>
        <v>143</v>
      </c>
      <c r="F117" s="63">
        <f>'06_Presupuesto'!G190</f>
        <v>4537.8151260504201</v>
      </c>
      <c r="G117" s="77">
        <f t="shared" si="6"/>
        <v>131.08333333333331</v>
      </c>
      <c r="H117" s="77">
        <f t="shared" si="7"/>
        <v>11.916666666666686</v>
      </c>
      <c r="I117" s="77">
        <f>E117*MAX(0,MIN(1,(EOMONTH('02_Rendimientos'!$B$79,2)-'06_Presupuesto'!J190+1)/('06_Presupuesto'!K190-'06_Presupuesto'!J190+1)))</f>
        <v>143</v>
      </c>
      <c r="J117" s="63">
        <f t="shared" si="8"/>
        <v>648907.56302521005</v>
      </c>
      <c r="K117" s="69">
        <f t="shared" si="9"/>
        <v>1</v>
      </c>
      <c r="L117" s="77">
        <f t="shared" si="10"/>
        <v>0</v>
      </c>
      <c r="M117" s="63">
        <f>H117*F117*(1+'02_Rendimientos'!$B$83+'02_Rendimientos'!$B$84)</f>
        <v>67594.537815126154</v>
      </c>
      <c r="N117" s="63">
        <f t="shared" si="11"/>
        <v>0</v>
      </c>
      <c r="O117" s="52" t="str">
        <f t="shared" si="12"/>
        <v>Consistente</v>
      </c>
    </row>
    <row r="118" spans="1:15">
      <c r="A118" s="51" t="s">
        <v>1224</v>
      </c>
      <c r="B118" s="51" t="str">
        <f>'06_Presupuesto'!A191</f>
        <v>B.1.2.6</v>
      </c>
      <c r="C118" s="51" t="str">
        <f>'06_Presupuesto'!C191</f>
        <v>Radier e= 7cm</v>
      </c>
      <c r="D118" s="51" t="str">
        <f>'06_Presupuesto'!D191</f>
        <v>M2</v>
      </c>
      <c r="E118" s="51">
        <f>'06_Presupuesto'!E191</f>
        <v>143</v>
      </c>
      <c r="F118" s="64">
        <f>'06_Presupuesto'!G191</f>
        <v>13277.310924369749</v>
      </c>
      <c r="G118" s="76">
        <f t="shared" si="6"/>
        <v>131.08333333333331</v>
      </c>
      <c r="H118" s="76">
        <f t="shared" si="7"/>
        <v>11.916666666666686</v>
      </c>
      <c r="I118" s="76">
        <f>E118*MAX(0,MIN(1,(EOMONTH('02_Rendimientos'!$B$79,2)-'06_Presupuesto'!J191+1)/('06_Presupuesto'!K191-'06_Presupuesto'!J191+1)))</f>
        <v>143</v>
      </c>
      <c r="J118" s="64">
        <f t="shared" si="8"/>
        <v>1898655.4621848741</v>
      </c>
      <c r="K118" s="70">
        <f t="shared" si="9"/>
        <v>1</v>
      </c>
      <c r="L118" s="76">
        <f t="shared" si="10"/>
        <v>0</v>
      </c>
      <c r="M118" s="64">
        <f>H118*F118*(1+'02_Rendimientos'!$B$83+'02_Rendimientos'!$B$84)</f>
        <v>197776.61064425803</v>
      </c>
      <c r="N118" s="64">
        <f t="shared" si="11"/>
        <v>0</v>
      </c>
      <c r="O118" s="51" t="str">
        <f t="shared" si="12"/>
        <v>Consistente</v>
      </c>
    </row>
    <row r="119" spans="1:15">
      <c r="A119" s="52" t="s">
        <v>1224</v>
      </c>
      <c r="B119" s="52" t="str">
        <f>'06_Presupuesto'!A192</f>
        <v>B.1.3.1</v>
      </c>
      <c r="C119" s="52" t="str">
        <f>'06_Presupuesto'!C192</f>
        <v>Estabilizado Compactado e=20cm</v>
      </c>
      <c r="D119" s="52" t="str">
        <f>'06_Presupuesto'!D192</f>
        <v>M3</v>
      </c>
      <c r="E119" s="52">
        <f>'06_Presupuesto'!E192</f>
        <v>18.649999999999999</v>
      </c>
      <c r="F119" s="63">
        <f>'06_Presupuesto'!G192</f>
        <v>36974.789915966387</v>
      </c>
      <c r="G119" s="77">
        <f t="shared" si="6"/>
        <v>18.649999999999999</v>
      </c>
      <c r="H119" s="77">
        <f t="shared" si="7"/>
        <v>0</v>
      </c>
      <c r="I119" s="77">
        <f>E119*MAX(0,MIN(1,(EOMONTH('02_Rendimientos'!$B$79,2)-'06_Presupuesto'!J192+1)/('06_Presupuesto'!K192-'06_Presupuesto'!J192+1)))</f>
        <v>18.649999999999999</v>
      </c>
      <c r="J119" s="63">
        <f t="shared" si="8"/>
        <v>689579.83193277312</v>
      </c>
      <c r="K119" s="69">
        <f t="shared" si="9"/>
        <v>1</v>
      </c>
      <c r="L119" s="77">
        <f t="shared" si="10"/>
        <v>0</v>
      </c>
      <c r="M119" s="63">
        <f>H119*F119*(1+'02_Rendimientos'!$B$83+'02_Rendimientos'!$B$84)</f>
        <v>0</v>
      </c>
      <c r="N119" s="63">
        <f t="shared" si="11"/>
        <v>0</v>
      </c>
      <c r="O119" s="52" t="str">
        <f t="shared" si="12"/>
        <v>Consistente</v>
      </c>
    </row>
    <row r="120" spans="1:15">
      <c r="A120" s="51" t="s">
        <v>1224</v>
      </c>
      <c r="B120" s="51" t="str">
        <f>'06_Presupuesto'!A193</f>
        <v>B.1.3.2</v>
      </c>
      <c r="C120" s="51" t="str">
        <f>'06_Presupuesto'!C193</f>
        <v>Ripio Compactado e=10cm</v>
      </c>
      <c r="D120" s="51" t="str">
        <f>'06_Presupuesto'!D193</f>
        <v>M3</v>
      </c>
      <c r="E120" s="51">
        <f>'06_Presupuesto'!E193</f>
        <v>9.3239999999999998</v>
      </c>
      <c r="F120" s="64">
        <f>'06_Presupuesto'!G193</f>
        <v>38655.462184873948</v>
      </c>
      <c r="G120" s="76">
        <f t="shared" si="6"/>
        <v>9.3239999999999998</v>
      </c>
      <c r="H120" s="76">
        <f t="shared" si="7"/>
        <v>0</v>
      </c>
      <c r="I120" s="76">
        <f>E120*MAX(0,MIN(1,(EOMONTH('02_Rendimientos'!$B$79,2)-'06_Presupuesto'!J193+1)/('06_Presupuesto'!K193-'06_Presupuesto'!J193+1)))</f>
        <v>9.3239999999999998</v>
      </c>
      <c r="J120" s="64">
        <f t="shared" si="8"/>
        <v>360423.5294117647</v>
      </c>
      <c r="K120" s="70">
        <f t="shared" si="9"/>
        <v>1</v>
      </c>
      <c r="L120" s="76">
        <f t="shared" si="10"/>
        <v>0</v>
      </c>
      <c r="M120" s="64">
        <f>H120*F120*(1+'02_Rendimientos'!$B$83+'02_Rendimientos'!$B$84)</f>
        <v>0</v>
      </c>
      <c r="N120" s="64">
        <f t="shared" si="11"/>
        <v>0</v>
      </c>
      <c r="O120" s="51" t="str">
        <f t="shared" si="12"/>
        <v>Consistente</v>
      </c>
    </row>
    <row r="121" spans="1:15">
      <c r="A121" s="52" t="s">
        <v>1224</v>
      </c>
      <c r="B121" s="52" t="str">
        <f>'06_Presupuesto'!A194</f>
        <v>B.1.3.3</v>
      </c>
      <c r="C121" s="52" t="str">
        <f>'06_Presupuesto'!C194</f>
        <v>Polietileno e=0,15mm</v>
      </c>
      <c r="D121" s="52" t="str">
        <f>'06_Presupuesto'!D194</f>
        <v>M2</v>
      </c>
      <c r="E121" s="52">
        <f>'06_Presupuesto'!E194</f>
        <v>93.24</v>
      </c>
      <c r="F121" s="63">
        <f>'06_Presupuesto'!G194</f>
        <v>1512.6050420168067</v>
      </c>
      <c r="G121" s="77">
        <f t="shared" si="6"/>
        <v>85.47</v>
      </c>
      <c r="H121" s="77">
        <f t="shared" si="7"/>
        <v>7.769999999999996</v>
      </c>
      <c r="I121" s="77">
        <f>E121*MAX(0,MIN(1,(EOMONTH('02_Rendimientos'!$B$79,2)-'06_Presupuesto'!J194+1)/('06_Presupuesto'!K194-'06_Presupuesto'!J194+1)))</f>
        <v>93.24</v>
      </c>
      <c r="J121" s="63">
        <f t="shared" si="8"/>
        <v>141035.29411764705</v>
      </c>
      <c r="K121" s="69">
        <f t="shared" si="9"/>
        <v>1</v>
      </c>
      <c r="L121" s="77">
        <f t="shared" si="10"/>
        <v>0</v>
      </c>
      <c r="M121" s="63">
        <f>H121*F121*(1+'02_Rendimientos'!$B$83+'02_Rendimientos'!$B$84)</f>
        <v>14691.176470588227</v>
      </c>
      <c r="N121" s="63">
        <f t="shared" si="11"/>
        <v>0</v>
      </c>
      <c r="O121" s="52" t="str">
        <f t="shared" si="12"/>
        <v>Consistente</v>
      </c>
    </row>
    <row r="122" spans="1:15">
      <c r="A122" s="51" t="s">
        <v>1224</v>
      </c>
      <c r="B122" s="51" t="str">
        <f>'06_Presupuesto'!A195</f>
        <v>B.1.3.4</v>
      </c>
      <c r="C122" s="51" t="str">
        <f>'06_Presupuesto'!C195</f>
        <v>Radier e=10cm</v>
      </c>
      <c r="D122" s="51" t="str">
        <f>'06_Presupuesto'!D195</f>
        <v>M2</v>
      </c>
      <c r="E122" s="51">
        <f>'06_Presupuesto'!E195</f>
        <v>93.24</v>
      </c>
      <c r="F122" s="64">
        <f>'06_Presupuesto'!G195</f>
        <v>16638.655462184874</v>
      </c>
      <c r="G122" s="76">
        <f t="shared" si="6"/>
        <v>85.47</v>
      </c>
      <c r="H122" s="76">
        <f t="shared" si="7"/>
        <v>7.769999999999996</v>
      </c>
      <c r="I122" s="76">
        <f>E122*MAX(0,MIN(1,(EOMONTH('02_Rendimientos'!$B$79,2)-'06_Presupuesto'!J195+1)/('06_Presupuesto'!K195-'06_Presupuesto'!J195+1)))</f>
        <v>93.24</v>
      </c>
      <c r="J122" s="64">
        <f t="shared" si="8"/>
        <v>1551388.2352941176</v>
      </c>
      <c r="K122" s="70">
        <f t="shared" si="9"/>
        <v>1</v>
      </c>
      <c r="L122" s="76">
        <f t="shared" si="10"/>
        <v>0</v>
      </c>
      <c r="M122" s="64">
        <f>H122*F122*(1+'02_Rendimientos'!$B$83+'02_Rendimientos'!$B$84)</f>
        <v>161602.94117647051</v>
      </c>
      <c r="N122" s="64">
        <f t="shared" si="11"/>
        <v>0</v>
      </c>
      <c r="O122" s="51" t="str">
        <f t="shared" si="12"/>
        <v>Consistente</v>
      </c>
    </row>
    <row r="123" spans="1:15">
      <c r="A123" s="52" t="s">
        <v>1224</v>
      </c>
      <c r="B123" s="52" t="str">
        <f>'06_Presupuesto'!A196</f>
        <v>B.1.4.1</v>
      </c>
      <c r="C123" s="52" t="str">
        <f>'06_Presupuesto'!C196</f>
        <v>Estructura de Metalcon en Muros</v>
      </c>
      <c r="D123" s="52" t="str">
        <f>'06_Presupuesto'!D196</f>
        <v>M2</v>
      </c>
      <c r="E123" s="52">
        <f>'06_Presupuesto'!E196</f>
        <v>236</v>
      </c>
      <c r="F123" s="63">
        <f>'06_Presupuesto'!G196</f>
        <v>21680.672268907565</v>
      </c>
      <c r="G123" s="77">
        <f t="shared" si="6"/>
        <v>144.22222222222223</v>
      </c>
      <c r="H123" s="77">
        <f t="shared" si="7"/>
        <v>91.777777777777771</v>
      </c>
      <c r="I123" s="77">
        <f>E123*MAX(0,MIN(1,(EOMONTH('02_Rendimientos'!$B$79,2)-'06_Presupuesto'!J196+1)/('06_Presupuesto'!K196-'06_Presupuesto'!J196+1)))</f>
        <v>236</v>
      </c>
      <c r="J123" s="63">
        <f t="shared" si="8"/>
        <v>5116638.6554621849</v>
      </c>
      <c r="K123" s="69">
        <f t="shared" si="9"/>
        <v>1</v>
      </c>
      <c r="L123" s="77">
        <f t="shared" si="10"/>
        <v>0</v>
      </c>
      <c r="M123" s="63">
        <f>H123*F123*(1+'02_Rendimientos'!$B$83+'02_Rendimientos'!$B$84)</f>
        <v>2487254.9019607846</v>
      </c>
      <c r="N123" s="63">
        <f t="shared" si="11"/>
        <v>0</v>
      </c>
      <c r="O123" s="52" t="str">
        <f t="shared" si="12"/>
        <v>Consistente</v>
      </c>
    </row>
    <row r="124" spans="1:15">
      <c r="A124" s="51" t="s">
        <v>1224</v>
      </c>
      <c r="B124" s="51" t="str">
        <f>'06_Presupuesto'!A197</f>
        <v>B.1.4.2</v>
      </c>
      <c r="C124" s="51" t="str">
        <f>'06_Presupuesto'!C197</f>
        <v>Planchas de OSB e=11.1mm</v>
      </c>
      <c r="D124" s="51" t="str">
        <f>'06_Presupuesto'!D197</f>
        <v>M2</v>
      </c>
      <c r="E124" s="51">
        <f>'06_Presupuesto'!E197</f>
        <v>153</v>
      </c>
      <c r="F124" s="64">
        <f>'06_Presupuesto'!G197</f>
        <v>11092.436974789916</v>
      </c>
      <c r="G124" s="76">
        <f t="shared" si="6"/>
        <v>93.500000000000014</v>
      </c>
      <c r="H124" s="76">
        <f t="shared" si="7"/>
        <v>59.499999999999986</v>
      </c>
      <c r="I124" s="76">
        <f>E124*MAX(0,MIN(1,(EOMONTH('02_Rendimientos'!$B$79,2)-'06_Presupuesto'!J197+1)/('06_Presupuesto'!K197-'06_Presupuesto'!J197+1)))</f>
        <v>153</v>
      </c>
      <c r="J124" s="64">
        <f t="shared" si="8"/>
        <v>1697142.8571428573</v>
      </c>
      <c r="K124" s="70">
        <f t="shared" si="9"/>
        <v>1</v>
      </c>
      <c r="L124" s="76">
        <f t="shared" si="10"/>
        <v>0</v>
      </c>
      <c r="M124" s="64">
        <f>H124*F124*(1+'02_Rendimientos'!$B$83+'02_Rendimientos'!$B$84)</f>
        <v>824999.99999999988</v>
      </c>
      <c r="N124" s="64">
        <f t="shared" si="11"/>
        <v>0</v>
      </c>
      <c r="O124" s="51" t="str">
        <f t="shared" si="12"/>
        <v>Consistente</v>
      </c>
    </row>
    <row r="125" spans="1:15">
      <c r="A125" s="52" t="s">
        <v>1224</v>
      </c>
      <c r="B125" s="52" t="str">
        <f>'06_Presupuesto'!A198</f>
        <v>B.1.4.3</v>
      </c>
      <c r="C125" s="52" t="str">
        <f>'06_Presupuesto'!C198</f>
        <v>Forro Exterior</v>
      </c>
      <c r="D125" s="52" t="str">
        <f>'06_Presupuesto'!D198</f>
        <v>M2</v>
      </c>
      <c r="E125" s="52">
        <f>'06_Presupuesto'!E198</f>
        <v>153</v>
      </c>
      <c r="F125" s="63">
        <f>'06_Presupuesto'!G198</f>
        <v>19327.731092436974</v>
      </c>
      <c r="G125" s="77">
        <f t="shared" si="6"/>
        <v>93.500000000000014</v>
      </c>
      <c r="H125" s="77">
        <f t="shared" si="7"/>
        <v>59.499999999999986</v>
      </c>
      <c r="I125" s="77">
        <f>E125*MAX(0,MIN(1,(EOMONTH('02_Rendimientos'!$B$79,2)-'06_Presupuesto'!J198+1)/('06_Presupuesto'!K198-'06_Presupuesto'!J198+1)))</f>
        <v>153</v>
      </c>
      <c r="J125" s="63">
        <f t="shared" si="8"/>
        <v>2957142.8571428568</v>
      </c>
      <c r="K125" s="69">
        <f t="shared" si="9"/>
        <v>1</v>
      </c>
      <c r="L125" s="77">
        <f t="shared" si="10"/>
        <v>0</v>
      </c>
      <c r="M125" s="63">
        <f>H125*F125*(1+'02_Rendimientos'!$B$83+'02_Rendimientos'!$B$84)</f>
        <v>1437499.9999999998</v>
      </c>
      <c r="N125" s="63">
        <f t="shared" si="11"/>
        <v>0</v>
      </c>
      <c r="O125" s="52" t="str">
        <f t="shared" si="12"/>
        <v>Consistente</v>
      </c>
    </row>
    <row r="126" spans="1:15">
      <c r="A126" s="51" t="s">
        <v>1224</v>
      </c>
      <c r="B126" s="51" t="str">
        <f>'06_Presupuesto'!A199</f>
        <v>B.1.4.4</v>
      </c>
      <c r="C126" s="51" t="str">
        <f>'06_Presupuesto'!C199</f>
        <v>Forro Interior Volcanita y Aleros Exteriores</v>
      </c>
      <c r="D126" s="51" t="str">
        <f>'06_Presupuesto'!D199</f>
        <v>M2</v>
      </c>
      <c r="E126" s="51">
        <f>'06_Presupuesto'!E199</f>
        <v>180</v>
      </c>
      <c r="F126" s="64">
        <f>'06_Presupuesto'!G199</f>
        <v>10756.302521008403</v>
      </c>
      <c r="G126" s="76">
        <f t="shared" si="6"/>
        <v>110.00000000000001</v>
      </c>
      <c r="H126" s="76">
        <f t="shared" si="7"/>
        <v>69.999999999999986</v>
      </c>
      <c r="I126" s="76">
        <f>E126*MAX(0,MIN(1,(EOMONTH('02_Rendimientos'!$B$79,2)-'06_Presupuesto'!J199+1)/('06_Presupuesto'!K199-'06_Presupuesto'!J199+1)))</f>
        <v>180</v>
      </c>
      <c r="J126" s="64">
        <f t="shared" si="8"/>
        <v>1936134.4537815126</v>
      </c>
      <c r="K126" s="70">
        <f t="shared" si="9"/>
        <v>1</v>
      </c>
      <c r="L126" s="76">
        <f t="shared" si="10"/>
        <v>0</v>
      </c>
      <c r="M126" s="64">
        <f>H126*F126*(1+'02_Rendimientos'!$B$83+'02_Rendimientos'!$B$84)</f>
        <v>941176.47058823507</v>
      </c>
      <c r="N126" s="64">
        <f t="shared" si="11"/>
        <v>0</v>
      </c>
      <c r="O126" s="51" t="str">
        <f t="shared" si="12"/>
        <v>Consistente</v>
      </c>
    </row>
    <row r="127" spans="1:15">
      <c r="A127" s="52" t="s">
        <v>1224</v>
      </c>
      <c r="B127" s="52" t="str">
        <f>'06_Presupuesto'!A200</f>
        <v>B.1.4.5</v>
      </c>
      <c r="C127" s="52" t="str">
        <f>'06_Presupuesto'!C200</f>
        <v>Forro Interior Fibrocemento</v>
      </c>
      <c r="D127" s="52" t="str">
        <f>'06_Presupuesto'!D200</f>
        <v>M2</v>
      </c>
      <c r="E127" s="52">
        <f>'06_Presupuesto'!E200</f>
        <v>65</v>
      </c>
      <c r="F127" s="63">
        <f>'06_Presupuesto'!G200</f>
        <v>14957.983193277312</v>
      </c>
      <c r="G127" s="77">
        <f t="shared" si="6"/>
        <v>39.722222222222229</v>
      </c>
      <c r="H127" s="77">
        <f t="shared" si="7"/>
        <v>25.277777777777771</v>
      </c>
      <c r="I127" s="77">
        <f>E127*MAX(0,MIN(1,(EOMONTH('02_Rendimientos'!$B$79,2)-'06_Presupuesto'!J200+1)/('06_Presupuesto'!K200-'06_Presupuesto'!J200+1)))</f>
        <v>65</v>
      </c>
      <c r="J127" s="63">
        <f t="shared" si="8"/>
        <v>972268.90756302525</v>
      </c>
      <c r="K127" s="69">
        <f t="shared" si="9"/>
        <v>1</v>
      </c>
      <c r="L127" s="77">
        <f t="shared" si="10"/>
        <v>0</v>
      </c>
      <c r="M127" s="63">
        <f>H127*F127*(1+'02_Rendimientos'!$B$83+'02_Rendimientos'!$B$84)</f>
        <v>472630.7189542483</v>
      </c>
      <c r="N127" s="63">
        <f t="shared" si="11"/>
        <v>0</v>
      </c>
      <c r="O127" s="52" t="str">
        <f t="shared" si="12"/>
        <v>Consistente</v>
      </c>
    </row>
    <row r="128" spans="1:15">
      <c r="A128" s="51" t="s">
        <v>1224</v>
      </c>
      <c r="B128" s="51" t="str">
        <f>'06_Presupuesto'!A201</f>
        <v>B.1.5.1</v>
      </c>
      <c r="C128" s="51" t="str">
        <f>'06_Presupuesto'!C201</f>
        <v>Cerchas y Costaneras de Acero Galvanizado</v>
      </c>
      <c r="D128" s="51" t="str">
        <f>'06_Presupuesto'!D201</f>
        <v>M2</v>
      </c>
      <c r="E128" s="51">
        <f>'06_Presupuesto'!E201</f>
        <v>78.61</v>
      </c>
      <c r="F128" s="64">
        <f>'06_Presupuesto'!G201</f>
        <v>28571.428571428572</v>
      </c>
      <c r="G128" s="76">
        <f t="shared" si="6"/>
        <v>43.235500000000002</v>
      </c>
      <c r="H128" s="76">
        <f t="shared" si="7"/>
        <v>35.374499999999998</v>
      </c>
      <c r="I128" s="76">
        <f>E128*MAX(0,MIN(1,(EOMONTH('02_Rendimientos'!$B$79,2)-'06_Presupuesto'!J201+1)/('06_Presupuesto'!K201-'06_Presupuesto'!J201+1)))</f>
        <v>78.61</v>
      </c>
      <c r="J128" s="64">
        <f t="shared" si="8"/>
        <v>2246000</v>
      </c>
      <c r="K128" s="70">
        <f t="shared" si="9"/>
        <v>1</v>
      </c>
      <c r="L128" s="76">
        <f t="shared" si="10"/>
        <v>0</v>
      </c>
      <c r="M128" s="64">
        <f>H128*F128*(1+'02_Rendimientos'!$B$83+'02_Rendimientos'!$B$84)</f>
        <v>1263375</v>
      </c>
      <c r="N128" s="64">
        <f t="shared" si="11"/>
        <v>0</v>
      </c>
      <c r="O128" s="51" t="str">
        <f t="shared" si="12"/>
        <v>Consistente</v>
      </c>
    </row>
    <row r="129" spans="1:15">
      <c r="A129" s="52" t="s">
        <v>1224</v>
      </c>
      <c r="B129" s="52" t="str">
        <f>'06_Presupuesto'!A202</f>
        <v>B.1.6.1</v>
      </c>
      <c r="C129" s="52" t="str">
        <f>'06_Presupuesto'!C202</f>
        <v>Aislación Papel Impermeabilizante</v>
      </c>
      <c r="D129" s="52" t="str">
        <f>'06_Presupuesto'!D202</f>
        <v>M2</v>
      </c>
      <c r="E129" s="52">
        <f>'06_Presupuesto'!E202</f>
        <v>78.61</v>
      </c>
      <c r="F129" s="63">
        <f>'06_Presupuesto'!G202</f>
        <v>1932.7731092436975</v>
      </c>
      <c r="G129" s="77">
        <f t="shared" si="6"/>
        <v>0</v>
      </c>
      <c r="H129" s="77">
        <f t="shared" si="7"/>
        <v>78.61</v>
      </c>
      <c r="I129" s="77">
        <f>E129*MAX(0,MIN(1,(EOMONTH('02_Rendimientos'!$B$79,2)-'06_Presupuesto'!J202+1)/('06_Presupuesto'!K202-'06_Presupuesto'!J202+1)))</f>
        <v>78.61</v>
      </c>
      <c r="J129" s="63">
        <f t="shared" si="8"/>
        <v>151935.29411764705</v>
      </c>
      <c r="K129" s="69">
        <f t="shared" si="9"/>
        <v>1</v>
      </c>
      <c r="L129" s="77">
        <f t="shared" si="10"/>
        <v>0</v>
      </c>
      <c r="M129" s="63">
        <f>H129*F129*(1+'02_Rendimientos'!$B$83+'02_Rendimientos'!$B$84)</f>
        <v>189919.1176470588</v>
      </c>
      <c r="N129" s="63">
        <f t="shared" si="11"/>
        <v>0</v>
      </c>
      <c r="O129" s="52" t="str">
        <f t="shared" si="12"/>
        <v>Consistente</v>
      </c>
    </row>
    <row r="130" spans="1:15">
      <c r="A130" s="51" t="s">
        <v>1224</v>
      </c>
      <c r="B130" s="51" t="str">
        <f>'06_Presupuesto'!A203</f>
        <v>B.1.6.2</v>
      </c>
      <c r="C130" s="51" t="str">
        <f>'06_Presupuesto'!C203</f>
        <v>Planchas OSB e=11.1mm</v>
      </c>
      <c r="D130" s="51" t="str">
        <f>'06_Presupuesto'!D203</f>
        <v>M2</v>
      </c>
      <c r="E130" s="51">
        <f>'06_Presupuesto'!E203</f>
        <v>78.61</v>
      </c>
      <c r="F130" s="64">
        <f>'06_Presupuesto'!G203</f>
        <v>11092.436974789916</v>
      </c>
      <c r="G130" s="76">
        <f t="shared" si="6"/>
        <v>0</v>
      </c>
      <c r="H130" s="76">
        <f t="shared" ref="H130:H131" si="13">I130-G130</f>
        <v>78.61</v>
      </c>
      <c r="I130" s="76">
        <f>E130*MAX(0,MIN(1,(EOMONTH('02_Rendimientos'!$B$79,2)-'06_Presupuesto'!J203+1)/('06_Presupuesto'!K203-'06_Presupuesto'!J203+1)))</f>
        <v>78.61</v>
      </c>
      <c r="J130" s="64">
        <f t="shared" ref="J130:J131" si="14">I130*F130</f>
        <v>871976.4705882353</v>
      </c>
      <c r="K130" s="70">
        <f t="shared" si="9"/>
        <v>1</v>
      </c>
      <c r="L130" s="76">
        <f t="shared" si="10"/>
        <v>0</v>
      </c>
      <c r="M130" s="64">
        <f>H130*F130*(1+'02_Rendimientos'!$B$83+'02_Rendimientos'!$B$84)</f>
        <v>1089970.5882352942</v>
      </c>
      <c r="N130" s="64">
        <f t="shared" si="11"/>
        <v>0</v>
      </c>
      <c r="O130" s="51" t="str">
        <f t="shared" si="12"/>
        <v>Consistente</v>
      </c>
    </row>
    <row r="131" spans="1:15">
      <c r="A131" s="52" t="s">
        <v>1224</v>
      </c>
      <c r="B131" s="52" t="str">
        <f>'06_Presupuesto'!A204</f>
        <v>B.1.6.3</v>
      </c>
      <c r="C131" s="52" t="str">
        <f>'06_Presupuesto'!C204</f>
        <v>Cubierta Onda Estándar</v>
      </c>
      <c r="D131" s="52" t="str">
        <f>'06_Presupuesto'!D204</f>
        <v>M2</v>
      </c>
      <c r="E131" s="52">
        <f>'06_Presupuesto'!E204</f>
        <v>78.61</v>
      </c>
      <c r="F131" s="63">
        <f>'06_Presupuesto'!G204</f>
        <v>12436.974789915967</v>
      </c>
      <c r="G131" s="77">
        <f t="shared" si="6"/>
        <v>0</v>
      </c>
      <c r="H131" s="77">
        <f t="shared" si="13"/>
        <v>78.61</v>
      </c>
      <c r="I131" s="77">
        <f>E131*MAX(0,MIN(1,(EOMONTH('02_Rendimientos'!$B$79,2)-'06_Presupuesto'!J204+1)/('06_Presupuesto'!K204-'06_Presupuesto'!J204+1)))</f>
        <v>78.61</v>
      </c>
      <c r="J131" s="63">
        <f t="shared" si="14"/>
        <v>977670.5882352941</v>
      </c>
      <c r="K131" s="69">
        <f t="shared" si="9"/>
        <v>1</v>
      </c>
      <c r="L131" s="77">
        <f t="shared" si="10"/>
        <v>0</v>
      </c>
      <c r="M131" s="63">
        <f>H131*F131*(1+'02_Rendimientos'!$B$83+'02_Rendimientos'!$B$84)</f>
        <v>1222088.2352941176</v>
      </c>
      <c r="N131" s="63">
        <f t="shared" si="11"/>
        <v>0</v>
      </c>
      <c r="O131" s="52" t="str">
        <f t="shared" si="12"/>
        <v>Consistente</v>
      </c>
    </row>
    <row r="134" spans="1:15">
      <c r="A134" s="175" t="s">
        <v>1225</v>
      </c>
      <c r="B134" s="175"/>
      <c r="C134" s="175"/>
      <c r="D134" s="175"/>
      <c r="E134" s="175"/>
      <c r="F134" s="175"/>
      <c r="G134" s="175"/>
      <c r="H134" s="175"/>
      <c r="I134" s="175"/>
    </row>
    <row r="135" spans="1:15" ht="26.4">
      <c r="A135" s="50" t="s">
        <v>1226</v>
      </c>
      <c r="B135" s="50" t="s">
        <v>1227</v>
      </c>
      <c r="C135" s="50" t="s">
        <v>1202</v>
      </c>
      <c r="D135" s="50" t="s">
        <v>1228</v>
      </c>
      <c r="E135" s="50" t="s">
        <v>1229</v>
      </c>
      <c r="F135" s="50" t="s">
        <v>1109</v>
      </c>
      <c r="G135" s="50" t="s">
        <v>1190</v>
      </c>
      <c r="H135" s="50" t="s">
        <v>1194</v>
      </c>
      <c r="I135" s="50" t="s">
        <v>1230</v>
      </c>
    </row>
    <row r="136" spans="1:15" ht="52.8">
      <c r="A136" s="51" t="s">
        <v>1231</v>
      </c>
      <c r="B136" s="64">
        <f>SUM(M66:M87)</f>
        <v>2449006.5359477126</v>
      </c>
      <c r="C136" s="64">
        <f>B136*'02_Rendimientos'!B86</f>
        <v>122450.32679738564</v>
      </c>
      <c r="D136" s="64">
        <f>B136*'02_Rendimientos'!B87</f>
        <v>0</v>
      </c>
      <c r="E136" s="64">
        <f>B136-C136-D136</f>
        <v>2326556.2091503269</v>
      </c>
      <c r="F136" s="64">
        <f>B136*'02_Rendimientos'!B82</f>
        <v>465311.24183006538</v>
      </c>
      <c r="G136" s="64">
        <f>B136+F136</f>
        <v>2914317.777777778</v>
      </c>
      <c r="H136" s="64">
        <f>E136+F136</f>
        <v>2791867.4509803923</v>
      </c>
      <c r="I136" s="51" t="s">
        <v>1232</v>
      </c>
    </row>
    <row r="137" spans="1:15" ht="52.8">
      <c r="A137" s="52" t="s">
        <v>1233</v>
      </c>
      <c r="B137" s="63">
        <f>SUM(M88:M109)</f>
        <v>21094619.397759106</v>
      </c>
      <c r="C137" s="63">
        <f>B137*'02_Rendimientos'!B86</f>
        <v>1054730.9698879553</v>
      </c>
      <c r="D137" s="63">
        <f>B137*'02_Rendimientos'!B87</f>
        <v>0</v>
      </c>
      <c r="E137" s="63">
        <f>B137-C137-D137</f>
        <v>20039888.427871149</v>
      </c>
      <c r="F137" s="63">
        <f>B137*'02_Rendimientos'!B82</f>
        <v>4007977.6855742303</v>
      </c>
      <c r="G137" s="63">
        <f>B137+F137</f>
        <v>25102597.083333336</v>
      </c>
      <c r="H137" s="63">
        <f>E137+F137</f>
        <v>24047866.113445379</v>
      </c>
      <c r="I137" s="52" t="s">
        <v>1232</v>
      </c>
    </row>
    <row r="138" spans="1:15" ht="52.8">
      <c r="A138" s="51" t="s">
        <v>1234</v>
      </c>
      <c r="B138" s="64">
        <f>SUM(M110:M131)</f>
        <v>10435671.335200749</v>
      </c>
      <c r="C138" s="64">
        <f>B138*'02_Rendimientos'!B86</f>
        <v>521783.5667600375</v>
      </c>
      <c r="D138" s="64">
        <f>B138*'02_Rendimientos'!B87</f>
        <v>0</v>
      </c>
      <c r="E138" s="64">
        <f>B138-C138-D138</f>
        <v>9913887.7684407122</v>
      </c>
      <c r="F138" s="64">
        <f>B138*'02_Rendimientos'!B82</f>
        <v>1982777.5536881424</v>
      </c>
      <c r="G138" s="64">
        <f>B138+F138</f>
        <v>12418448.888888892</v>
      </c>
      <c r="H138" s="64">
        <f>E138+F138</f>
        <v>11896665.322128855</v>
      </c>
      <c r="I138" s="51" t="s">
        <v>1232</v>
      </c>
    </row>
    <row r="140" spans="1:15">
      <c r="A140" s="168" t="s">
        <v>1235</v>
      </c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</row>
  </sheetData>
  <mergeCells count="17">
    <mergeCell ref="A134:I134"/>
    <mergeCell ref="A140:O140"/>
    <mergeCell ref="B2:N2"/>
    <mergeCell ref="C6:N6"/>
    <mergeCell ref="C7:N7"/>
    <mergeCell ref="C8:N8"/>
    <mergeCell ref="C9:N9"/>
    <mergeCell ref="B47:N48"/>
    <mergeCell ref="C10:N10"/>
    <mergeCell ref="C11:N11"/>
    <mergeCell ref="C12:N12"/>
    <mergeCell ref="B31:N32"/>
    <mergeCell ref="B44:N45"/>
    <mergeCell ref="A57:O57"/>
    <mergeCell ref="A60:O60"/>
    <mergeCell ref="A61:O61"/>
    <mergeCell ref="E63:O63"/>
  </mergeCells>
  <dataValidations count="1">
    <dataValidation type="list" sqref="C4" xr:uid="{00000000-0002-0000-0900-000000000000}">
      <formula1>"1,2,3,4,5,6"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F766E"/>
  </sheetPr>
  <dimension ref="A1:L17"/>
  <sheetViews>
    <sheetView showGridLines="0" workbookViewId="0"/>
  </sheetViews>
  <sheetFormatPr baseColWidth="10" defaultColWidth="8.796875" defaultRowHeight="13.8"/>
  <cols>
    <col min="1" max="1" width="9" customWidth="1"/>
    <col min="2" max="2" width="35" customWidth="1"/>
    <col min="3" max="3" width="38" customWidth="1"/>
    <col min="4" max="4" width="22" customWidth="1"/>
    <col min="5" max="6" width="12" customWidth="1"/>
    <col min="7" max="7" width="14" customWidth="1"/>
    <col min="8" max="8" width="18" customWidth="1"/>
    <col min="9" max="9" width="45" customWidth="1"/>
    <col min="10" max="10" width="40" customWidth="1"/>
    <col min="11" max="11" width="25" customWidth="1"/>
    <col min="12" max="12" width="35" customWidth="1"/>
  </cols>
  <sheetData>
    <row r="1" spans="1:12" ht="34.049999999999997" customHeight="1">
      <c r="A1" s="174" t="s">
        <v>1236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</row>
    <row r="2" spans="1:12" ht="37.950000000000003" customHeight="1">
      <c r="A2" s="168" t="s">
        <v>1237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</row>
    <row r="5" spans="1:12" ht="43.95" customHeight="1">
      <c r="A5" s="50" t="s">
        <v>1238</v>
      </c>
      <c r="B5" s="50" t="s">
        <v>1239</v>
      </c>
      <c r="C5" s="50" t="s">
        <v>1240</v>
      </c>
      <c r="D5" s="50" t="s">
        <v>1241</v>
      </c>
      <c r="E5" s="50" t="s">
        <v>1242</v>
      </c>
      <c r="F5" s="50" t="s">
        <v>1243</v>
      </c>
      <c r="G5" s="50" t="s">
        <v>1244</v>
      </c>
      <c r="H5" s="50" t="s">
        <v>1245</v>
      </c>
      <c r="I5" s="50" t="s">
        <v>1246</v>
      </c>
      <c r="J5" s="50" t="s">
        <v>1247</v>
      </c>
      <c r="K5" s="50" t="s">
        <v>1141</v>
      </c>
      <c r="L5" s="50" t="s">
        <v>1248</v>
      </c>
    </row>
    <row r="6" spans="1:12" ht="100.05" customHeight="1">
      <c r="A6" s="52" t="s">
        <v>1249</v>
      </c>
      <c r="B6" s="52" t="s">
        <v>1250</v>
      </c>
      <c r="C6" s="52" t="s">
        <v>1251</v>
      </c>
      <c r="D6" s="52" t="s">
        <v>1252</v>
      </c>
      <c r="E6" s="52">
        <v>4</v>
      </c>
      <c r="F6" s="52">
        <v>4</v>
      </c>
      <c r="G6" s="52">
        <f t="shared" ref="G6:G14" si="0">E6*F6</f>
        <v>16</v>
      </c>
      <c r="H6" s="52" t="s">
        <v>1253</v>
      </c>
      <c r="I6" s="52" t="s">
        <v>1254</v>
      </c>
      <c r="J6" s="52" t="s">
        <v>1255</v>
      </c>
      <c r="K6" s="52" t="s">
        <v>1256</v>
      </c>
      <c r="L6" s="52" t="s">
        <v>1257</v>
      </c>
    </row>
    <row r="7" spans="1:12" ht="100.05" customHeight="1">
      <c r="A7" s="51" t="s">
        <v>1258</v>
      </c>
      <c r="B7" s="51" t="s">
        <v>1259</v>
      </c>
      <c r="C7" s="51" t="s">
        <v>1260</v>
      </c>
      <c r="D7" s="51" t="s">
        <v>1261</v>
      </c>
      <c r="E7" s="51">
        <v>2</v>
      </c>
      <c r="F7" s="51">
        <v>4</v>
      </c>
      <c r="G7" s="51">
        <f t="shared" si="0"/>
        <v>8</v>
      </c>
      <c r="H7" s="51" t="s">
        <v>1253</v>
      </c>
      <c r="I7" s="51" t="s">
        <v>1262</v>
      </c>
      <c r="J7" s="51" t="s">
        <v>1263</v>
      </c>
      <c r="K7" s="51" t="s">
        <v>1264</v>
      </c>
      <c r="L7" s="51" t="s">
        <v>1265</v>
      </c>
    </row>
    <row r="8" spans="1:12" ht="100.05" customHeight="1">
      <c r="A8" s="52" t="s">
        <v>1266</v>
      </c>
      <c r="B8" s="52" t="s">
        <v>1267</v>
      </c>
      <c r="C8" s="52" t="s">
        <v>1268</v>
      </c>
      <c r="D8" s="52" t="s">
        <v>1269</v>
      </c>
      <c r="E8" s="52">
        <v>3</v>
      </c>
      <c r="F8" s="52">
        <v>4</v>
      </c>
      <c r="G8" s="52">
        <f t="shared" si="0"/>
        <v>12</v>
      </c>
      <c r="H8" s="52" t="s">
        <v>1253</v>
      </c>
      <c r="I8" s="52" t="s">
        <v>1270</v>
      </c>
      <c r="J8" s="52" t="s">
        <v>1271</v>
      </c>
      <c r="K8" s="52" t="s">
        <v>1272</v>
      </c>
      <c r="L8" s="52" t="s">
        <v>1273</v>
      </c>
    </row>
    <row r="9" spans="1:12" ht="100.05" customHeight="1">
      <c r="A9" s="51" t="s">
        <v>1274</v>
      </c>
      <c r="B9" s="51" t="s">
        <v>1275</v>
      </c>
      <c r="C9" s="51" t="s">
        <v>1276</v>
      </c>
      <c r="D9" s="51" t="s">
        <v>1277</v>
      </c>
      <c r="E9" s="51">
        <v>4</v>
      </c>
      <c r="F9" s="51">
        <v>5</v>
      </c>
      <c r="G9" s="51">
        <f t="shared" si="0"/>
        <v>20</v>
      </c>
      <c r="H9" s="51" t="s">
        <v>1253</v>
      </c>
      <c r="I9" s="51" t="s">
        <v>1278</v>
      </c>
      <c r="J9" s="51" t="s">
        <v>1279</v>
      </c>
      <c r="K9" s="51" t="s">
        <v>1280</v>
      </c>
      <c r="L9" s="51" t="s">
        <v>1281</v>
      </c>
    </row>
    <row r="10" spans="1:12" ht="100.05" customHeight="1">
      <c r="A10" s="52" t="s">
        <v>1282</v>
      </c>
      <c r="B10" s="52" t="s">
        <v>1283</v>
      </c>
      <c r="C10" s="52" t="s">
        <v>1284</v>
      </c>
      <c r="D10" s="52" t="s">
        <v>1285</v>
      </c>
      <c r="E10" s="52">
        <v>3</v>
      </c>
      <c r="F10" s="52">
        <v>5</v>
      </c>
      <c r="G10" s="52">
        <f t="shared" si="0"/>
        <v>15</v>
      </c>
      <c r="H10" s="52" t="s">
        <v>1253</v>
      </c>
      <c r="I10" s="52" t="s">
        <v>1286</v>
      </c>
      <c r="J10" s="52" t="s">
        <v>1287</v>
      </c>
      <c r="K10" s="52" t="s">
        <v>1288</v>
      </c>
      <c r="L10" s="52" t="s">
        <v>1289</v>
      </c>
    </row>
    <row r="11" spans="1:12" ht="100.05" customHeight="1">
      <c r="A11" s="51" t="s">
        <v>1290</v>
      </c>
      <c r="B11" s="51" t="s">
        <v>1291</v>
      </c>
      <c r="C11" s="51" t="s">
        <v>1292</v>
      </c>
      <c r="D11" s="51" t="s">
        <v>1293</v>
      </c>
      <c r="E11" s="51">
        <v>3</v>
      </c>
      <c r="F11" s="51">
        <v>4</v>
      </c>
      <c r="G11" s="51">
        <f t="shared" si="0"/>
        <v>12</v>
      </c>
      <c r="H11" s="51" t="s">
        <v>1253</v>
      </c>
      <c r="I11" s="51" t="s">
        <v>1294</v>
      </c>
      <c r="J11" s="51" t="s">
        <v>1295</v>
      </c>
      <c r="K11" s="51" t="s">
        <v>1296</v>
      </c>
      <c r="L11" s="51" t="s">
        <v>1297</v>
      </c>
    </row>
    <row r="12" spans="1:12" ht="100.05" customHeight="1">
      <c r="A12" s="52" t="s">
        <v>1298</v>
      </c>
      <c r="B12" s="52" t="s">
        <v>1299</v>
      </c>
      <c r="C12" s="52" t="s">
        <v>1300</v>
      </c>
      <c r="D12" s="52" t="s">
        <v>1301</v>
      </c>
      <c r="E12" s="52">
        <v>3</v>
      </c>
      <c r="F12" s="52">
        <v>3</v>
      </c>
      <c r="G12" s="52">
        <f t="shared" si="0"/>
        <v>9</v>
      </c>
      <c r="H12" s="52" t="s">
        <v>1253</v>
      </c>
      <c r="I12" s="52" t="s">
        <v>1302</v>
      </c>
      <c r="J12" s="52" t="s">
        <v>1303</v>
      </c>
      <c r="K12" s="52" t="s">
        <v>1304</v>
      </c>
      <c r="L12" s="52" t="s">
        <v>1305</v>
      </c>
    </row>
    <row r="13" spans="1:12" ht="100.05" customHeight="1">
      <c r="A13" s="51" t="s">
        <v>1306</v>
      </c>
      <c r="B13" s="51" t="s">
        <v>1307</v>
      </c>
      <c r="C13" s="51" t="s">
        <v>1308</v>
      </c>
      <c r="D13" s="51" t="s">
        <v>1309</v>
      </c>
      <c r="E13" s="51">
        <v>3</v>
      </c>
      <c r="F13" s="51">
        <v>4</v>
      </c>
      <c r="G13" s="51">
        <f t="shared" si="0"/>
        <v>12</v>
      </c>
      <c r="H13" s="51" t="s">
        <v>1253</v>
      </c>
      <c r="I13" s="51" t="s">
        <v>1310</v>
      </c>
      <c r="J13" s="51" t="s">
        <v>1311</v>
      </c>
      <c r="K13" s="51" t="s">
        <v>1264</v>
      </c>
      <c r="L13" s="51" t="s">
        <v>1312</v>
      </c>
    </row>
    <row r="14" spans="1:12" ht="100.05" customHeight="1">
      <c r="A14" s="52" t="s">
        <v>1313</v>
      </c>
      <c r="B14" s="52" t="s">
        <v>1314</v>
      </c>
      <c r="C14" s="52" t="s">
        <v>1315</v>
      </c>
      <c r="D14" s="52" t="s">
        <v>1316</v>
      </c>
      <c r="E14" s="52">
        <v>2</v>
      </c>
      <c r="F14" s="52">
        <v>5</v>
      </c>
      <c r="G14" s="52">
        <f t="shared" si="0"/>
        <v>10</v>
      </c>
      <c r="H14" s="52" t="s">
        <v>1317</v>
      </c>
      <c r="I14" s="52" t="s">
        <v>1318</v>
      </c>
      <c r="J14" s="52" t="s">
        <v>1319</v>
      </c>
      <c r="K14" s="52" t="s">
        <v>1320</v>
      </c>
      <c r="L14" s="52" t="s">
        <v>1321</v>
      </c>
    </row>
    <row r="17" spans="1:12" ht="37.950000000000003" customHeight="1">
      <c r="A17" s="168" t="s">
        <v>1322</v>
      </c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</row>
  </sheetData>
  <mergeCells count="3">
    <mergeCell ref="A1:L1"/>
    <mergeCell ref="A2:L2"/>
    <mergeCell ref="A17:L17"/>
  </mergeCells>
  <conditionalFormatting sqref="G6:G14">
    <cfRule type="colorScale" priority="1">
      <colorScale>
        <cfvo type="num" val="1"/>
        <cfvo type="num" val="10"/>
        <cfvo type="num" val="25"/>
        <color rgb="FFDCFCE7"/>
        <color rgb="FFFDE68A"/>
        <color rgb="FFFCA5A5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F766E"/>
  </sheetPr>
  <dimension ref="A1:P71"/>
  <sheetViews>
    <sheetView showGridLines="0" workbookViewId="0"/>
  </sheetViews>
  <sheetFormatPr baseColWidth="10" defaultColWidth="8.796875" defaultRowHeight="13.8"/>
  <cols>
    <col min="1" max="1" width="9" customWidth="1"/>
    <col min="2" max="2" width="38" customWidth="1"/>
    <col min="3" max="3" width="19" customWidth="1"/>
    <col min="4" max="4" width="16" customWidth="1"/>
    <col min="5" max="5" width="18" customWidth="1"/>
    <col min="6" max="6" width="16" customWidth="1"/>
    <col min="7" max="9" width="19" customWidth="1"/>
    <col min="10" max="10" width="16" customWidth="1"/>
    <col min="11" max="13" width="18" customWidth="1"/>
    <col min="14" max="14" width="43" customWidth="1"/>
    <col min="15" max="16" width="23" customWidth="1"/>
  </cols>
  <sheetData>
    <row r="1" spans="1:16" ht="34.049999999999997" customHeight="1">
      <c r="A1" s="174" t="s">
        <v>1323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6" ht="37.950000000000003" customHeight="1">
      <c r="A2" s="168" t="s">
        <v>1412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</row>
    <row r="5" spans="1:16" ht="42" customHeight="1">
      <c r="A5" s="50" t="s">
        <v>115</v>
      </c>
      <c r="B5" s="50" t="s">
        <v>1324</v>
      </c>
      <c r="C5" s="50" t="s">
        <v>1325</v>
      </c>
      <c r="D5" s="50" t="s">
        <v>1326</v>
      </c>
      <c r="E5" s="50" t="s">
        <v>1327</v>
      </c>
      <c r="F5" s="50" t="s">
        <v>1328</v>
      </c>
      <c r="G5" s="50" t="s">
        <v>1329</v>
      </c>
      <c r="H5" s="50" t="s">
        <v>1330</v>
      </c>
      <c r="I5" s="50" t="s">
        <v>1331</v>
      </c>
      <c r="J5" s="50" t="s">
        <v>1332</v>
      </c>
      <c r="K5" s="50" t="s">
        <v>1333</v>
      </c>
      <c r="L5" s="50" t="s">
        <v>1334</v>
      </c>
      <c r="M5" s="50" t="s">
        <v>149</v>
      </c>
      <c r="N5" s="50" t="s">
        <v>1335</v>
      </c>
      <c r="O5" s="120" t="s">
        <v>1336</v>
      </c>
      <c r="P5" s="120" t="s">
        <v>1337</v>
      </c>
    </row>
    <row r="6" spans="1:16" ht="64.95" customHeight="1">
      <c r="A6" s="52" t="s">
        <v>139</v>
      </c>
      <c r="B6" s="52" t="str">
        <f>'06_Presupuesto'!B359</f>
        <v>Revestimientos interiores</v>
      </c>
      <c r="C6" s="121">
        <f>'06_Presupuesto'!C359</f>
        <v>3102857.1428571427</v>
      </c>
      <c r="D6" s="125">
        <f>MAX(0,MIN(1,('02_Rendimientos'!$B$98-'05_Carta_Gantt'!E25+1)/'05_Carta_Gantt'!D25))</f>
        <v>1</v>
      </c>
      <c r="E6" s="121">
        <f t="shared" ref="E6:E11" si="0">C6*D6</f>
        <v>3102857.1428571427</v>
      </c>
      <c r="F6" s="126">
        <v>1</v>
      </c>
      <c r="G6" s="122">
        <f>C6*F6*1.02</f>
        <v>3164914.2857142854</v>
      </c>
      <c r="H6" s="121">
        <f t="shared" ref="H6:H11" si="1">C6*F6</f>
        <v>3102857.1428571427</v>
      </c>
      <c r="I6" s="121">
        <f t="shared" ref="I6:I11" si="2">H6-G6</f>
        <v>-62057.142857142724</v>
      </c>
      <c r="J6" s="121">
        <f t="shared" ref="J6:J11" si="3">IF(G6=0,"Sin costo",H6/G6)</f>
        <v>0.98039215686274517</v>
      </c>
      <c r="K6" s="125">
        <f t="shared" ref="K6:K11" si="4">IF(H6=0,"Sin avance",(G6-H6)/H6)</f>
        <v>1.9999999999999959E-2</v>
      </c>
      <c r="L6" s="121">
        <f t="shared" ref="L6:L11" si="5">IF(OR(G6=0,H6=0),C6,C6/J6)</f>
        <v>3164914.2857142854</v>
      </c>
      <c r="M6" s="121" t="str">
        <f>IF(H6=0,"Sin avance",IF(K6&lt;=0,"Normal",IF(K6&lt;='02_Rendimientos'!$B$99,"Preventiva","Crítica")))</f>
        <v>Preventiva</v>
      </c>
      <c r="N6" s="121" t="s">
        <v>1338</v>
      </c>
      <c r="O6" s="128">
        <f t="shared" ref="O6:O11" si="6">H6-E6</f>
        <v>0</v>
      </c>
      <c r="P6" s="128">
        <f t="shared" ref="P6:P11" si="7">IF(E6=0,"n.a.",H6/E6)</f>
        <v>1</v>
      </c>
    </row>
    <row r="7" spans="1:16" ht="64.95" customHeight="1">
      <c r="A7" s="51" t="s">
        <v>140</v>
      </c>
      <c r="B7" s="51" t="str">
        <f>'06_Presupuesto'!B360</f>
        <v>Cielos y elementos complementarios</v>
      </c>
      <c r="C7" s="124">
        <f>'06_Presupuesto'!C360</f>
        <v>2127041.176470588</v>
      </c>
      <c r="D7" s="68">
        <f>MAX(0,MIN(1,('02_Rendimientos'!$B$98-'05_Carta_Gantt'!E26+1)/'05_Carta_Gantt'!D26))</f>
        <v>1</v>
      </c>
      <c r="E7" s="124">
        <f t="shared" si="0"/>
        <v>2127041.176470588</v>
      </c>
      <c r="F7" s="126">
        <v>1</v>
      </c>
      <c r="G7" s="122">
        <f>C7*F7*1.06</f>
        <v>2254663.6470588231</v>
      </c>
      <c r="H7" s="124">
        <f t="shared" si="1"/>
        <v>2127041.176470588</v>
      </c>
      <c r="I7" s="124">
        <f t="shared" si="2"/>
        <v>-127622.47058823518</v>
      </c>
      <c r="J7" s="124">
        <f t="shared" si="3"/>
        <v>0.94339622641509435</v>
      </c>
      <c r="K7" s="68">
        <f t="shared" si="4"/>
        <v>5.9999999999999956E-2</v>
      </c>
      <c r="L7" s="124">
        <f t="shared" si="5"/>
        <v>2254663.6470588231</v>
      </c>
      <c r="M7" s="124" t="str">
        <f>IF(H7=0,"Sin avance",IF(K7&lt;=0,"Normal",IF(K7&lt;='02_Rendimientos'!$B$99,"Preventiva","Crítica")))</f>
        <v>Crítica</v>
      </c>
      <c r="N7" s="124" t="s">
        <v>1339</v>
      </c>
      <c r="O7" s="129">
        <f t="shared" si="6"/>
        <v>0</v>
      </c>
      <c r="P7" s="129">
        <f t="shared" si="7"/>
        <v>1</v>
      </c>
    </row>
    <row r="8" spans="1:16" ht="64.95" customHeight="1">
      <c r="A8" s="52" t="s">
        <v>141</v>
      </c>
      <c r="B8" s="52" t="str">
        <f>'06_Presupuesto'!B361</f>
        <v>Pavimentos</v>
      </c>
      <c r="C8" s="121">
        <f>'06_Presupuesto'!C361</f>
        <v>3813445.3781512608</v>
      </c>
      <c r="D8" s="125">
        <f>MAX(0,MIN(1,('02_Rendimientos'!$B$98-'05_Carta_Gantt'!E27+1)/'05_Carta_Gantt'!D27))</f>
        <v>1</v>
      </c>
      <c r="E8" s="121">
        <f t="shared" si="0"/>
        <v>3813445.3781512608</v>
      </c>
      <c r="F8" s="126">
        <v>0.95</v>
      </c>
      <c r="G8" s="122">
        <f>C8*F8*1.03</f>
        <v>3731456.3025210085</v>
      </c>
      <c r="H8" s="121">
        <f t="shared" si="1"/>
        <v>3622773.1092436975</v>
      </c>
      <c r="I8" s="121">
        <f t="shared" si="2"/>
        <v>-108683.19327731105</v>
      </c>
      <c r="J8" s="121">
        <f t="shared" si="3"/>
        <v>0.970873786407767</v>
      </c>
      <c r="K8" s="125">
        <f t="shared" si="4"/>
        <v>3.0000000000000034E-2</v>
      </c>
      <c r="L8" s="121">
        <f t="shared" si="5"/>
        <v>3927848.7394957985</v>
      </c>
      <c r="M8" s="121" t="str">
        <f>IF(H8=0,"Sin avance",IF(K8&lt;=0,"Normal",IF(K8&lt;='02_Rendimientos'!$B$99,"Preventiva","Crítica")))</f>
        <v>Preventiva</v>
      </c>
      <c r="N8" s="121" t="s">
        <v>1340</v>
      </c>
      <c r="O8" s="128">
        <f t="shared" si="6"/>
        <v>-190672.2689075633</v>
      </c>
      <c r="P8" s="128">
        <f t="shared" si="7"/>
        <v>0.95</v>
      </c>
    </row>
    <row r="9" spans="1:16" ht="64.95" customHeight="1">
      <c r="A9" s="51" t="s">
        <v>142</v>
      </c>
      <c r="B9" s="51" t="str">
        <f>'06_Presupuesto'!B362</f>
        <v>Pinturas interiores y exteriores</v>
      </c>
      <c r="C9" s="124">
        <f>'06_Presupuesto'!C362</f>
        <v>1976890.7563025211</v>
      </c>
      <c r="D9" s="68">
        <f>MAX(0,MIN(1,('02_Rendimientos'!$B$98-'05_Carta_Gantt'!E28+1)/'05_Carta_Gantt'!D28))</f>
        <v>0.3</v>
      </c>
      <c r="E9" s="124">
        <f t="shared" si="0"/>
        <v>593067.22689075628</v>
      </c>
      <c r="F9" s="126">
        <v>0.2</v>
      </c>
      <c r="G9" s="122">
        <f>C9*F9*1.12</f>
        <v>442823.52941176482</v>
      </c>
      <c r="H9" s="124">
        <f t="shared" si="1"/>
        <v>395378.15126050427</v>
      </c>
      <c r="I9" s="124">
        <f t="shared" si="2"/>
        <v>-47445.378151260549</v>
      </c>
      <c r="J9" s="124">
        <f t="shared" si="3"/>
        <v>0.89285714285714279</v>
      </c>
      <c r="K9" s="68">
        <f t="shared" si="4"/>
        <v>0.12000000000000009</v>
      </c>
      <c r="L9" s="124">
        <f t="shared" si="5"/>
        <v>2214117.6470588236</v>
      </c>
      <c r="M9" s="124" t="str">
        <f>IF(H9=0,"Sin avance",IF(K9&lt;=0,"Normal",IF(K9&lt;='02_Rendimientos'!$B$99,"Preventiva","Crítica")))</f>
        <v>Crítica</v>
      </c>
      <c r="N9" s="124" t="s">
        <v>1341</v>
      </c>
      <c r="O9" s="129">
        <f t="shared" si="6"/>
        <v>-197689.07563025202</v>
      </c>
      <c r="P9" s="129">
        <f t="shared" si="7"/>
        <v>0.66666666666666685</v>
      </c>
    </row>
    <row r="10" spans="1:16" ht="64.95" customHeight="1">
      <c r="A10" s="52" t="s">
        <v>143</v>
      </c>
      <c r="B10" s="52" t="str">
        <f>'06_Presupuesto'!B363</f>
        <v>Puertas, ventanas y quincallería</v>
      </c>
      <c r="C10" s="121">
        <f>'06_Presupuesto'!C363</f>
        <v>13258235.294117648</v>
      </c>
      <c r="D10" s="125">
        <f>MAX(0,MIN(1,('02_Rendimientos'!$B$98-'05_Carta_Gantt'!E29+1)/'05_Carta_Gantt'!D29))</f>
        <v>1</v>
      </c>
      <c r="E10" s="121">
        <f t="shared" si="0"/>
        <v>13258235.294117648</v>
      </c>
      <c r="F10" s="126">
        <v>1</v>
      </c>
      <c r="G10" s="122">
        <f>C10*F10*0.98</f>
        <v>12993070.588235294</v>
      </c>
      <c r="H10" s="121">
        <f t="shared" si="1"/>
        <v>13258235.294117648</v>
      </c>
      <c r="I10" s="121">
        <f t="shared" si="2"/>
        <v>265164.70588235371</v>
      </c>
      <c r="J10" s="121">
        <f t="shared" si="3"/>
        <v>1.0204081632653061</v>
      </c>
      <c r="K10" s="125">
        <f t="shared" si="4"/>
        <v>-2.0000000000000056E-2</v>
      </c>
      <c r="L10" s="121">
        <f t="shared" si="5"/>
        <v>12993070.588235294</v>
      </c>
      <c r="M10" s="121" t="str">
        <f>IF(H10=0,"Sin avance",IF(K10&lt;=0,"Normal",IF(K10&lt;='02_Rendimientos'!$B$99,"Preventiva","Crítica")))</f>
        <v>Normal</v>
      </c>
      <c r="N10" s="121" t="s">
        <v>1342</v>
      </c>
      <c r="O10" s="128">
        <f t="shared" si="6"/>
        <v>0</v>
      </c>
      <c r="P10" s="128">
        <f t="shared" si="7"/>
        <v>1</v>
      </c>
    </row>
    <row r="11" spans="1:16" ht="64.95" customHeight="1">
      <c r="A11" s="51" t="s">
        <v>144</v>
      </c>
      <c r="B11" s="51" t="str">
        <f>'06_Presupuesto'!B364</f>
        <v>Limpieza, remates y entrega</v>
      </c>
      <c r="C11" s="124">
        <f>'06_Presupuesto'!C364</f>
        <v>1398082.3529411764</v>
      </c>
      <c r="D11" s="68">
        <f>MAX(0,MIN(1,('02_Rendimientos'!$B$98-'05_Carta_Gantt'!E30+1)/'05_Carta_Gantt'!D30))</f>
        <v>0</v>
      </c>
      <c r="E11" s="124">
        <f t="shared" si="0"/>
        <v>0</v>
      </c>
      <c r="F11" s="126">
        <v>0</v>
      </c>
      <c r="G11" s="122">
        <f>C11*F11*0</f>
        <v>0</v>
      </c>
      <c r="H11" s="124">
        <f t="shared" si="1"/>
        <v>0</v>
      </c>
      <c r="I11" s="124">
        <f t="shared" si="2"/>
        <v>0</v>
      </c>
      <c r="J11" s="124" t="str">
        <f t="shared" si="3"/>
        <v>Sin costo</v>
      </c>
      <c r="K11" s="68" t="str">
        <f t="shared" si="4"/>
        <v>Sin avance</v>
      </c>
      <c r="L11" s="124">
        <f t="shared" si="5"/>
        <v>1398082.3529411764</v>
      </c>
      <c r="M11" s="124" t="str">
        <f>IF(H11=0,"Sin avance",IF(K11&lt;=0,"Normal",IF(K11&lt;='02_Rendimientos'!$B$99,"Preventiva","Crítica")))</f>
        <v>Sin avance</v>
      </c>
      <c r="N11" s="124" t="s">
        <v>1343</v>
      </c>
      <c r="O11" s="129">
        <f t="shared" si="6"/>
        <v>0</v>
      </c>
      <c r="P11" s="129" t="str">
        <f t="shared" si="7"/>
        <v>n.a.</v>
      </c>
    </row>
    <row r="12" spans="1:16">
      <c r="C12" s="123"/>
      <c r="D12" s="98"/>
      <c r="E12" s="123"/>
      <c r="F12" s="98"/>
      <c r="G12" s="123"/>
      <c r="H12" s="123"/>
      <c r="I12" s="123"/>
      <c r="J12" s="123"/>
      <c r="K12" s="98"/>
      <c r="L12" s="123"/>
      <c r="M12" s="123"/>
      <c r="N12" s="123"/>
      <c r="O12" s="127"/>
      <c r="P12" s="127"/>
    </row>
    <row r="13" spans="1:16">
      <c r="C13" s="123"/>
      <c r="D13" s="98"/>
      <c r="E13" s="123"/>
      <c r="F13" s="98"/>
      <c r="G13" s="123"/>
      <c r="H13" s="123"/>
      <c r="I13" s="123"/>
      <c r="J13" s="123"/>
      <c r="K13" s="98"/>
      <c r="L13" s="123"/>
      <c r="M13" s="123"/>
      <c r="N13" s="123"/>
      <c r="O13" s="127"/>
      <c r="P13" s="127"/>
    </row>
    <row r="14" spans="1:16">
      <c r="B14" t="s">
        <v>1344</v>
      </c>
      <c r="C14" s="123">
        <f>SUM(C6:C11)</f>
        <v>25676552.100840338</v>
      </c>
      <c r="D14" s="98"/>
      <c r="E14" s="123">
        <f>SUM(E6:E11)</f>
        <v>22894646.218487397</v>
      </c>
      <c r="F14" s="98"/>
      <c r="G14" s="123">
        <f>SUM(G6:G11)</f>
        <v>22586928.352941178</v>
      </c>
      <c r="H14" s="123">
        <f>SUM(H6:H11)</f>
        <v>22506284.87394958</v>
      </c>
      <c r="I14" s="123">
        <f>SUM(I6:I11)</f>
        <v>-80643.478991595795</v>
      </c>
      <c r="J14" s="123">
        <f>IF(G14=0,"Sin costo",H14/G14)</f>
        <v>0.9964296394033102</v>
      </c>
      <c r="K14" s="98">
        <f>IF(H14=0,"Sin avance",(G14-H14)/H14)</f>
        <v>3.5831537476423109E-3</v>
      </c>
      <c r="L14" s="123">
        <f>SUM(L6:L11)</f>
        <v>25952697.260504201</v>
      </c>
      <c r="M14" s="123"/>
      <c r="N14" s="123"/>
      <c r="O14" s="127">
        <f>H14-E14</f>
        <v>-388361.34453781694</v>
      </c>
      <c r="P14" s="127">
        <f>IF(E14=0,"n.a.",H14/E14)</f>
        <v>0.98303702355425715</v>
      </c>
    </row>
    <row r="17" spans="1:16" ht="37.950000000000003" customHeight="1">
      <c r="A17" s="168" t="s">
        <v>1345</v>
      </c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</row>
    <row r="19" spans="1:16" ht="30" customHeight="1">
      <c r="A19" s="169" t="s">
        <v>1346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</row>
    <row r="20" spans="1:16" ht="30" customHeight="1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</row>
    <row r="22" spans="1:16" ht="42" customHeight="1">
      <c r="A22" s="120" t="s">
        <v>1347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</row>
    <row r="24" spans="1:16" ht="30" customHeight="1">
      <c r="A24" s="131" t="s">
        <v>1348</v>
      </c>
      <c r="B24" s="169" t="s">
        <v>1349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</row>
    <row r="25" spans="1:16" ht="30" customHeight="1">
      <c r="A25" s="131" t="s">
        <v>1350</v>
      </c>
      <c r="B25" s="169" t="s">
        <v>1351</v>
      </c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</row>
    <row r="26" spans="1:16" ht="30" customHeight="1">
      <c r="A26" s="131" t="s">
        <v>1352</v>
      </c>
      <c r="B26" s="169" t="s">
        <v>1353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</row>
    <row r="27" spans="1:16" ht="30" customHeight="1">
      <c r="A27" s="131" t="s">
        <v>1354</v>
      </c>
      <c r="B27" s="169" t="s">
        <v>1355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</row>
    <row r="28" spans="1:16" ht="30" customHeight="1">
      <c r="A28" s="131" t="s">
        <v>1356</v>
      </c>
      <c r="B28" s="169" t="s">
        <v>1357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</row>
    <row r="29" spans="1:16" ht="30" customHeight="1">
      <c r="A29" s="131" t="s">
        <v>1413</v>
      </c>
      <c r="B29" s="169" t="s">
        <v>1358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</row>
    <row r="32" spans="1:16" ht="42" customHeight="1">
      <c r="A32" s="120" t="s">
        <v>1414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</row>
    <row r="33" spans="1:12" ht="42" customHeight="1">
      <c r="A33" s="120" t="s">
        <v>1128</v>
      </c>
      <c r="B33" s="120" t="s">
        <v>56</v>
      </c>
      <c r="C33" s="120" t="s">
        <v>58</v>
      </c>
      <c r="D33" s="120" t="s">
        <v>333</v>
      </c>
      <c r="E33" s="120" t="s">
        <v>1214</v>
      </c>
      <c r="F33" s="120" t="s">
        <v>1325</v>
      </c>
      <c r="G33" s="120" t="s">
        <v>1359</v>
      </c>
      <c r="H33" s="120" t="s">
        <v>1360</v>
      </c>
      <c r="I33" s="120" t="s">
        <v>1361</v>
      </c>
      <c r="J33" s="120" t="s">
        <v>1415</v>
      </c>
      <c r="K33" s="120" t="s">
        <v>1330</v>
      </c>
      <c r="L33" s="120" t="s">
        <v>1331</v>
      </c>
    </row>
    <row r="34" spans="1:12" ht="30" customHeight="1">
      <c r="A34" s="130" t="str">
        <f>'06_Presupuesto'!A205</f>
        <v>B.2.1.1</v>
      </c>
      <c r="B34" s="130" t="str">
        <f>'06_Presupuesto'!C205</f>
        <v>Aislante Térmico Para Muros</v>
      </c>
      <c r="C34" s="130" t="str">
        <f>'06_Presupuesto'!D205</f>
        <v>M2</v>
      </c>
      <c r="D34" s="134">
        <f>'06_Presupuesto'!E205</f>
        <v>236</v>
      </c>
      <c r="E34" s="134">
        <f>'06_Presupuesto'!G205</f>
        <v>6218.4873949579833</v>
      </c>
      <c r="F34" s="134">
        <f t="shared" ref="F34:F71" si="8">D34*E34</f>
        <v>1467563.0252100842</v>
      </c>
      <c r="G34" s="135">
        <f>$D$6</f>
        <v>1</v>
      </c>
      <c r="H34" s="135">
        <f>$F$6</f>
        <v>1</v>
      </c>
      <c r="I34" s="134">
        <f t="shared" ref="I34:I71" si="9">F34*G34</f>
        <v>1467563.0252100842</v>
      </c>
      <c r="J34" s="134">
        <f>IF($C$6=0,0,F34/$C$6*$G$6)</f>
        <v>1496914.2857142857</v>
      </c>
      <c r="K34" s="134">
        <f t="shared" ref="K34:K71" si="10">F34*H34</f>
        <v>1467563.0252100842</v>
      </c>
      <c r="L34" s="134">
        <f t="shared" ref="L34:L71" si="11">K34-J34</f>
        <v>-29351.26050420152</v>
      </c>
    </row>
    <row r="35" spans="1:12" ht="30" customHeight="1">
      <c r="A35" s="130" t="str">
        <f>'06_Presupuesto'!A206</f>
        <v>B.2.1.2</v>
      </c>
      <c r="B35" s="130" t="str">
        <f>'06_Presupuesto'!C206</f>
        <v>Aislante Térmico Para Cielo</v>
      </c>
      <c r="C35" s="130" t="str">
        <f>'06_Presupuesto'!D206</f>
        <v>M2</v>
      </c>
      <c r="D35" s="134">
        <f>'06_Presupuesto'!E206</f>
        <v>78.61</v>
      </c>
      <c r="E35" s="134">
        <f>'06_Presupuesto'!G206</f>
        <v>6638.6554621848745</v>
      </c>
      <c r="F35" s="134">
        <f t="shared" si="8"/>
        <v>521864.70588235301</v>
      </c>
      <c r="G35" s="135">
        <f>$D$7</f>
        <v>1</v>
      </c>
      <c r="H35" s="135">
        <f>$F$7</f>
        <v>1</v>
      </c>
      <c r="I35" s="134">
        <f t="shared" si="9"/>
        <v>521864.70588235301</v>
      </c>
      <c r="J35" s="134">
        <f>IF($C$7=0,0,F35/$C$7*$G$7)</f>
        <v>553176.58823529421</v>
      </c>
      <c r="K35" s="134">
        <f t="shared" si="10"/>
        <v>521864.70588235301</v>
      </c>
      <c r="L35" s="134">
        <f t="shared" si="11"/>
        <v>-31311.882352941204</v>
      </c>
    </row>
    <row r="36" spans="1:12" ht="30" customHeight="1">
      <c r="A36" s="130" t="str">
        <f>'06_Presupuesto'!A207</f>
        <v>B.2.1.3</v>
      </c>
      <c r="B36" s="130" t="str">
        <f>'06_Presupuesto'!C207</f>
        <v>Impermeabilización Bajo Pavimentos</v>
      </c>
      <c r="C36" s="130" t="str">
        <f>'06_Presupuesto'!D207</f>
        <v>M2</v>
      </c>
      <c r="D36" s="134">
        <f>'06_Presupuesto'!E207</f>
        <v>85</v>
      </c>
      <c r="E36" s="134">
        <f>'06_Presupuesto'!G207</f>
        <v>6218.4873949579833</v>
      </c>
      <c r="F36" s="134">
        <f t="shared" si="8"/>
        <v>528571.42857142852</v>
      </c>
      <c r="G36" s="135">
        <f>$D$8</f>
        <v>1</v>
      </c>
      <c r="H36" s="135">
        <f>$F$8</f>
        <v>0.95</v>
      </c>
      <c r="I36" s="134">
        <f t="shared" si="9"/>
        <v>528571.42857142852</v>
      </c>
      <c r="J36" s="134">
        <f>IF($C$8=0,0,F36/$C$8*$G$8)</f>
        <v>517207.14285714278</v>
      </c>
      <c r="K36" s="134">
        <f t="shared" si="10"/>
        <v>502142.85714285704</v>
      </c>
      <c r="L36" s="134">
        <f t="shared" si="11"/>
        <v>-15064.285714285739</v>
      </c>
    </row>
    <row r="37" spans="1:12" ht="30" customHeight="1">
      <c r="A37" s="130" t="str">
        <f>'06_Presupuesto'!A208</f>
        <v>B.2.2/a)</v>
      </c>
      <c r="B37" s="130" t="str">
        <f>'06_Presupuesto'!C208</f>
        <v>Yeso Cartón RH</v>
      </c>
      <c r="C37" s="130" t="str">
        <f>'06_Presupuesto'!D208</f>
        <v>M2</v>
      </c>
      <c r="D37" s="134">
        <f>'06_Presupuesto'!E208</f>
        <v>34</v>
      </c>
      <c r="E37" s="134">
        <f>'06_Presupuesto'!G208</f>
        <v>16386.55462184874</v>
      </c>
      <c r="F37" s="134">
        <f t="shared" si="8"/>
        <v>557142.85714285716</v>
      </c>
      <c r="G37" s="135">
        <f>$D$7</f>
        <v>1</v>
      </c>
      <c r="H37" s="135">
        <f>$F$7</f>
        <v>1</v>
      </c>
      <c r="I37" s="134">
        <f t="shared" si="9"/>
        <v>557142.85714285716</v>
      </c>
      <c r="J37" s="134">
        <f>IF($C$7=0,0,F37/$C$7*$G$7)</f>
        <v>590571.42857142852</v>
      </c>
      <c r="K37" s="134">
        <f t="shared" si="10"/>
        <v>557142.85714285716</v>
      </c>
      <c r="L37" s="134">
        <f t="shared" si="11"/>
        <v>-33428.571428571362</v>
      </c>
    </row>
    <row r="38" spans="1:12" ht="30" customHeight="1">
      <c r="A38" s="130" t="str">
        <f>'06_Presupuesto'!A209</f>
        <v>B.2.3/a)</v>
      </c>
      <c r="B38" s="130" t="str">
        <f>'06_Presupuesto'!C209</f>
        <v>Yeso Cartón</v>
      </c>
      <c r="C38" s="130" t="str">
        <f>'06_Presupuesto'!D209</f>
        <v>M2</v>
      </c>
      <c r="D38" s="134">
        <f>'06_Presupuesto'!E209</f>
        <v>50</v>
      </c>
      <c r="E38" s="134">
        <f>'06_Presupuesto'!G209</f>
        <v>14117.64705882353</v>
      </c>
      <c r="F38" s="134">
        <f t="shared" si="8"/>
        <v>705882.3529411765</v>
      </c>
      <c r="G38" s="135">
        <f>$D$7</f>
        <v>1</v>
      </c>
      <c r="H38" s="135">
        <f>$F$7</f>
        <v>1</v>
      </c>
      <c r="I38" s="134">
        <f t="shared" si="9"/>
        <v>705882.3529411765</v>
      </c>
      <c r="J38" s="134">
        <f>IF($C$7=0,0,F38/$C$7*$G$7)</f>
        <v>748235.29411764711</v>
      </c>
      <c r="K38" s="134">
        <f t="shared" si="10"/>
        <v>705882.3529411765</v>
      </c>
      <c r="L38" s="134">
        <f t="shared" si="11"/>
        <v>-42352.941176470602</v>
      </c>
    </row>
    <row r="39" spans="1:12" ht="30" customHeight="1">
      <c r="A39" s="130" t="str">
        <f>'06_Presupuesto'!A214</f>
        <v>B.2.5.1</v>
      </c>
      <c r="B39" s="130" t="str">
        <f>'06_Presupuesto'!C214</f>
        <v>Cerámicos Muros</v>
      </c>
      <c r="C39" s="130" t="str">
        <f>'06_Presupuesto'!D214</f>
        <v>M2</v>
      </c>
      <c r="D39" s="134">
        <f>'06_Presupuesto'!E214</f>
        <v>70</v>
      </c>
      <c r="E39" s="134">
        <f>'06_Presupuesto'!G214</f>
        <v>23361.344537815126</v>
      </c>
      <c r="F39" s="134">
        <f t="shared" si="8"/>
        <v>1635294.1176470588</v>
      </c>
      <c r="G39" s="135">
        <f>$D$6</f>
        <v>1</v>
      </c>
      <c r="H39" s="135">
        <f>$F$6</f>
        <v>1</v>
      </c>
      <c r="I39" s="134">
        <f t="shared" si="9"/>
        <v>1635294.1176470588</v>
      </c>
      <c r="J39" s="134">
        <f>IF($C$6=0,0,F39/$C$6*$G$6)</f>
        <v>1668000</v>
      </c>
      <c r="K39" s="134">
        <f t="shared" si="10"/>
        <v>1635294.1176470588</v>
      </c>
      <c r="L39" s="134">
        <f t="shared" si="11"/>
        <v>-32705.882352941204</v>
      </c>
    </row>
    <row r="40" spans="1:12" ht="30" customHeight="1">
      <c r="A40" s="130" t="str">
        <f>'06_Presupuesto'!A215</f>
        <v>B.2.5.2</v>
      </c>
      <c r="B40" s="130" t="str">
        <f>'06_Presupuesto'!C215</f>
        <v>Cerámicos Pisos</v>
      </c>
      <c r="C40" s="130" t="str">
        <f>'06_Presupuesto'!D215</f>
        <v>M2</v>
      </c>
      <c r="D40" s="134">
        <f>'06_Presupuesto'!E215</f>
        <v>84</v>
      </c>
      <c r="E40" s="134">
        <f>'06_Presupuesto'!G215</f>
        <v>22268.907563025212</v>
      </c>
      <c r="F40" s="134">
        <f t="shared" si="8"/>
        <v>1870588.2352941178</v>
      </c>
      <c r="G40" s="135">
        <f>$D$8</f>
        <v>1</v>
      </c>
      <c r="H40" s="135">
        <f>$F$8</f>
        <v>0.95</v>
      </c>
      <c r="I40" s="134">
        <f t="shared" si="9"/>
        <v>1870588.2352941178</v>
      </c>
      <c r="J40" s="134">
        <f>IF($C$8=0,0,F40/$C$8*$G$8)</f>
        <v>1830370.5882352942</v>
      </c>
      <c r="K40" s="134">
        <f t="shared" si="10"/>
        <v>1777058.8235294118</v>
      </c>
      <c r="L40" s="134">
        <f t="shared" si="11"/>
        <v>-53311.764705882408</v>
      </c>
    </row>
    <row r="41" spans="1:12" ht="30" customHeight="1">
      <c r="A41" s="130" t="str">
        <f>'06_Presupuesto'!A216</f>
        <v>B.2.6.1</v>
      </c>
      <c r="B41" s="130" t="str">
        <f>'06_Presupuesto'!C216</f>
        <v>Pintura Puertas Exteriores Esmalte Sintético</v>
      </c>
      <c r="C41" s="130" t="str">
        <f>'06_Presupuesto'!D216</f>
        <v>M2</v>
      </c>
      <c r="D41" s="134">
        <f>'06_Presupuesto'!E216</f>
        <v>35</v>
      </c>
      <c r="E41" s="134">
        <f>'06_Presupuesto'!G216</f>
        <v>9663.865546218487</v>
      </c>
      <c r="F41" s="134">
        <f t="shared" si="8"/>
        <v>338235.29411764705</v>
      </c>
      <c r="G41" s="135">
        <f>$D$9</f>
        <v>0.3</v>
      </c>
      <c r="H41" s="135">
        <f>$F$9</f>
        <v>0.2</v>
      </c>
      <c r="I41" s="134">
        <f t="shared" si="9"/>
        <v>101470.58823529411</v>
      </c>
      <c r="J41" s="134">
        <f>IF($C$9=0,0,F41/$C$9*$G$9)</f>
        <v>75764.705882352951</v>
      </c>
      <c r="K41" s="134">
        <f t="shared" si="10"/>
        <v>67647.058823529413</v>
      </c>
      <c r="L41" s="134">
        <f t="shared" si="11"/>
        <v>-8117.6470588235388</v>
      </c>
    </row>
    <row r="42" spans="1:12" ht="30" customHeight="1">
      <c r="A42" s="130" t="str">
        <f>'06_Presupuesto'!A217</f>
        <v>B.2.6.2</v>
      </c>
      <c r="B42" s="130" t="str">
        <f>'06_Presupuesto'!C217</f>
        <v>Pintura Interior</v>
      </c>
      <c r="C42" s="130" t="str">
        <f>'06_Presupuesto'!D217</f>
        <v>M2</v>
      </c>
      <c r="D42" s="134">
        <f>'06_Presupuesto'!E217</f>
        <v>250</v>
      </c>
      <c r="E42" s="134">
        <f>'06_Presupuesto'!G217</f>
        <v>6554.6218487394963</v>
      </c>
      <c r="F42" s="134">
        <f t="shared" si="8"/>
        <v>1638655.4621848741</v>
      </c>
      <c r="G42" s="135">
        <f>$D$9</f>
        <v>0.3</v>
      </c>
      <c r="H42" s="135">
        <f>$F$9</f>
        <v>0.2</v>
      </c>
      <c r="I42" s="134">
        <f t="shared" si="9"/>
        <v>491596.63865546219</v>
      </c>
      <c r="J42" s="134">
        <f>IF($C$9=0,0,F42/$C$9*$G$9)</f>
        <v>367058.82352941186</v>
      </c>
      <c r="K42" s="134">
        <f t="shared" si="10"/>
        <v>327731.09243697487</v>
      </c>
      <c r="L42" s="134">
        <f t="shared" si="11"/>
        <v>-39327.731092436996</v>
      </c>
    </row>
    <row r="43" spans="1:12" ht="30" customHeight="1">
      <c r="A43" s="130" t="str">
        <f>'06_Presupuesto'!A218</f>
        <v>B.2.7.1/a)</v>
      </c>
      <c r="B43" s="130" t="str">
        <f>'06_Presupuesto'!C218</f>
        <v>P1 / Madera Puertas</v>
      </c>
      <c r="C43" s="130" t="str">
        <f>'06_Presupuesto'!D218</f>
        <v>UNI</v>
      </c>
      <c r="D43" s="134">
        <f>'06_Presupuesto'!E218</f>
        <v>1</v>
      </c>
      <c r="E43" s="134">
        <f>'06_Presupuesto'!G218</f>
        <v>205882.35294117648</v>
      </c>
      <c r="F43" s="134">
        <f t="shared" si="8"/>
        <v>205882.35294117648</v>
      </c>
      <c r="G43" s="135">
        <f t="shared" ref="G43:G57" si="12">$D$10</f>
        <v>1</v>
      </c>
      <c r="H43" s="135">
        <f t="shared" ref="H43:H57" si="13">$F$10</f>
        <v>1</v>
      </c>
      <c r="I43" s="134">
        <f t="shared" si="9"/>
        <v>205882.35294117648</v>
      </c>
      <c r="J43" s="134">
        <f t="shared" ref="J43:J57" si="14">IF($C$10=0,0,F43/$C$10*$G$10)</f>
        <v>201764.70588235292</v>
      </c>
      <c r="K43" s="134">
        <f t="shared" si="10"/>
        <v>205882.35294117648</v>
      </c>
      <c r="L43" s="134">
        <f t="shared" si="11"/>
        <v>4117.6470588235534</v>
      </c>
    </row>
    <row r="44" spans="1:12" ht="30" customHeight="1">
      <c r="A44" s="130" t="str">
        <f>'06_Presupuesto'!A219</f>
        <v>B.2.7.1/b)</v>
      </c>
      <c r="B44" s="130" t="str">
        <f>'06_Presupuesto'!C219</f>
        <v>P2 / Madera Puertas</v>
      </c>
      <c r="C44" s="130" t="str">
        <f>'06_Presupuesto'!D219</f>
        <v>UNI</v>
      </c>
      <c r="D44" s="134">
        <f>'06_Presupuesto'!E219</f>
        <v>2</v>
      </c>
      <c r="E44" s="134">
        <f>'06_Presupuesto'!G219</f>
        <v>163865.5462184874</v>
      </c>
      <c r="F44" s="134">
        <f t="shared" si="8"/>
        <v>327731.09243697481</v>
      </c>
      <c r="G44" s="135">
        <f t="shared" si="12"/>
        <v>1</v>
      </c>
      <c r="H44" s="135">
        <f t="shared" si="13"/>
        <v>1</v>
      </c>
      <c r="I44" s="134">
        <f t="shared" si="9"/>
        <v>327731.09243697481</v>
      </c>
      <c r="J44" s="134">
        <f t="shared" si="14"/>
        <v>321176.4705882353</v>
      </c>
      <c r="K44" s="134">
        <f t="shared" si="10"/>
        <v>327731.09243697481</v>
      </c>
      <c r="L44" s="134">
        <f t="shared" si="11"/>
        <v>6554.621848739509</v>
      </c>
    </row>
    <row r="45" spans="1:12" ht="30" customHeight="1">
      <c r="A45" s="130" t="str">
        <f>'06_Presupuesto'!A220</f>
        <v>B.2.7.1/c)</v>
      </c>
      <c r="B45" s="130" t="str">
        <f>'06_Presupuesto'!C220</f>
        <v>P3 / Madera Puertas</v>
      </c>
      <c r="C45" s="130" t="str">
        <f>'06_Presupuesto'!D220</f>
        <v>UNI</v>
      </c>
      <c r="D45" s="134">
        <f>'06_Presupuesto'!E220</f>
        <v>3</v>
      </c>
      <c r="E45" s="134">
        <f>'06_Presupuesto'!G220</f>
        <v>147058.82352941178</v>
      </c>
      <c r="F45" s="134">
        <f t="shared" si="8"/>
        <v>441176.4705882353</v>
      </c>
      <c r="G45" s="135">
        <f t="shared" si="12"/>
        <v>1</v>
      </c>
      <c r="H45" s="135">
        <f t="shared" si="13"/>
        <v>1</v>
      </c>
      <c r="I45" s="134">
        <f t="shared" si="9"/>
        <v>441176.4705882353</v>
      </c>
      <c r="J45" s="134">
        <f t="shared" si="14"/>
        <v>432352.9411764706</v>
      </c>
      <c r="K45" s="134">
        <f t="shared" si="10"/>
        <v>441176.4705882353</v>
      </c>
      <c r="L45" s="134">
        <f t="shared" si="11"/>
        <v>8823.529411764699</v>
      </c>
    </row>
    <row r="46" spans="1:12" ht="30" customHeight="1">
      <c r="A46" s="130" t="str">
        <f>'06_Presupuesto'!A221</f>
        <v>B.2.7.1/d)</v>
      </c>
      <c r="B46" s="130" t="str">
        <f>'06_Presupuesto'!C221</f>
        <v>P4 / Madera Puertas</v>
      </c>
      <c r="C46" s="130" t="str">
        <f>'06_Presupuesto'!D221</f>
        <v>UNI</v>
      </c>
      <c r="D46" s="134">
        <f>'06_Presupuesto'!E221</f>
        <v>1</v>
      </c>
      <c r="E46" s="134">
        <f>'06_Presupuesto'!G221</f>
        <v>222689.0756302521</v>
      </c>
      <c r="F46" s="134">
        <f t="shared" si="8"/>
        <v>222689.0756302521</v>
      </c>
      <c r="G46" s="135">
        <f t="shared" si="12"/>
        <v>1</v>
      </c>
      <c r="H46" s="135">
        <f t="shared" si="13"/>
        <v>1</v>
      </c>
      <c r="I46" s="134">
        <f t="shared" si="9"/>
        <v>222689.0756302521</v>
      </c>
      <c r="J46" s="134">
        <f t="shared" si="14"/>
        <v>218235.29411764705</v>
      </c>
      <c r="K46" s="134">
        <f t="shared" si="10"/>
        <v>222689.0756302521</v>
      </c>
      <c r="L46" s="134">
        <f t="shared" si="11"/>
        <v>4453.7815126050555</v>
      </c>
    </row>
    <row r="47" spans="1:12" ht="30" customHeight="1">
      <c r="A47" s="130" t="str">
        <f>'06_Presupuesto'!A222</f>
        <v>B.2.7.2/a)</v>
      </c>
      <c r="B47" s="130" t="str">
        <f>'06_Presupuesto'!C222</f>
        <v>P1 / Marcos</v>
      </c>
      <c r="C47" s="130" t="str">
        <f>'06_Presupuesto'!D222</f>
        <v>ML</v>
      </c>
      <c r="D47" s="134">
        <f>'06_Presupuesto'!E222</f>
        <v>6</v>
      </c>
      <c r="E47" s="134">
        <f>'06_Presupuesto'!G222</f>
        <v>10504.20168067227</v>
      </c>
      <c r="F47" s="134">
        <f t="shared" si="8"/>
        <v>63025.210084033621</v>
      </c>
      <c r="G47" s="135">
        <f t="shared" si="12"/>
        <v>1</v>
      </c>
      <c r="H47" s="135">
        <f t="shared" si="13"/>
        <v>1</v>
      </c>
      <c r="I47" s="134">
        <f t="shared" si="9"/>
        <v>63025.210084033621</v>
      </c>
      <c r="J47" s="134">
        <f t="shared" si="14"/>
        <v>61764.705882352944</v>
      </c>
      <c r="K47" s="134">
        <f t="shared" si="10"/>
        <v>63025.210084033621</v>
      </c>
      <c r="L47" s="134">
        <f t="shared" si="11"/>
        <v>1260.5042016806765</v>
      </c>
    </row>
    <row r="48" spans="1:12" ht="30" customHeight="1">
      <c r="A48" s="130" t="str">
        <f>'06_Presupuesto'!A223</f>
        <v>B.2.7.2/b)</v>
      </c>
      <c r="B48" s="130" t="str">
        <f>'06_Presupuesto'!C223</f>
        <v>P2 / Marcos</v>
      </c>
      <c r="C48" s="130" t="str">
        <f>'06_Presupuesto'!D223</f>
        <v>ML</v>
      </c>
      <c r="D48" s="134">
        <f>'06_Presupuesto'!E223</f>
        <v>10</v>
      </c>
      <c r="E48" s="134">
        <f>'06_Presupuesto'!G223</f>
        <v>10504.20168067227</v>
      </c>
      <c r="F48" s="134">
        <f t="shared" si="8"/>
        <v>105042.01680672269</v>
      </c>
      <c r="G48" s="135">
        <f t="shared" si="12"/>
        <v>1</v>
      </c>
      <c r="H48" s="135">
        <f t="shared" si="13"/>
        <v>1</v>
      </c>
      <c r="I48" s="134">
        <f t="shared" si="9"/>
        <v>105042.01680672269</v>
      </c>
      <c r="J48" s="134">
        <f t="shared" si="14"/>
        <v>102941.17647058822</v>
      </c>
      <c r="K48" s="134">
        <f t="shared" si="10"/>
        <v>105042.01680672269</v>
      </c>
      <c r="L48" s="134">
        <f t="shared" si="11"/>
        <v>2100.8403361344681</v>
      </c>
    </row>
    <row r="49" spans="1:12" ht="30" customHeight="1">
      <c r="A49" s="130" t="str">
        <f>'06_Presupuesto'!A224</f>
        <v>B.2.7.2/c)</v>
      </c>
      <c r="B49" s="130" t="str">
        <f>'06_Presupuesto'!C224</f>
        <v>P3 / Marcos</v>
      </c>
      <c r="C49" s="130" t="str">
        <f>'06_Presupuesto'!D224</f>
        <v>ML</v>
      </c>
      <c r="D49" s="134">
        <f>'06_Presupuesto'!E224</f>
        <v>15</v>
      </c>
      <c r="E49" s="134">
        <f>'06_Presupuesto'!G224</f>
        <v>10504.20168067227</v>
      </c>
      <c r="F49" s="134">
        <f t="shared" si="8"/>
        <v>157563.02521008404</v>
      </c>
      <c r="G49" s="135">
        <f t="shared" si="12"/>
        <v>1</v>
      </c>
      <c r="H49" s="135">
        <f t="shared" si="13"/>
        <v>1</v>
      </c>
      <c r="I49" s="134">
        <f t="shared" si="9"/>
        <v>157563.02521008404</v>
      </c>
      <c r="J49" s="134">
        <f t="shared" si="14"/>
        <v>154411.76470588238</v>
      </c>
      <c r="K49" s="134">
        <f t="shared" si="10"/>
        <v>157563.02521008404</v>
      </c>
      <c r="L49" s="134">
        <f t="shared" si="11"/>
        <v>3151.2605042016658</v>
      </c>
    </row>
    <row r="50" spans="1:12" ht="30" customHeight="1">
      <c r="A50" s="130" t="str">
        <f>'06_Presupuesto'!A225</f>
        <v>B.2.7.2/d)</v>
      </c>
      <c r="B50" s="130" t="str">
        <f>'06_Presupuesto'!C225</f>
        <v>P4 / Marcos</v>
      </c>
      <c r="C50" s="130" t="str">
        <f>'06_Presupuesto'!D225</f>
        <v>ML</v>
      </c>
      <c r="D50" s="134">
        <f>'06_Presupuesto'!E225</f>
        <v>5</v>
      </c>
      <c r="E50" s="134">
        <f>'06_Presupuesto'!G225</f>
        <v>10504.20168067227</v>
      </c>
      <c r="F50" s="134">
        <f t="shared" si="8"/>
        <v>52521.008403361346</v>
      </c>
      <c r="G50" s="135">
        <f t="shared" si="12"/>
        <v>1</v>
      </c>
      <c r="H50" s="135">
        <f t="shared" si="13"/>
        <v>1</v>
      </c>
      <c r="I50" s="134">
        <f t="shared" si="9"/>
        <v>52521.008403361346</v>
      </c>
      <c r="J50" s="134">
        <f t="shared" si="14"/>
        <v>51470.588235294112</v>
      </c>
      <c r="K50" s="134">
        <f t="shared" si="10"/>
        <v>52521.008403361346</v>
      </c>
      <c r="L50" s="134">
        <f t="shared" si="11"/>
        <v>1050.420168067234</v>
      </c>
    </row>
    <row r="51" spans="1:12" ht="30" customHeight="1">
      <c r="A51" s="130" t="str">
        <f>'06_Presupuesto'!A226</f>
        <v>B.2.8/a)</v>
      </c>
      <c r="B51" s="130" t="str">
        <f>'06_Presupuesto'!C226</f>
        <v>Bisagras</v>
      </c>
      <c r="C51" s="130" t="str">
        <f>'06_Presupuesto'!D226</f>
        <v>UNI</v>
      </c>
      <c r="D51" s="134">
        <f>'06_Presupuesto'!E226</f>
        <v>28</v>
      </c>
      <c r="E51" s="134">
        <f>'06_Presupuesto'!G226</f>
        <v>4033.6134453781515</v>
      </c>
      <c r="F51" s="134">
        <f t="shared" si="8"/>
        <v>112941.17647058824</v>
      </c>
      <c r="G51" s="135">
        <f t="shared" si="12"/>
        <v>1</v>
      </c>
      <c r="H51" s="135">
        <f t="shared" si="13"/>
        <v>1</v>
      </c>
      <c r="I51" s="134">
        <f t="shared" si="9"/>
        <v>112941.17647058824</v>
      </c>
      <c r="J51" s="134">
        <f t="shared" si="14"/>
        <v>110682.35294117648</v>
      </c>
      <c r="K51" s="134">
        <f t="shared" si="10"/>
        <v>112941.17647058824</v>
      </c>
      <c r="L51" s="134">
        <f t="shared" si="11"/>
        <v>2258.8235294117621</v>
      </c>
    </row>
    <row r="52" spans="1:12" ht="30" customHeight="1">
      <c r="A52" s="130" t="str">
        <f>'06_Presupuesto'!A227</f>
        <v>B.2.8/b)</v>
      </c>
      <c r="B52" s="130" t="str">
        <f>'06_Presupuesto'!C227</f>
        <v>Topes de Goma</v>
      </c>
      <c r="C52" s="130" t="str">
        <f>'06_Presupuesto'!D227</f>
        <v>UNI</v>
      </c>
      <c r="D52" s="134">
        <f>'06_Presupuesto'!E227</f>
        <v>8</v>
      </c>
      <c r="E52" s="134">
        <f>'06_Presupuesto'!G227</f>
        <v>3193.2773109243699</v>
      </c>
      <c r="F52" s="134">
        <f t="shared" si="8"/>
        <v>25546.218487394959</v>
      </c>
      <c r="G52" s="135">
        <f t="shared" si="12"/>
        <v>1</v>
      </c>
      <c r="H52" s="135">
        <f t="shared" si="13"/>
        <v>1</v>
      </c>
      <c r="I52" s="134">
        <f t="shared" si="9"/>
        <v>25546.218487394959</v>
      </c>
      <c r="J52" s="134">
        <f t="shared" si="14"/>
        <v>25035.294117647059</v>
      </c>
      <c r="K52" s="134">
        <f t="shared" si="10"/>
        <v>25546.218487394959</v>
      </c>
      <c r="L52" s="134">
        <f t="shared" si="11"/>
        <v>510.92436974789962</v>
      </c>
    </row>
    <row r="53" spans="1:12" ht="30" customHeight="1">
      <c r="A53" s="130" t="str">
        <f>'06_Presupuesto'!A228</f>
        <v>B.2.8/c)</v>
      </c>
      <c r="B53" s="130" t="str">
        <f>'06_Presupuesto'!C228</f>
        <v>Cerraduras</v>
      </c>
      <c r="C53" s="130" t="str">
        <f>'06_Presupuesto'!D228</f>
        <v>UNI</v>
      </c>
      <c r="D53" s="134">
        <f>'06_Presupuesto'!E228</f>
        <v>7</v>
      </c>
      <c r="E53" s="134">
        <f>'06_Presupuesto'!G228</f>
        <v>23949.579831932773</v>
      </c>
      <c r="F53" s="134">
        <f t="shared" si="8"/>
        <v>167647.0588235294</v>
      </c>
      <c r="G53" s="135">
        <f t="shared" si="12"/>
        <v>1</v>
      </c>
      <c r="H53" s="135">
        <f t="shared" si="13"/>
        <v>1</v>
      </c>
      <c r="I53" s="134">
        <f t="shared" si="9"/>
        <v>167647.0588235294</v>
      </c>
      <c r="J53" s="134">
        <f t="shared" si="14"/>
        <v>164294.1176470588</v>
      </c>
      <c r="K53" s="134">
        <f t="shared" si="10"/>
        <v>167647.0588235294</v>
      </c>
      <c r="L53" s="134">
        <f t="shared" si="11"/>
        <v>3352.9411764706019</v>
      </c>
    </row>
    <row r="54" spans="1:12" ht="30" customHeight="1">
      <c r="A54" s="130" t="str">
        <f>'06_Presupuesto'!A229</f>
        <v>B.2.8/d)</v>
      </c>
      <c r="B54" s="130" t="str">
        <f>'06_Presupuesto'!C229</f>
        <v>Picaporte de Uñeta</v>
      </c>
      <c r="C54" s="130" t="str">
        <f>'06_Presupuesto'!D229</f>
        <v>UNI</v>
      </c>
      <c r="D54" s="134">
        <f>'06_Presupuesto'!E229</f>
        <v>2</v>
      </c>
      <c r="E54" s="134">
        <f>'06_Presupuesto'!G229</f>
        <v>6302.5210084033615</v>
      </c>
      <c r="F54" s="134">
        <f t="shared" si="8"/>
        <v>12605.042016806723</v>
      </c>
      <c r="G54" s="135">
        <f t="shared" si="12"/>
        <v>1</v>
      </c>
      <c r="H54" s="135">
        <f t="shared" si="13"/>
        <v>1</v>
      </c>
      <c r="I54" s="134">
        <f t="shared" si="9"/>
        <v>12605.042016806723</v>
      </c>
      <c r="J54" s="134">
        <f t="shared" si="14"/>
        <v>12352.941176470587</v>
      </c>
      <c r="K54" s="134">
        <f t="shared" si="10"/>
        <v>12605.042016806723</v>
      </c>
      <c r="L54" s="134">
        <f t="shared" si="11"/>
        <v>252.10084033613566</v>
      </c>
    </row>
    <row r="55" spans="1:12" ht="30" customHeight="1">
      <c r="A55" s="130" t="str">
        <f>'06_Presupuesto'!A230</f>
        <v>B.2.9.1</v>
      </c>
      <c r="B55" s="130" t="str">
        <f>'06_Presupuesto'!C230</f>
        <v>Ventanas Con Marco De Aluminio Blanco</v>
      </c>
      <c r="C55" s="130" t="str">
        <f>'06_Presupuesto'!D230</f>
        <v>M2</v>
      </c>
      <c r="D55" s="134">
        <f>'06_Presupuesto'!E230</f>
        <v>15</v>
      </c>
      <c r="E55" s="134">
        <f>'06_Presupuesto'!G230</f>
        <v>121848.73949579832</v>
      </c>
      <c r="F55" s="134">
        <f t="shared" si="8"/>
        <v>1827731.0924369749</v>
      </c>
      <c r="G55" s="135">
        <f t="shared" si="12"/>
        <v>1</v>
      </c>
      <c r="H55" s="135">
        <f t="shared" si="13"/>
        <v>1</v>
      </c>
      <c r="I55" s="134">
        <f t="shared" si="9"/>
        <v>1827731.0924369749</v>
      </c>
      <c r="J55" s="134">
        <f t="shared" si="14"/>
        <v>1791176.4705882352</v>
      </c>
      <c r="K55" s="134">
        <f t="shared" si="10"/>
        <v>1827731.0924369749</v>
      </c>
      <c r="L55" s="134">
        <f t="shared" si="11"/>
        <v>36554.621848739684</v>
      </c>
    </row>
    <row r="56" spans="1:12" ht="30" customHeight="1">
      <c r="A56" s="130" t="str">
        <f>'06_Presupuesto'!A231</f>
        <v>B.2.9.2</v>
      </c>
      <c r="B56" s="130" t="str">
        <f>'06_Presupuesto'!C231</f>
        <v>Quincallería</v>
      </c>
      <c r="C56" s="130" t="str">
        <f>'06_Presupuesto'!D231</f>
        <v>UNI</v>
      </c>
      <c r="D56" s="134">
        <f>'06_Presupuesto'!E231</f>
        <v>1</v>
      </c>
      <c r="E56" s="134">
        <f>'06_Presupuesto'!G231</f>
        <v>105042.01680672269</v>
      </c>
      <c r="F56" s="134">
        <f t="shared" si="8"/>
        <v>105042.01680672269</v>
      </c>
      <c r="G56" s="135">
        <f t="shared" si="12"/>
        <v>1</v>
      </c>
      <c r="H56" s="135">
        <f t="shared" si="13"/>
        <v>1</v>
      </c>
      <c r="I56" s="134">
        <f t="shared" si="9"/>
        <v>105042.01680672269</v>
      </c>
      <c r="J56" s="134">
        <f t="shared" si="14"/>
        <v>102941.17647058822</v>
      </c>
      <c r="K56" s="134">
        <f t="shared" si="10"/>
        <v>105042.01680672269</v>
      </c>
      <c r="L56" s="134">
        <f t="shared" si="11"/>
        <v>2100.8403361344681</v>
      </c>
    </row>
    <row r="57" spans="1:12" ht="30" customHeight="1">
      <c r="A57" s="130" t="str">
        <f>'06_Presupuesto'!A232</f>
        <v>B.2.10</v>
      </c>
      <c r="B57" s="130" t="str">
        <f>'06_Presupuesto'!C232</f>
        <v>PROTECCIONES METALICAS TIPO QUEBRAVISTA</v>
      </c>
      <c r="C57" s="130" t="str">
        <f>'06_Presupuesto'!D232</f>
        <v>M2</v>
      </c>
      <c r="D57" s="134">
        <f>'06_Presupuesto'!E232</f>
        <v>15</v>
      </c>
      <c r="E57" s="134">
        <f>'06_Presupuesto'!G232</f>
        <v>81512.605042016818</v>
      </c>
      <c r="F57" s="134">
        <f t="shared" si="8"/>
        <v>1222689.0756302522</v>
      </c>
      <c r="G57" s="135">
        <f t="shared" si="12"/>
        <v>1</v>
      </c>
      <c r="H57" s="135">
        <f t="shared" si="13"/>
        <v>1</v>
      </c>
      <c r="I57" s="134">
        <f t="shared" si="9"/>
        <v>1222689.0756302522</v>
      </c>
      <c r="J57" s="134">
        <f t="shared" si="14"/>
        <v>1198235.2941176472</v>
      </c>
      <c r="K57" s="134">
        <f t="shared" si="10"/>
        <v>1222689.0756302522</v>
      </c>
      <c r="L57" s="134">
        <f t="shared" si="11"/>
        <v>24453.781512605026</v>
      </c>
    </row>
    <row r="58" spans="1:12" ht="30" customHeight="1">
      <c r="A58" s="130" t="str">
        <f>'06_Presupuesto'!A233</f>
        <v>B.2.11</v>
      </c>
      <c r="B58" s="130" t="str">
        <f>'06_Presupuesto'!C233</f>
        <v>CORNISAS</v>
      </c>
      <c r="C58" s="130" t="str">
        <f>'06_Presupuesto'!D233</f>
        <v>ML</v>
      </c>
      <c r="D58" s="134">
        <f>'06_Presupuesto'!E233</f>
        <v>78.3</v>
      </c>
      <c r="E58" s="134">
        <f>'06_Presupuesto'!G233</f>
        <v>4369.7478991596645</v>
      </c>
      <c r="F58" s="134">
        <f t="shared" si="8"/>
        <v>342151.26050420169</v>
      </c>
      <c r="G58" s="135">
        <f>$D$7</f>
        <v>1</v>
      </c>
      <c r="H58" s="135">
        <f>$F$7</f>
        <v>1</v>
      </c>
      <c r="I58" s="134">
        <f t="shared" si="9"/>
        <v>342151.26050420169</v>
      </c>
      <c r="J58" s="134">
        <f>IF($C$7=0,0,F58/$C$7*$G$7)</f>
        <v>362680.33613445377</v>
      </c>
      <c r="K58" s="134">
        <f t="shared" si="10"/>
        <v>342151.26050420169</v>
      </c>
      <c r="L58" s="134">
        <f t="shared" si="11"/>
        <v>-20529.075630252075</v>
      </c>
    </row>
    <row r="59" spans="1:12" ht="30" customHeight="1">
      <c r="A59" s="130" t="str">
        <f>'06_Presupuesto'!A302</f>
        <v>D.1</v>
      </c>
      <c r="B59" s="130" t="str">
        <f>'06_Presupuesto'!C302</f>
        <v>CIERRE PERIMETRAL</v>
      </c>
      <c r="C59" s="130" t="str">
        <f>'06_Presupuesto'!D302</f>
        <v>ML</v>
      </c>
      <c r="D59" s="134">
        <f>'06_Presupuesto'!E302</f>
        <v>84</v>
      </c>
      <c r="E59" s="134">
        <f>'06_Presupuesto'!G302</f>
        <v>57142.857142857145</v>
      </c>
      <c r="F59" s="134">
        <f t="shared" si="8"/>
        <v>4800000</v>
      </c>
      <c r="G59" s="135">
        <f>$D$10</f>
        <v>1</v>
      </c>
      <c r="H59" s="135">
        <f>$F$10</f>
        <v>1</v>
      </c>
      <c r="I59" s="134">
        <f t="shared" si="9"/>
        <v>4800000</v>
      </c>
      <c r="J59" s="134">
        <f>IF($C$10=0,0,F59/$C$10*$G$10)</f>
        <v>4703999.9999999991</v>
      </c>
      <c r="K59" s="134">
        <f t="shared" si="10"/>
        <v>4800000</v>
      </c>
      <c r="L59" s="134">
        <f t="shared" si="11"/>
        <v>96000.000000000931</v>
      </c>
    </row>
    <row r="60" spans="1:12" ht="30" customHeight="1">
      <c r="A60" s="130" t="str">
        <f>'06_Presupuesto'!A303</f>
        <v>D.2</v>
      </c>
      <c r="B60" s="130" t="str">
        <f>'06_Presupuesto'!C303</f>
        <v>PUERTA DE ACCESO</v>
      </c>
      <c r="C60" s="130" t="str">
        <f>'06_Presupuesto'!D303</f>
        <v>UNI</v>
      </c>
      <c r="D60" s="134">
        <f>'06_Presupuesto'!E303</f>
        <v>1</v>
      </c>
      <c r="E60" s="134">
        <f>'06_Presupuesto'!G303</f>
        <v>655462.18487394962</v>
      </c>
      <c r="F60" s="134">
        <f t="shared" si="8"/>
        <v>655462.18487394962</v>
      </c>
      <c r="G60" s="135">
        <f>$D$10</f>
        <v>1</v>
      </c>
      <c r="H60" s="135">
        <f>$F$10</f>
        <v>1</v>
      </c>
      <c r="I60" s="134">
        <f t="shared" si="9"/>
        <v>655462.18487394962</v>
      </c>
      <c r="J60" s="134">
        <f>IF($C$10=0,0,F60/$C$10*$G$10)</f>
        <v>642352.9411764706</v>
      </c>
      <c r="K60" s="134">
        <f t="shared" si="10"/>
        <v>655462.18487394962</v>
      </c>
      <c r="L60" s="134">
        <f t="shared" si="11"/>
        <v>13109.243697479018</v>
      </c>
    </row>
    <row r="61" spans="1:12" ht="30" customHeight="1">
      <c r="A61" s="130" t="str">
        <f>'06_Presupuesto'!A304</f>
        <v>D.3</v>
      </c>
      <c r="B61" s="130" t="str">
        <f>'06_Presupuesto'!C304</f>
        <v>DEFENSAS DE MURO</v>
      </c>
      <c r="C61" s="130" t="str">
        <f>'06_Presupuesto'!D304</f>
        <v>ML</v>
      </c>
      <c r="D61" s="134">
        <f>'06_Presupuesto'!E304</f>
        <v>84</v>
      </c>
      <c r="E61" s="134">
        <f>'06_Presupuesto'!G304</f>
        <v>15966.386554621849</v>
      </c>
      <c r="F61" s="134">
        <f t="shared" si="8"/>
        <v>1341176.4705882354</v>
      </c>
      <c r="G61" s="135">
        <f>$D$10</f>
        <v>1</v>
      </c>
      <c r="H61" s="135">
        <f>$F$10</f>
        <v>1</v>
      </c>
      <c r="I61" s="134">
        <f t="shared" si="9"/>
        <v>1341176.4705882354</v>
      </c>
      <c r="J61" s="134">
        <f>IF($C$10=0,0,F61/$C$10*$G$10)</f>
        <v>1314352.9411764706</v>
      </c>
      <c r="K61" s="134">
        <f t="shared" si="10"/>
        <v>1341176.4705882354</v>
      </c>
      <c r="L61" s="134">
        <f t="shared" si="11"/>
        <v>26823.529411764815</v>
      </c>
    </row>
    <row r="62" spans="1:12" ht="30" customHeight="1">
      <c r="A62" s="130" t="str">
        <f>'06_Presupuesto'!A305</f>
        <v>D.4</v>
      </c>
      <c r="B62" s="130" t="str">
        <f>'06_Presupuesto'!C305</f>
        <v>TERRAZA ACCESO</v>
      </c>
      <c r="C62" s="130" t="str">
        <f>'06_Presupuesto'!D305</f>
        <v>M2</v>
      </c>
      <c r="D62" s="134">
        <f>'06_Presupuesto'!E305</f>
        <v>18</v>
      </c>
      <c r="E62" s="134">
        <f>'06_Presupuesto'!G305</f>
        <v>40336.134453781517</v>
      </c>
      <c r="F62" s="134">
        <f t="shared" si="8"/>
        <v>726050.42016806733</v>
      </c>
      <c r="G62" s="135">
        <f>$D$8</f>
        <v>1</v>
      </c>
      <c r="H62" s="135">
        <f>$F$8</f>
        <v>0.95</v>
      </c>
      <c r="I62" s="134">
        <f t="shared" si="9"/>
        <v>726050.42016806733</v>
      </c>
      <c r="J62" s="134">
        <f>IF($C$8=0,0,F62/$C$8*$G$8)</f>
        <v>710440.33613445377</v>
      </c>
      <c r="K62" s="134">
        <f t="shared" si="10"/>
        <v>689747.89915966394</v>
      </c>
      <c r="L62" s="134">
        <f t="shared" si="11"/>
        <v>-20692.436974789831</v>
      </c>
    </row>
    <row r="63" spans="1:12" ht="30" customHeight="1">
      <c r="A63" s="130" t="str">
        <f>'06_Presupuesto'!A306</f>
        <v>E.1</v>
      </c>
      <c r="B63" s="130" t="str">
        <f>'06_Presupuesto'!C306</f>
        <v>ESCAÑO INCLUSIVO</v>
      </c>
      <c r="C63" s="130" t="str">
        <f>'06_Presupuesto'!D306</f>
        <v>UNI</v>
      </c>
      <c r="D63" s="134">
        <f>'06_Presupuesto'!E306</f>
        <v>4</v>
      </c>
      <c r="E63" s="134">
        <f>'06_Presupuesto'!G306</f>
        <v>352941.17647058825</v>
      </c>
      <c r="F63" s="134">
        <f t="shared" si="8"/>
        <v>1411764.705882353</v>
      </c>
      <c r="G63" s="135">
        <f>$D$10</f>
        <v>1</v>
      </c>
      <c r="H63" s="135">
        <f>$F$10</f>
        <v>1</v>
      </c>
      <c r="I63" s="134">
        <f t="shared" si="9"/>
        <v>1411764.705882353</v>
      </c>
      <c r="J63" s="134">
        <f>IF($C$10=0,0,F63/$C$10*$G$10)</f>
        <v>1383529.411764706</v>
      </c>
      <c r="K63" s="134">
        <f t="shared" si="10"/>
        <v>1411764.705882353</v>
      </c>
      <c r="L63" s="134">
        <f t="shared" si="11"/>
        <v>28235.29411764699</v>
      </c>
    </row>
    <row r="64" spans="1:12" ht="30" customHeight="1">
      <c r="A64" s="130" t="str">
        <f>'06_Presupuesto'!A307</f>
        <v>F.1</v>
      </c>
      <c r="B64" s="130" t="str">
        <f>'06_Presupuesto'!C307</f>
        <v>PREPARACIÓN DE SUELO</v>
      </c>
      <c r="C64" s="130" t="str">
        <f>'06_Presupuesto'!D307</f>
        <v>M2</v>
      </c>
      <c r="D64" s="134">
        <f>'06_Presupuesto'!E307</f>
        <v>210</v>
      </c>
      <c r="E64" s="134">
        <f>'06_Presupuesto'!G307</f>
        <v>3277.3109243697481</v>
      </c>
      <c r="F64" s="134">
        <f t="shared" si="8"/>
        <v>688235.29411764711</v>
      </c>
      <c r="G64" s="135">
        <f>$D$8</f>
        <v>1</v>
      </c>
      <c r="H64" s="135">
        <f>$F$8</f>
        <v>0.95</v>
      </c>
      <c r="I64" s="134">
        <f t="shared" si="9"/>
        <v>688235.29411764711</v>
      </c>
      <c r="J64" s="134">
        <f>IF($C$8=0,0,F64/$C$8*$G$8)</f>
        <v>673438.23529411771</v>
      </c>
      <c r="K64" s="134">
        <f t="shared" si="10"/>
        <v>653823.5294117647</v>
      </c>
      <c r="L64" s="134">
        <f t="shared" si="11"/>
        <v>-19614.70588235301</v>
      </c>
    </row>
    <row r="65" spans="1:12" ht="30" customHeight="1">
      <c r="A65" s="130" t="str">
        <f>'06_Presupuesto'!A308</f>
        <v>F.2</v>
      </c>
      <c r="B65" s="130" t="str">
        <f>'06_Presupuesto'!C308</f>
        <v>AGAVE ATTENUATA</v>
      </c>
      <c r="C65" s="130" t="str">
        <f>'06_Presupuesto'!D308</f>
        <v>UNI</v>
      </c>
      <c r="D65" s="134">
        <f>'06_Presupuesto'!E308</f>
        <v>12</v>
      </c>
      <c r="E65" s="134">
        <f>'06_Presupuesto'!G308</f>
        <v>15546.218487394959</v>
      </c>
      <c r="F65" s="134">
        <f t="shared" si="8"/>
        <v>186554.62184873951</v>
      </c>
      <c r="G65" s="135">
        <f t="shared" ref="G65:G71" si="15">$D$11</f>
        <v>0</v>
      </c>
      <c r="H65" s="135">
        <f t="shared" ref="H65:H71" si="16">$F$11</f>
        <v>0</v>
      </c>
      <c r="I65" s="134">
        <f t="shared" si="9"/>
        <v>0</v>
      </c>
      <c r="J65" s="134">
        <f t="shared" ref="J65:J71" si="17">IF($C$11=0,0,F65/$C$11*$G$11)</f>
        <v>0</v>
      </c>
      <c r="K65" s="134">
        <f t="shared" si="10"/>
        <v>0</v>
      </c>
      <c r="L65" s="134">
        <f t="shared" si="11"/>
        <v>0</v>
      </c>
    </row>
    <row r="66" spans="1:12" ht="30" customHeight="1">
      <c r="A66" s="130" t="str">
        <f>'06_Presupuesto'!A309</f>
        <v>F.3</v>
      </c>
      <c r="B66" s="130" t="str">
        <f>'06_Presupuesto'!C309</f>
        <v>CARDENAL</v>
      </c>
      <c r="C66" s="130" t="str">
        <f>'06_Presupuesto'!D309</f>
        <v>UNI</v>
      </c>
      <c r="D66" s="134">
        <f>'06_Presupuesto'!E309</f>
        <v>9</v>
      </c>
      <c r="E66" s="134">
        <f>'06_Presupuesto'!G309</f>
        <v>5798.3193277310929</v>
      </c>
      <c r="F66" s="134">
        <f t="shared" si="8"/>
        <v>52184.873949579836</v>
      </c>
      <c r="G66" s="135">
        <f t="shared" si="15"/>
        <v>0</v>
      </c>
      <c r="H66" s="135">
        <f t="shared" si="16"/>
        <v>0</v>
      </c>
      <c r="I66" s="134">
        <f t="shared" si="9"/>
        <v>0</v>
      </c>
      <c r="J66" s="134">
        <f t="shared" si="17"/>
        <v>0</v>
      </c>
      <c r="K66" s="134">
        <f t="shared" si="10"/>
        <v>0</v>
      </c>
      <c r="L66" s="134">
        <f t="shared" si="11"/>
        <v>0</v>
      </c>
    </row>
    <row r="67" spans="1:12" ht="30" customHeight="1">
      <c r="A67" s="130" t="str">
        <f>'06_Presupuesto'!A310</f>
        <v>F.4</v>
      </c>
      <c r="B67" s="130" t="str">
        <f>'06_Presupuesto'!C310</f>
        <v>ADELFA</v>
      </c>
      <c r="C67" s="130" t="str">
        <f>'06_Presupuesto'!D310</f>
        <v>UNI</v>
      </c>
      <c r="D67" s="134">
        <f>'06_Presupuesto'!E310</f>
        <v>4</v>
      </c>
      <c r="E67" s="134">
        <f>'06_Presupuesto'!G310</f>
        <v>10504.20168067227</v>
      </c>
      <c r="F67" s="134">
        <f t="shared" si="8"/>
        <v>42016.806722689078</v>
      </c>
      <c r="G67" s="135">
        <f t="shared" si="15"/>
        <v>0</v>
      </c>
      <c r="H67" s="135">
        <f t="shared" si="16"/>
        <v>0</v>
      </c>
      <c r="I67" s="134">
        <f t="shared" si="9"/>
        <v>0</v>
      </c>
      <c r="J67" s="134">
        <f t="shared" si="17"/>
        <v>0</v>
      </c>
      <c r="K67" s="134">
        <f t="shared" si="10"/>
        <v>0</v>
      </c>
      <c r="L67" s="134">
        <f t="shared" si="11"/>
        <v>0</v>
      </c>
    </row>
    <row r="68" spans="1:12" ht="30" customHeight="1">
      <c r="A68" s="130" t="str">
        <f>'06_Presupuesto'!A311</f>
        <v>F.5</v>
      </c>
      <c r="B68" s="130" t="str">
        <f>'06_Presupuesto'!C311</f>
        <v>VISCOTE</v>
      </c>
      <c r="C68" s="130" t="str">
        <f>'06_Presupuesto'!D311</f>
        <v>UNI</v>
      </c>
      <c r="D68" s="134">
        <f>'06_Presupuesto'!E311</f>
        <v>5</v>
      </c>
      <c r="E68" s="134">
        <f>'06_Presupuesto'!G311</f>
        <v>14705.882352941177</v>
      </c>
      <c r="F68" s="134">
        <f t="shared" si="8"/>
        <v>73529.411764705888</v>
      </c>
      <c r="G68" s="135">
        <f t="shared" si="15"/>
        <v>0</v>
      </c>
      <c r="H68" s="135">
        <f t="shared" si="16"/>
        <v>0</v>
      </c>
      <c r="I68" s="134">
        <f t="shared" si="9"/>
        <v>0</v>
      </c>
      <c r="J68" s="134">
        <f t="shared" si="17"/>
        <v>0</v>
      </c>
      <c r="K68" s="134">
        <f t="shared" si="10"/>
        <v>0</v>
      </c>
      <c r="L68" s="134">
        <f t="shared" si="11"/>
        <v>0</v>
      </c>
    </row>
    <row r="69" spans="1:12" ht="30" customHeight="1">
      <c r="A69" s="130" t="str">
        <f>'06_Presupuesto'!A312</f>
        <v>F.6</v>
      </c>
      <c r="B69" s="130" t="str">
        <f>'06_Presupuesto'!C312</f>
        <v>JACARANDÁ</v>
      </c>
      <c r="C69" s="130" t="str">
        <f>'06_Presupuesto'!D312</f>
        <v>UNI</v>
      </c>
      <c r="D69" s="134">
        <f>'06_Presupuesto'!E312</f>
        <v>4</v>
      </c>
      <c r="E69" s="134">
        <f>'06_Presupuesto'!G312</f>
        <v>31932.773109243699</v>
      </c>
      <c r="F69" s="134">
        <f t="shared" si="8"/>
        <v>127731.0924369748</v>
      </c>
      <c r="G69" s="135">
        <f t="shared" si="15"/>
        <v>0</v>
      </c>
      <c r="H69" s="135">
        <f t="shared" si="16"/>
        <v>0</v>
      </c>
      <c r="I69" s="134">
        <f t="shared" si="9"/>
        <v>0</v>
      </c>
      <c r="J69" s="134">
        <f t="shared" si="17"/>
        <v>0</v>
      </c>
      <c r="K69" s="134">
        <f t="shared" si="10"/>
        <v>0</v>
      </c>
      <c r="L69" s="134">
        <f t="shared" si="11"/>
        <v>0</v>
      </c>
    </row>
    <row r="70" spans="1:12" ht="30" customHeight="1">
      <c r="A70" s="130" t="str">
        <f>'06_Presupuesto'!A313</f>
        <v>G.1</v>
      </c>
      <c r="B70" s="130" t="str">
        <f>'06_Presupuesto'!C313</f>
        <v>INSTALACIÓN PLACA RECORDATORIA</v>
      </c>
      <c r="C70" s="130" t="str">
        <f>'06_Presupuesto'!D313</f>
        <v>UNI</v>
      </c>
      <c r="D70" s="134">
        <f>'06_Presupuesto'!E313</f>
        <v>1</v>
      </c>
      <c r="E70" s="134">
        <f>'06_Presupuesto'!G313</f>
        <v>243697.47899159664</v>
      </c>
      <c r="F70" s="134">
        <f t="shared" si="8"/>
        <v>243697.47899159664</v>
      </c>
      <c r="G70" s="135">
        <f t="shared" si="15"/>
        <v>0</v>
      </c>
      <c r="H70" s="135">
        <f t="shared" si="16"/>
        <v>0</v>
      </c>
      <c r="I70" s="134">
        <f t="shared" si="9"/>
        <v>0</v>
      </c>
      <c r="J70" s="134">
        <f t="shared" si="17"/>
        <v>0</v>
      </c>
      <c r="K70" s="134">
        <f t="shared" si="10"/>
        <v>0</v>
      </c>
      <c r="L70" s="134">
        <f t="shared" si="11"/>
        <v>0</v>
      </c>
    </row>
    <row r="71" spans="1:12" ht="30" customHeight="1">
      <c r="A71" s="130" t="str">
        <f>'06_Presupuesto'!A314</f>
        <v>G.2</v>
      </c>
      <c r="B71" s="130" t="str">
        <f>'06_Presupuesto'!C314</f>
        <v>ASEO GENERAL</v>
      </c>
      <c r="C71" s="130" t="str">
        <f>'06_Presupuesto'!D314</f>
        <v>M2</v>
      </c>
      <c r="D71" s="134">
        <f>'06_Presupuesto'!E314</f>
        <v>444.51</v>
      </c>
      <c r="E71" s="134">
        <f>'06_Presupuesto'!G314</f>
        <v>1512.6050420168067</v>
      </c>
      <c r="F71" s="134">
        <f t="shared" si="8"/>
        <v>672368.06722689071</v>
      </c>
      <c r="G71" s="135">
        <f t="shared" si="15"/>
        <v>0</v>
      </c>
      <c r="H71" s="135">
        <f t="shared" si="16"/>
        <v>0</v>
      </c>
      <c r="I71" s="134">
        <f t="shared" si="9"/>
        <v>0</v>
      </c>
      <c r="J71" s="134">
        <f t="shared" si="17"/>
        <v>0</v>
      </c>
      <c r="K71" s="134">
        <f t="shared" si="10"/>
        <v>0</v>
      </c>
      <c r="L71" s="134">
        <f t="shared" si="11"/>
        <v>0</v>
      </c>
    </row>
  </sheetData>
  <mergeCells count="10">
    <mergeCell ref="A1:N1"/>
    <mergeCell ref="A2:N2"/>
    <mergeCell ref="A17:N17"/>
    <mergeCell ref="A19:P20"/>
    <mergeCell ref="B24:P24"/>
    <mergeCell ref="B25:P25"/>
    <mergeCell ref="B26:P26"/>
    <mergeCell ref="B27:P27"/>
    <mergeCell ref="B28:P28"/>
    <mergeCell ref="B29:P29"/>
  </mergeCells>
  <conditionalFormatting sqref="A6:N11">
    <cfRule type="expression" dxfId="0" priority="1">
      <formula>$M6="Crítica"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01_Organigrama_y_Roles</vt:lpstr>
      <vt:lpstr>02_Rendimientos</vt:lpstr>
      <vt:lpstr>03_CPM_Obra_Gruesa</vt:lpstr>
      <vt:lpstr>04_PERT_Terminaciones</vt:lpstr>
      <vt:lpstr>05_Carta_Gantt</vt:lpstr>
      <vt:lpstr>06_Presupuesto</vt:lpstr>
      <vt:lpstr>07_Curvas_S</vt:lpstr>
      <vt:lpstr>08_Flujo_Caja</vt:lpstr>
      <vt:lpstr>09_Plan_Corto_Plazo</vt:lpstr>
      <vt:lpstr>10_Estados_de_Pago</vt:lpstr>
      <vt:lpstr>11_Riesgos</vt:lpstr>
      <vt:lpstr>12_Control_Presupuestario</vt:lpstr>
      <vt:lpstr>'07_Curvas_S'!Área_de_impresión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ESTEBAN PINTO CAÑETE</cp:lastModifiedBy>
  <cp:lastPrinted>2026-09-29T02:23:08Z</cp:lastPrinted>
  <dcterms:modified xsi:type="dcterms:W3CDTF">2026-09-29T02:23:08Z</dcterms:modified>
</cp:coreProperties>
</file>